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DSH UPL Survey Prov. Responses" sheetId="1" r:id="rId1"/>
  </sheets>
  <definedNames>
    <definedName name="_xlnm._FilterDatabase" localSheetId="0" hidden="1">'DSH UPL Survey Prov. Responses'!$R$252:$DM$556</definedName>
    <definedName name="_xlnm.Print_Area" localSheetId="0">'DSH UPL Survey Prov. Responses'!$B$2:$L$236</definedName>
    <definedName name="Providers">'DSH UPL Survey Prov. Responses'!$S$253:$S$556</definedName>
  </definedNames>
  <calcPr fullCalcOnLoad="1"/>
</workbook>
</file>

<file path=xl/comments1.xml><?xml version="1.0" encoding="utf-8"?>
<comments xmlns="http://schemas.openxmlformats.org/spreadsheetml/2006/main">
  <authors>
    <author>Andrew Wolfe</author>
  </authors>
  <commentList>
    <comment ref="D21" authorId="0">
      <text>
        <r>
          <rPr>
            <b/>
            <sz val="8"/>
            <color indexed="9"/>
            <rFont val="Tahoma"/>
            <family val="2"/>
          </rPr>
          <t>Please click in the provider box and select a hospital from the drop down list in this cell.</t>
        </r>
      </text>
    </comment>
  </commentList>
</comments>
</file>

<file path=xl/sharedStrings.xml><?xml version="1.0" encoding="utf-8"?>
<sst xmlns="http://schemas.openxmlformats.org/spreadsheetml/2006/main" count="25277" uniqueCount="2242">
  <si>
    <t>HHSC Rate Analysis</t>
  </si>
  <si>
    <t>Disproportionate Share Hospital (DSH) and</t>
  </si>
  <si>
    <t>Upper Payment Limit (UPL) Program</t>
  </si>
  <si>
    <t>Expenditures Survey</t>
  </si>
  <si>
    <t>The 2012-13 General Appropriations Act (Article II, Health and Human Services Commission, Rider 46, H.B. 1, 82nd Legislature, Regular Session, 2011), requires the Health and Human Services Commission to collect information from selected providers on their expenditures related to the Disproportionate Share Hospital (DSH) program and Upper Payment Limit (UPL) program.  This survey will gather the information from entities participating in those programs. The Health and Human Services Commission will compile and submit to the Texas Legislature a report detailing each hospital's individual response. If a hospital does not complete the survey they will be listed in the report as non responsive.</t>
  </si>
  <si>
    <t xml:space="preserve">TO VIEW A HOSPITAL'S SURVEY RESULTS PLEASE SELECT THEIR NAME FROM THE DROP DOWN MENU BELOW.  THEIR ANSWERS WILL POPULATE THE FIELD BELOW.  </t>
  </si>
  <si>
    <t xml:space="preserve"> Please Select the Providers Name from the Drop Down Menu</t>
  </si>
  <si>
    <t>SECTION 1. PROVIDER INFORMATION</t>
  </si>
  <si>
    <r>
      <t>Provider Name:</t>
    </r>
    <r>
      <rPr>
        <sz val="11"/>
        <color theme="1"/>
        <rFont val="Calibri"/>
        <family val="2"/>
      </rPr>
      <t xml:space="preserve"> </t>
    </r>
  </si>
  <si>
    <r>
      <t>Provider Street Address (street, P.O. Box):</t>
    </r>
    <r>
      <rPr>
        <sz val="11"/>
        <color theme="1"/>
        <rFont val="Calibri"/>
        <family val="2"/>
      </rPr>
      <t xml:space="preserve"> </t>
    </r>
  </si>
  <si>
    <t xml:space="preserve">City: </t>
  </si>
  <si>
    <t xml:space="preserve">State: </t>
  </si>
  <si>
    <t xml:space="preserve">Zip: </t>
  </si>
  <si>
    <t>Provider Telephone:</t>
  </si>
  <si>
    <t>Preparer Fax Number:</t>
  </si>
  <si>
    <r>
      <t>REPORT PREPARER INFORMATION</t>
    </r>
    <r>
      <rPr>
        <sz val="11"/>
        <color theme="1"/>
        <rFont val="Calibri"/>
        <family val="2"/>
      </rPr>
      <t xml:space="preserve">        </t>
    </r>
  </si>
  <si>
    <r>
      <t>Preparer Name:</t>
    </r>
    <r>
      <rPr>
        <sz val="11"/>
        <color theme="1"/>
        <rFont val="Calibri"/>
        <family val="2"/>
      </rPr>
      <t xml:space="preserve"> </t>
    </r>
  </si>
  <si>
    <r>
      <t>Preparer Title:</t>
    </r>
    <r>
      <rPr>
        <sz val="11"/>
        <color theme="1"/>
        <rFont val="Calibri"/>
        <family val="2"/>
      </rPr>
      <t xml:space="preserve"> </t>
    </r>
  </si>
  <si>
    <t>Preparer Email:</t>
  </si>
  <si>
    <r>
      <t>Preparer Business Name:</t>
    </r>
    <r>
      <rPr>
        <sz val="11"/>
        <color theme="1"/>
        <rFont val="Calibri"/>
        <family val="2"/>
      </rPr>
      <t xml:space="preserve"> </t>
    </r>
  </si>
  <si>
    <r>
      <t>PROVIDER PROGRAM</t>
    </r>
    <r>
      <rPr>
        <sz val="11"/>
        <color theme="1"/>
        <rFont val="Calibri"/>
        <family val="2"/>
      </rPr>
      <t xml:space="preserve">        </t>
    </r>
  </si>
  <si>
    <r>
      <t>Provider Type:</t>
    </r>
    <r>
      <rPr>
        <sz val="11"/>
        <color theme="1"/>
        <rFont val="Calibri"/>
        <family val="2"/>
      </rPr>
      <t xml:space="preserve"> </t>
    </r>
  </si>
  <si>
    <t>Funds received in federal fiscal year 2011 by program:</t>
  </si>
  <si>
    <t>Indicate which program(s) and the All Funds amount of payments received during federal fiscal year 2011 (October 1, 2010 to September 30, 2011).        </t>
  </si>
  <si>
    <t xml:space="preserve">  Disproportionate Share Hospital (DSH): </t>
  </si>
  <si>
    <t>  </t>
  </si>
  <si>
    <t xml:space="preserve">  Upper Payment Limit (UPL) for Hospitals: </t>
  </si>
  <si>
    <t xml:space="preserve">  Upper Payment Limit (UPL) for Physicians: </t>
  </si>
  <si>
    <t>SECTION 2. DSH PROGRAM</t>
  </si>
  <si>
    <t>The DSH program provides supplemental Medicaid payments to hospitals that serve a disproportionate amount of Medicaid and uninsured patients. Hospitals that meet certain utilization criteria submit an application to the program and may be provided a payment for the costs of providing care for the uninsured and for Medicaid costs that were not previously compensated.</t>
  </si>
  <si>
    <t>For DSH payments received in federal fiscal Year 2011, indicate what activities these revenues supported. The services listed below are illustrative. Please use the "Other" category as necessary, with a brief description detailing the nature of the expenditures being reported. The total should equal the amount of the DSH payments received and reported in section 1.</t>
  </si>
  <si>
    <t>DSH Payments Received</t>
  </si>
  <si>
    <t>Services and Functions</t>
  </si>
  <si>
    <t xml:space="preserve">Amount in Dollars </t>
  </si>
  <si>
    <t>Capital Improvements</t>
  </si>
  <si>
    <t>Outpatient Services</t>
  </si>
  <si>
    <t>Inpatient Services</t>
  </si>
  <si>
    <t>Clinics</t>
  </si>
  <si>
    <t>Physician Services</t>
  </si>
  <si>
    <t>Prescription Drugs</t>
  </si>
  <si>
    <t>Other (Please Specify)</t>
  </si>
  <si>
    <t>      </t>
  </si>
  <si>
    <t>SECTION 3. UPL PROGRAM FOR HOSPITALS</t>
  </si>
  <si>
    <t>           </t>
  </si>
  <si>
    <t>The Upper Payment Limit program provides supplemental Medicaid payments to hospitals. Payments are largely based on the difference between Medicaid reimbursements and equivalent reimbursements in the Medicare program.</t>
  </si>
  <si>
    <t>For hospital UPL payments received in federal fiscal year 2011, indicate what activities these revenues supported. The services listed below are illustrative. Please use the "Other" category as necessary, with a brief description detailing the nature of the expenditures. The total should equal the amount of the UPL payments received and reported in section 1.</t>
  </si>
  <si>
    <t>UPL Payments Received (for Hospitals)</t>
  </si>
  <si>
    <t>SECTION 4. UPL PROGRAM FOR PHYSICIANS</t>
  </si>
  <si>
    <t>        </t>
  </si>
  <si>
    <t>The Physician Upper Payment Limit program provides supplemental Medicaid payments to physician/physician groups. Payments are largely based on the difference between Medicaid reimbursements and equivalent reimbursements in the Medicare program.</t>
  </si>
  <si>
    <t>For Physician UPL payments received in federal fiscal year 2011, indicate what activities the payments supported in state fiscal 2010. The services listed below are illustrative. Please use the "Other" category as necessary, with a brief description detailing the nature of the expenditures. The total should equal the amount of Physician UPL payments received and reported in section 1.</t>
  </si>
  <si>
    <t>UPL Payments Received (for Physicians)</t>
  </si>
  <si>
    <t>Physician Compensation</t>
  </si>
  <si>
    <t>Other Medical Staff Compensation</t>
  </si>
  <si>
    <t>Additional Physician Staffing</t>
  </si>
  <si>
    <t>Administrative Services</t>
  </si>
  <si>
    <t>SECTION 5. REVENUE MAXIMIZATION SERVICES (required for hospital providers)</t>
  </si>
  <si>
    <t>During federal fiscal year 2011 (October 1, 2010 to September 30, 2011), did you make any payments to entities that provide consultative services for revenue maximization?</t>
  </si>
  <si>
    <t>Revenue Maximization Services represent any consultative or legal support services in which the entity provided support or development of strategies and tactics meant to improve profitability.</t>
  </si>
  <si>
    <t xml:space="preserve">Yes or No: </t>
  </si>
  <si>
    <t>If you answered "yes", please supply any additional information in the text field below that you believe is necessary to accurately describe such Revenue Maximization Services and complete the chart that follows for each government funded program(s) that were reviewed for revenue maximization.</t>
  </si>
  <si>
    <t>Please check all that apply:</t>
  </si>
  <si>
    <t>Medicaid (Medical Assistance Program)</t>
  </si>
  <si>
    <t>DSH</t>
  </si>
  <si>
    <t>UPL</t>
  </si>
  <si>
    <t>Other Government Funded Program</t>
  </si>
  <si>
    <t>Medicaid</t>
  </si>
  <si>
    <t>Entity Providing Revenue Maximization Services</t>
  </si>
  <si>
    <t xml:space="preserve">Entity Name: </t>
  </si>
  <si>
    <t xml:space="preserve">Contact Person Name: </t>
  </si>
  <si>
    <t>Contact Person Email:</t>
  </si>
  <si>
    <t>Contact Person Phone Number:</t>
  </si>
  <si>
    <t>Aggregate amount of payments made to entity:</t>
  </si>
  <si>
    <t>Purpose of payment:</t>
  </si>
  <si>
    <t>Source of funding for payments:</t>
  </si>
  <si>
    <t>Disproportionate Share Hospital</t>
  </si>
  <si>
    <t>Upper Payment Limit</t>
  </si>
  <si>
    <t>       </t>
  </si>
  <si>
    <t>TPI</t>
  </si>
  <si>
    <t>ProviderName</t>
  </si>
  <si>
    <t>ProviderStreet</t>
  </si>
  <si>
    <t>ProviderCity</t>
  </si>
  <si>
    <t>ProviderState</t>
  </si>
  <si>
    <t>ProviderZip</t>
  </si>
  <si>
    <t>ProviderMail</t>
  </si>
  <si>
    <t>ProviderMailCity</t>
  </si>
  <si>
    <t>ProviderMailState</t>
  </si>
  <si>
    <t>ProviderMailZip</t>
  </si>
  <si>
    <t>ProviderPhone</t>
  </si>
  <si>
    <t>ProviderFax</t>
  </si>
  <si>
    <t>PreparerName</t>
  </si>
  <si>
    <t>PreparerTitle</t>
  </si>
  <si>
    <t>PreparerEmail</t>
  </si>
  <si>
    <t>PreparerBusName</t>
  </si>
  <si>
    <t>PreparerStreet</t>
  </si>
  <si>
    <t>PreparerCity</t>
  </si>
  <si>
    <t>PreparerState</t>
  </si>
  <si>
    <t>PreparerZip</t>
  </si>
  <si>
    <t>PreparerMail</t>
  </si>
  <si>
    <t>PreparerMailCity</t>
  </si>
  <si>
    <t>PreparerMailState</t>
  </si>
  <si>
    <t>PreparerMailZip</t>
  </si>
  <si>
    <t>PreparerPhone</t>
  </si>
  <si>
    <t>PreparerFax</t>
  </si>
  <si>
    <t>ProviderType</t>
  </si>
  <si>
    <t>DshFunds</t>
  </si>
  <si>
    <t>UplFunds1</t>
  </si>
  <si>
    <t>UplFunds2</t>
  </si>
  <si>
    <t>DshCI</t>
  </si>
  <si>
    <t>DshOS</t>
  </si>
  <si>
    <t>DshIS</t>
  </si>
  <si>
    <t>DshC</t>
  </si>
  <si>
    <t>DshPS</t>
  </si>
  <si>
    <t>DshPD</t>
  </si>
  <si>
    <t>DshOther1</t>
  </si>
  <si>
    <t>DshOther1a</t>
  </si>
  <si>
    <t>DshOther2</t>
  </si>
  <si>
    <t>DshOther2a</t>
  </si>
  <si>
    <t>DshOther3</t>
  </si>
  <si>
    <t>DshOther3a</t>
  </si>
  <si>
    <t>UplCI</t>
  </si>
  <si>
    <t>UplOS</t>
  </si>
  <si>
    <t>UplIS</t>
  </si>
  <si>
    <t>UplC</t>
  </si>
  <si>
    <t>UplPS</t>
  </si>
  <si>
    <t>UplPD</t>
  </si>
  <si>
    <t>UplOther1</t>
  </si>
  <si>
    <t>UplOther1a</t>
  </si>
  <si>
    <t>UplOther2</t>
  </si>
  <si>
    <t>UplOther2a</t>
  </si>
  <si>
    <t>UplOther3</t>
  </si>
  <si>
    <t>UplOther3a</t>
  </si>
  <si>
    <t>Upl2CI</t>
  </si>
  <si>
    <t>Upl2OS</t>
  </si>
  <si>
    <t>Upl2IS</t>
  </si>
  <si>
    <t>Upl2PC</t>
  </si>
  <si>
    <t>Upl2OMSC</t>
  </si>
  <si>
    <t>Upl2APS</t>
  </si>
  <si>
    <t>Upl2AS</t>
  </si>
  <si>
    <t>Upl2Other1</t>
  </si>
  <si>
    <t>Upl2Other1a</t>
  </si>
  <si>
    <t>Upl2Other2</t>
  </si>
  <si>
    <t>Upl2Other2a</t>
  </si>
  <si>
    <t>RevMaxSvs</t>
  </si>
  <si>
    <t>RevMaxDesc</t>
  </si>
  <si>
    <t>Upl</t>
  </si>
  <si>
    <t>OtherGovernmentFundedProgram</t>
  </si>
  <si>
    <t>MedicaidEntityName</t>
  </si>
  <si>
    <t>MedicaidContact</t>
  </si>
  <si>
    <t>MedicaidContactEmail</t>
  </si>
  <si>
    <t>MedicaidContactPhone</t>
  </si>
  <si>
    <t>MedicaidAgg</t>
  </si>
  <si>
    <t>MedicaidPurpose</t>
  </si>
  <si>
    <t>MedicaidResource</t>
  </si>
  <si>
    <t>DshEntityName</t>
  </si>
  <si>
    <t>DshContactName</t>
  </si>
  <si>
    <t>DshContactEmail</t>
  </si>
  <si>
    <t>DshContactPhone</t>
  </si>
  <si>
    <t>DshAgg</t>
  </si>
  <si>
    <t>DshPur</t>
  </si>
  <si>
    <t>DshSource</t>
  </si>
  <si>
    <t>UplEntityName</t>
  </si>
  <si>
    <t>UplContact</t>
  </si>
  <si>
    <t>UplContactEmail</t>
  </si>
  <si>
    <t>UplContactPhone</t>
  </si>
  <si>
    <t>UplAgg</t>
  </si>
  <si>
    <t>UplPur</t>
  </si>
  <si>
    <t>UplSource</t>
  </si>
  <si>
    <t>OtherEntityName</t>
  </si>
  <si>
    <t>OtherContactName</t>
  </si>
  <si>
    <t>OtherContactEmail</t>
  </si>
  <si>
    <t>OtherContactPhone</t>
  </si>
  <si>
    <t>OtherAgg</t>
  </si>
  <si>
    <t>OtherPur</t>
  </si>
  <si>
    <t>OtherSource</t>
  </si>
  <si>
    <t>Received</t>
  </si>
  <si>
    <t>112676501</t>
  </si>
  <si>
    <t>Accord Medical Managment, LP d/b/a Nix Health Care System</t>
  </si>
  <si>
    <t>414 Navarro, Suite 600</t>
  </si>
  <si>
    <t>San Antonio</t>
  </si>
  <si>
    <t>TX</t>
  </si>
  <si>
    <t>Lester E Surrock</t>
  </si>
  <si>
    <t>Senior Vice President and CFO</t>
  </si>
  <si>
    <t>lsurrock@nixhealth.com</t>
  </si>
  <si>
    <t>Accord Medical Management, LP</t>
  </si>
  <si>
    <t>Private Hospital</t>
  </si>
  <si>
    <t/>
  </si>
  <si>
    <t>General Funds of Hospital</t>
  </si>
  <si>
    <t>No</t>
  </si>
  <si>
    <t>1.  Expenditures related to UPL Receipts
The funds received from UPL are fungible cash and are deposited in the general operating fund of the hospital and are used for general purposes of the hospital to allow for services to the general patient populati</t>
  </si>
  <si>
    <t>121805903</t>
  </si>
  <si>
    <t>Angleton Danbury Medical Center</t>
  </si>
  <si>
    <t>132 Hospital Drive</t>
  </si>
  <si>
    <t>Angleton</t>
  </si>
  <si>
    <t>Kelly Lackey</t>
  </si>
  <si>
    <t>Director of Finance</t>
  </si>
  <si>
    <t>lackeyk@admc.org</t>
  </si>
  <si>
    <t>Public Hospital (non-state)</t>
  </si>
  <si>
    <t>094104901</t>
  </si>
  <si>
    <t>Anson General Hospital</t>
  </si>
  <si>
    <t>101 Avenue J</t>
  </si>
  <si>
    <t>Anson</t>
  </si>
  <si>
    <t xml:space="preserve">101 Avenue J </t>
  </si>
  <si>
    <t>Sabra Knox</t>
  </si>
  <si>
    <t>Administrator</t>
  </si>
  <si>
    <t>sknox@ansongh.com</t>
  </si>
  <si>
    <t>General Operations</t>
  </si>
  <si>
    <t>133255305</t>
  </si>
  <si>
    <t>Atlanta Memorial Hospital</t>
  </si>
  <si>
    <t>1007 S. William St.</t>
  </si>
  <si>
    <t>Atlanta</t>
  </si>
  <si>
    <t>Jackie Rainey</t>
  </si>
  <si>
    <t>Controller</t>
  </si>
  <si>
    <t>jrainey@atlantamemorial.com</t>
  </si>
  <si>
    <t>General operations including Charity W/O</t>
  </si>
  <si>
    <t>Yes</t>
  </si>
  <si>
    <t>Our auditors recommended and performed a charge master review to validate our coding procedures.  They also made recommendations if we were not charging correctly or capturing approved items for reimbursement.  This review started in Dec 2011 and continue</t>
  </si>
  <si>
    <t>BKD, LLP</t>
  </si>
  <si>
    <t>Jan Neal</t>
  </si>
  <si>
    <t>jkneal1@att.net</t>
  </si>
  <si>
    <t>$  25,000 ($15,000 Dec 2011, Balance 2012)</t>
  </si>
  <si>
    <t>Validate Coding</t>
  </si>
  <si>
    <t>Partial grant, balance operations</t>
  </si>
  <si>
    <t>130089906</t>
  </si>
  <si>
    <t>Ballinger Memorial Hospital</t>
  </si>
  <si>
    <t>608 Avenue B</t>
  </si>
  <si>
    <t>Ballinger</t>
  </si>
  <si>
    <t>PO Box 617</t>
  </si>
  <si>
    <t>Josilyn Peterson</t>
  </si>
  <si>
    <t>Chief Financial Officer</t>
  </si>
  <si>
    <t>josilynp@bmhd.org</t>
  </si>
  <si>
    <t>159156201</t>
  </si>
  <si>
    <t>Baptist Medical Center - VHS San Antonio Partners</t>
  </si>
  <si>
    <t>215 East Quincy St.,  Suite 200</t>
  </si>
  <si>
    <t>215 East Quincy St., Suite 200</t>
  </si>
  <si>
    <t>Jim Johannsen</t>
  </si>
  <si>
    <t>Director of Reimbursement</t>
  </si>
  <si>
    <t>jrjohann@baptisthealthsystem.org</t>
  </si>
  <si>
    <t>Baptist Health System</t>
  </si>
  <si>
    <t>215 East Quincy Street, Suite 200</t>
  </si>
  <si>
    <t>Medicaid &amp; Uninsured Services</t>
  </si>
  <si>
    <t>Inpatient Medicaid Services</t>
  </si>
  <si>
    <t>133457505</t>
  </si>
  <si>
    <t>Baptist St Anthonys Hospital</t>
  </si>
  <si>
    <t>1600 Wallace Blvd</t>
  </si>
  <si>
    <t>Amarillo</t>
  </si>
  <si>
    <t>Harley Cornelsen</t>
  </si>
  <si>
    <t>Manager of Reimbursement</t>
  </si>
  <si>
    <t>harley.cornelsen@bsahs.org</t>
  </si>
  <si>
    <t>3310 Danvers Ave</t>
  </si>
  <si>
    <t>Box 9872</t>
  </si>
  <si>
    <t>Unreimbursed Cost</t>
  </si>
  <si>
    <t>135036506</t>
  </si>
  <si>
    <t>Baylor All Saints Medical Center</t>
  </si>
  <si>
    <t>1400 8th Avenue</t>
  </si>
  <si>
    <t>Fort Worth</t>
  </si>
  <si>
    <t>1400 8th Avenue Box 31</t>
  </si>
  <si>
    <t xml:space="preserve">Fort Worth </t>
  </si>
  <si>
    <t>Pam Barnes</t>
  </si>
  <si>
    <t>Vice President, Reimbursment Services</t>
  </si>
  <si>
    <t>pamba@baylorhealth.edu</t>
  </si>
  <si>
    <t>Baylor Health Care System</t>
  </si>
  <si>
    <t>2001 Bryan Street, Suite 2200</t>
  </si>
  <si>
    <t>Dallas</t>
  </si>
  <si>
    <t>Hospital participates in the Tarrant County Indigent Care Affiliation.  The Tarrant County Indigent Care Affiliation (TCICC) paid $112,665.72 to Tonn &amp; Associates on a non-contingent, flat hourly fee basis for data analysis support services related to UPL</t>
  </si>
  <si>
    <t>151691601</t>
  </si>
  <si>
    <t>Baylor Heart and Vascular Hospital</t>
  </si>
  <si>
    <t>621 N. Hall St.</t>
  </si>
  <si>
    <t>Vice President, Reimbursement Services</t>
  </si>
  <si>
    <t>Pamba@baylorhealth.edu</t>
  </si>
  <si>
    <t>Supplemental paymts. reimb. hosp. for I/P Medical</t>
  </si>
  <si>
    <t>services furnished to Medicaid beneficiaries</t>
  </si>
  <si>
    <t>Hospital participates in the Dallas County Indigent Care Affiliation.  The Dallas County Indigent Care Affiliation (DCICC) has incurred expense of  $114,718.75 to Tonn &amp; Associates (non-contingent, flat hourly fee) for data analysis support services relat</t>
  </si>
  <si>
    <t>112721902</t>
  </si>
  <si>
    <t>Baylor Institute for Rehabilitation</t>
  </si>
  <si>
    <t>909 North Washington Ave.</t>
  </si>
  <si>
    <t>121790303</t>
  </si>
  <si>
    <t>Baylor Medical Center at Garland</t>
  </si>
  <si>
    <t>2300 Marie Curie Drive</t>
  </si>
  <si>
    <t>Garland</t>
  </si>
  <si>
    <t>121776204</t>
  </si>
  <si>
    <t>Baylor Medical Center at Irving</t>
  </si>
  <si>
    <t>1901 North McArthur Blvd</t>
  </si>
  <si>
    <t>Irving</t>
  </si>
  <si>
    <t>135223905</t>
  </si>
  <si>
    <t>Baylor Medical Center at Waxahachie</t>
  </si>
  <si>
    <t>1405 W. Jefferson</t>
  </si>
  <si>
    <t>Waxahachie</t>
  </si>
  <si>
    <t>127262703</t>
  </si>
  <si>
    <t>Baylor Regional Medical Center at Grapevine</t>
  </si>
  <si>
    <t>1650 West College Street</t>
  </si>
  <si>
    <t>Grapevine</t>
  </si>
  <si>
    <t>171848801</t>
  </si>
  <si>
    <t>Baylor Regional Medical Center at Plano</t>
  </si>
  <si>
    <t>4700 Alliance Blvd</t>
  </si>
  <si>
    <t>Plano</t>
  </si>
  <si>
    <t>4,269,569,22</t>
  </si>
  <si>
    <t>021003101</t>
  </si>
  <si>
    <t>Baylor Specialty Hospital</t>
  </si>
  <si>
    <t>3504 Swiss Ave.</t>
  </si>
  <si>
    <t>139485012</t>
  </si>
  <si>
    <t>Baylor University MC</t>
  </si>
  <si>
    <t>3500 Gaston Ave</t>
  </si>
  <si>
    <t>VP Reimbursement</t>
  </si>
  <si>
    <t>pamba@baylorhealth.com</t>
  </si>
  <si>
    <t>2001 Bryan Suite 2200</t>
  </si>
  <si>
    <t>Medical Servies</t>
  </si>
  <si>
    <t>Inpatient Medical services</t>
  </si>
  <si>
    <t xml:space="preserve">Hospital participates in the Dallas County Indigent Care Affiliation.  The Dallas County Indigent Care Affiliation (DCICC) paid $114,718.75 to Tonn &amp; Associates on a non-contingent, flat hourly fee basis for data analysis support services related to UPL, </t>
  </si>
  <si>
    <t>020817501</t>
  </si>
  <si>
    <t>Bayshore Medical Center</t>
  </si>
  <si>
    <t>4000 Spencer Highway</t>
  </si>
  <si>
    <t>Pasadena</t>
  </si>
  <si>
    <t>Carrie Landry</t>
  </si>
  <si>
    <t>Director of Business Support</t>
  </si>
  <si>
    <t>carrie.landry@hcahealthcare.com</t>
  </si>
  <si>
    <t>Medicaid &amp; Uninsured Patient Services</t>
  </si>
  <si>
    <t>Medicaid Inpatient Services</t>
  </si>
  <si>
    <t>020993401</t>
  </si>
  <si>
    <t>Bayside Community Hospital</t>
  </si>
  <si>
    <t>200 Hospital Drive</t>
  </si>
  <si>
    <t>Anahuac</t>
  </si>
  <si>
    <t>P O Box 398</t>
  </si>
  <si>
    <t>Theresa Cheaney</t>
  </si>
  <si>
    <t>tcheaney@chambershealth.org</t>
  </si>
  <si>
    <t>Chambers County Public Hospital District</t>
  </si>
  <si>
    <t>083290905</t>
  </si>
  <si>
    <t xml:space="preserve">Bellville General Hospital </t>
  </si>
  <si>
    <t>44 N Cummings</t>
  </si>
  <si>
    <t>Bellville</t>
  </si>
  <si>
    <t>P O Box 977</t>
  </si>
  <si>
    <t>Jan Walker</t>
  </si>
  <si>
    <t>Comptroller</t>
  </si>
  <si>
    <t>jwalker@bellvillehospital.com</t>
  </si>
  <si>
    <t>Bellville General Hospital</t>
  </si>
  <si>
    <t>Medicaid and Uninsured Hospital Services</t>
  </si>
  <si>
    <t>Medicaid and Low Income Hospital Services</t>
  </si>
  <si>
    <t>136141205</t>
  </si>
  <si>
    <t>Bexar County Hospital District</t>
  </si>
  <si>
    <t>4502 Medical Drive</t>
  </si>
  <si>
    <t xml:space="preserve">San Antonio </t>
  </si>
  <si>
    <t>Bill Bedwell</t>
  </si>
  <si>
    <t>Bill.Bedwell@UHS-SA.com</t>
  </si>
  <si>
    <t>4502 Medical Drive, MS 101-1</t>
  </si>
  <si>
    <t>Other- Patient Services for the Indigents</t>
  </si>
  <si>
    <t>094224502</t>
  </si>
  <si>
    <t>Big Bend Regional Medical Center</t>
  </si>
  <si>
    <t>2600 Highway 118 North</t>
  </si>
  <si>
    <t>Alpine</t>
  </si>
  <si>
    <t>Chase Redden</t>
  </si>
  <si>
    <t>Manager, Revenue Management at CHS</t>
  </si>
  <si>
    <t>chase_redden@chs.net</t>
  </si>
  <si>
    <t>Community Health Systems</t>
  </si>
  <si>
    <t>4000 Meridian Blvd</t>
  </si>
  <si>
    <t>Franklin</t>
  </si>
  <si>
    <t>TN</t>
  </si>
  <si>
    <t>Medicaid and Uninsured Services</t>
  </si>
  <si>
    <t>Medicaid Services</t>
  </si>
  <si>
    <t>127305405</t>
  </si>
  <si>
    <t>Bowie Memorial Hospital</t>
  </si>
  <si>
    <t>705 East Greenwood Ave</t>
  </si>
  <si>
    <t>Bowie</t>
  </si>
  <si>
    <t>Tx</t>
  </si>
  <si>
    <t>T. Kim Lee</t>
  </si>
  <si>
    <t>CEO</t>
  </si>
  <si>
    <t>klee@bowiememorial.com</t>
  </si>
  <si>
    <t>112671602</t>
  </si>
  <si>
    <t>Brazosport Regional Health System</t>
  </si>
  <si>
    <t xml:space="preserve">100 Medical Dr </t>
  </si>
  <si>
    <t>Lake Jackson</t>
  </si>
  <si>
    <t>100 Medical Dr</t>
  </si>
  <si>
    <t>Chuck Jeffress</t>
  </si>
  <si>
    <t>CFO</t>
  </si>
  <si>
    <t>chuck.jeffress@brhstx.org</t>
  </si>
  <si>
    <t>130618504</t>
  </si>
  <si>
    <t>Brownfield Regional Medical Center</t>
  </si>
  <si>
    <t>705 E Felt St</t>
  </si>
  <si>
    <t xml:space="preserve">Brownfield </t>
  </si>
  <si>
    <t>705 E Felt Street</t>
  </si>
  <si>
    <t>Brownfield</t>
  </si>
  <si>
    <t>Joshua Savage</t>
  </si>
  <si>
    <t>josavage@brownfield-rmc.org</t>
  </si>
  <si>
    <t>Direct patient care expense</t>
  </si>
  <si>
    <t>Direct Patient Care Expense</t>
  </si>
  <si>
    <t>Consultants were engaged to perform services related to business office cash flow maximization (bill and follow-up services), general charge master review, and Medicare/Medicaid eligibility services.</t>
  </si>
  <si>
    <t>eScan Data Systems Inc</t>
  </si>
  <si>
    <t>identify unknown medicare/medicaid ins</t>
  </si>
  <si>
    <t>general operating funds</t>
  </si>
  <si>
    <t>020930601</t>
  </si>
  <si>
    <t>Brownwood Regional Medical Center</t>
  </si>
  <si>
    <t>1501 Burnet Drive</t>
  </si>
  <si>
    <t>Brownwood</t>
  </si>
  <si>
    <t>212060201</t>
  </si>
  <si>
    <t>CAHRMC LLC</t>
  </si>
  <si>
    <t>600 South Austin Rd</t>
  </si>
  <si>
    <t>Eagle Lake</t>
  </si>
  <si>
    <t>PO Box 277</t>
  </si>
  <si>
    <t>Noble Anderson</t>
  </si>
  <si>
    <t>nanderson@ricemedicalcenter.net</t>
  </si>
  <si>
    <t>Medicaid and uninsured services</t>
  </si>
  <si>
    <t>Inpatient Medicaid services</t>
  </si>
  <si>
    <t>021215102</t>
  </si>
  <si>
    <t xml:space="preserve">Cedar Crest Hospital </t>
  </si>
  <si>
    <t>3500 South IH-35</t>
  </si>
  <si>
    <t>Belton</t>
  </si>
  <si>
    <t>Barry Combs</t>
  </si>
  <si>
    <t>barry.combs@bca-corp.com</t>
  </si>
  <si>
    <t>Cedar Crest Hospital</t>
  </si>
  <si>
    <t>121807504</t>
  </si>
  <si>
    <t>CHCA Clear Lake LP</t>
  </si>
  <si>
    <t>500 Medical Center Blvd</t>
  </si>
  <si>
    <t>Webster</t>
  </si>
  <si>
    <t>Denise Fryar</t>
  </si>
  <si>
    <t>Asst. Controller</t>
  </si>
  <si>
    <t>joy.fryar@hcahealthcare.com</t>
  </si>
  <si>
    <t>Clear Lake Regional Medical Center</t>
  </si>
  <si>
    <t>Medicaid and uninsured patient service</t>
  </si>
  <si>
    <t>Medicaid inpatient services</t>
  </si>
  <si>
    <t>121802603</t>
  </si>
  <si>
    <t>CHCA Mainland LP</t>
  </si>
  <si>
    <t>6801 Emmet F. Lowry Expressway</t>
  </si>
  <si>
    <t>Texas City</t>
  </si>
  <si>
    <t>500  Medical Center Blvd</t>
  </si>
  <si>
    <t>138910807</t>
  </si>
  <si>
    <t>Childrens Medical Center of Dallas</t>
  </si>
  <si>
    <t>1935 Medical District Drive</t>
  </si>
  <si>
    <t>Jayne Knapp</t>
  </si>
  <si>
    <t>Director of Regulatory Reporting</t>
  </si>
  <si>
    <t>jayne.knapp@childrens.com</t>
  </si>
  <si>
    <t>133250406</t>
  </si>
  <si>
    <t>Childress Regional Medical Center</t>
  </si>
  <si>
    <t>911 Hwy 83 North</t>
  </si>
  <si>
    <t>Childress</t>
  </si>
  <si>
    <t>P. O. Box 1030</t>
  </si>
  <si>
    <t>Kathy McLain</t>
  </si>
  <si>
    <t>kathy@childresshospital.com</t>
  </si>
  <si>
    <t>154632701</t>
  </si>
  <si>
    <t>Chillicothe Hospital</t>
  </si>
  <si>
    <t>303 Avenue I</t>
  </si>
  <si>
    <t>Chillicothe</t>
  </si>
  <si>
    <t>P.O. Box 370</t>
  </si>
  <si>
    <t>Linda Hall</t>
  </si>
  <si>
    <t>linda@chillhd.org</t>
  </si>
  <si>
    <t>Chillicothe Hospital District</t>
  </si>
  <si>
    <t>P. O. Box 370</t>
  </si>
  <si>
    <t>138296208</t>
  </si>
  <si>
    <t>Christus Hopsital</t>
  </si>
  <si>
    <t>2830 Calder Avenue</t>
  </si>
  <si>
    <t>Beaumont</t>
  </si>
  <si>
    <t>Nicole Martin</t>
  </si>
  <si>
    <t>Reimbursement Analyst</t>
  </si>
  <si>
    <t>Nicole.martin@christushealth.org</t>
  </si>
  <si>
    <t>Christus Health setx</t>
  </si>
  <si>
    <t>3010 Harrison Suite 206</t>
  </si>
  <si>
    <t>Unreimbursed costs for Medicaid and uninsured svcs</t>
  </si>
  <si>
    <t>112706003</t>
  </si>
  <si>
    <t>CHRISTUS Jasper Memorial Hospital</t>
  </si>
  <si>
    <t>1275 Marvin Hancock Drive</t>
  </si>
  <si>
    <t>Jasper</t>
  </si>
  <si>
    <t>Nicole.Martin@christushealth.org</t>
  </si>
  <si>
    <t>Christus Health SETX</t>
  </si>
  <si>
    <t>3010 Harrision Suite 206</t>
  </si>
  <si>
    <t>Unreimbursed cost for Medicaid and Uninsure svcs</t>
  </si>
  <si>
    <t>020844901</t>
  </si>
  <si>
    <t>CHRISTUS Santa Rosa Health Care Inc.</t>
  </si>
  <si>
    <t>333 N Santa Rosa St.</t>
  </si>
  <si>
    <t>333 N. Santa Rosa St.</t>
  </si>
  <si>
    <t>James Donbavand</t>
  </si>
  <si>
    <t>Director, Decision Support/Finance</t>
  </si>
  <si>
    <t>james.donbavand@christushealth.org</t>
  </si>
  <si>
    <t>333 N Santa Rosa St</t>
  </si>
  <si>
    <t>Unreimbursed costs of Medicaid &amp; Uninsured</t>
  </si>
  <si>
    <t>094222902</t>
  </si>
  <si>
    <t>CHRISTUS Spohn Hospital Alice</t>
  </si>
  <si>
    <t>2500 E. Main Street</t>
  </si>
  <si>
    <t>Alice</t>
  </si>
  <si>
    <t>600 E. Elizabeth Street</t>
  </si>
  <si>
    <t>Corpus Christi</t>
  </si>
  <si>
    <t>Barbara Smith</t>
  </si>
  <si>
    <t>Information Systems Coordinator</t>
  </si>
  <si>
    <t>barbara.smith2@christushealth.org</t>
  </si>
  <si>
    <t>CHRISTUS Spohn Health System</t>
  </si>
  <si>
    <t>Medicaid and Uninsured Patient Services</t>
  </si>
  <si>
    <t>020811801</t>
  </si>
  <si>
    <t>CHRISTUS Spohn Hospital Beeville</t>
  </si>
  <si>
    <t>1500 E. Houston Highway</t>
  </si>
  <si>
    <t>Beeville</t>
  </si>
  <si>
    <t>barbara.amith2@christushealth.org</t>
  </si>
  <si>
    <t>121775403</t>
  </si>
  <si>
    <t>CHRISTUS Spohn Hospital Corpus Christi</t>
  </si>
  <si>
    <t>136436606</t>
  </si>
  <si>
    <t>CHRISTUS Spohn Hospital Kleberg</t>
  </si>
  <si>
    <t>1311 E. Gen. Cavazos Blvd</t>
  </si>
  <si>
    <t>Kingsville</t>
  </si>
  <si>
    <t>020976901</t>
  </si>
  <si>
    <t>CHRISTUS St Michael Health System</t>
  </si>
  <si>
    <t>2600 St Michael Dr</t>
  </si>
  <si>
    <t>Texarkana</t>
  </si>
  <si>
    <t>PO Box 2911</t>
  </si>
  <si>
    <t>Susan Hodges</t>
  </si>
  <si>
    <t>Reimbursement Coordinator</t>
  </si>
  <si>
    <t>susan.hodges@christushealth.org</t>
  </si>
  <si>
    <t>4802 Texas Blvd</t>
  </si>
  <si>
    <t>094225202</t>
  </si>
  <si>
    <t>CHRISTUS St. Catherine Hospital</t>
  </si>
  <si>
    <t>701 South Fry Road</t>
  </si>
  <si>
    <t>Katy</t>
  </si>
  <si>
    <t>Julie Rabat-Torki</t>
  </si>
  <si>
    <t>Senior Manager, Reimbursement</t>
  </si>
  <si>
    <t>julie.rabat-torki@christushealth.org</t>
  </si>
  <si>
    <t>CHRISTUS Health</t>
  </si>
  <si>
    <t>18300 St. John Drive</t>
  </si>
  <si>
    <t>Nassau Bay</t>
  </si>
  <si>
    <t>094198102</t>
  </si>
  <si>
    <t>CHRISTUS St. John Hospital</t>
  </si>
  <si>
    <t>137907508</t>
  </si>
  <si>
    <t>Citizens Medical Center</t>
  </si>
  <si>
    <t>2701 Hospital Dr</t>
  </si>
  <si>
    <t>Victoria</t>
  </si>
  <si>
    <t>Phil Hacker</t>
  </si>
  <si>
    <t>phacker@cmcvtx.org</t>
  </si>
  <si>
    <t>112742503</t>
  </si>
  <si>
    <t>Clarity Child Guidance Center</t>
  </si>
  <si>
    <t xml:space="preserve">8535 Tom Slick </t>
  </si>
  <si>
    <t>8535 Tom Slick</t>
  </si>
  <si>
    <t>Michael Bernick</t>
  </si>
  <si>
    <t>VP-Finance</t>
  </si>
  <si>
    <t>michael.bernick@claritycgc.org</t>
  </si>
  <si>
    <t>094138703</t>
  </si>
  <si>
    <t>Clay County Memorial Hospital</t>
  </si>
  <si>
    <t>310 West South Street</t>
  </si>
  <si>
    <t>Henrietta</t>
  </si>
  <si>
    <t xml:space="preserve">Henrietta </t>
  </si>
  <si>
    <t>Debra Haehn</t>
  </si>
  <si>
    <t>dhaehn@ccmhospital.com</t>
  </si>
  <si>
    <t>137279905</t>
  </si>
  <si>
    <t>Cleveland Regional Medical Center</t>
  </si>
  <si>
    <t>300 E Crockett</t>
  </si>
  <si>
    <t>Cleveland</t>
  </si>
  <si>
    <t>James Anderson</t>
  </si>
  <si>
    <t>Director, Business Office</t>
  </si>
  <si>
    <t>james_anderson@chs.net</t>
  </si>
  <si>
    <t xml:space="preserve">Cleveland </t>
  </si>
  <si>
    <t>094152802</t>
  </si>
  <si>
    <t>Cochran Memorial Hospital</t>
  </si>
  <si>
    <t>201 East Grant Ave.</t>
  </si>
  <si>
    <t>Morton</t>
  </si>
  <si>
    <t>Larry Turney</t>
  </si>
  <si>
    <t>lturney@cochranmemorial.com</t>
  </si>
  <si>
    <t>136330107</t>
  </si>
  <si>
    <t>Cogdell Memorial Hospital</t>
  </si>
  <si>
    <t>1700 Cogdell Blvd</t>
  </si>
  <si>
    <t>Snyder</t>
  </si>
  <si>
    <t>John H Everett, FACHE</t>
  </si>
  <si>
    <t>jeverett@cogdellhospital.com</t>
  </si>
  <si>
    <t>136144610</t>
  </si>
  <si>
    <t>COLEMAN COUNTY MEDICAL CENTER DISTRICT</t>
  </si>
  <si>
    <t>310 S. PECOS ST</t>
  </si>
  <si>
    <t>COLEMAN</t>
  </si>
  <si>
    <t>BARB HUBBARD</t>
  </si>
  <si>
    <t>ACCOUNTING DIRECTOR</t>
  </si>
  <si>
    <t>barbara.hubbard@trhta.net</t>
  </si>
  <si>
    <t>310 S. PECOS ST.</t>
  </si>
  <si>
    <t>uncompensated indigent care</t>
  </si>
  <si>
    <t>020860501</t>
  </si>
  <si>
    <t>College Station Medical Center</t>
  </si>
  <si>
    <t>1604 Rock Prairie Road</t>
  </si>
  <si>
    <t>College Station</t>
  </si>
  <si>
    <t>126840107</t>
  </si>
  <si>
    <t xml:space="preserve">Collingsworth General Hospital </t>
  </si>
  <si>
    <t>1013 15th Street</t>
  </si>
  <si>
    <t>Wellington</t>
  </si>
  <si>
    <t>P.O.Box 1112</t>
  </si>
  <si>
    <t>Larry Stephens</t>
  </si>
  <si>
    <t>Hospital CFO</t>
  </si>
  <si>
    <t>Larry@perferredmanagementcorp.com</t>
  </si>
  <si>
    <t>Preferred Management Corp</t>
  </si>
  <si>
    <t>120 W. MacArthur Suite</t>
  </si>
  <si>
    <t>Shawnee</t>
  </si>
  <si>
    <t>OK</t>
  </si>
  <si>
    <t>020943901</t>
  </si>
  <si>
    <t>Columbia Hospital Med City Dallas</t>
  </si>
  <si>
    <t>7777 Forest Lane</t>
  </si>
  <si>
    <t>13355 Noel Rd Ste 650</t>
  </si>
  <si>
    <t>Kathleen Sweeny</t>
  </si>
  <si>
    <t>VP Community Resources</t>
  </si>
  <si>
    <t>kathleen.sweeney@hcahealthcare.com</t>
  </si>
  <si>
    <t>North Texas Division</t>
  </si>
  <si>
    <t>6565 N Mac Arthur Blvd Ste 350</t>
  </si>
  <si>
    <t>Supplemental Payments</t>
  </si>
  <si>
    <t xml:space="preserve">Hospital participates in dallas county indigent care affiliation.  Dallas county indigent care affiliation (DCICC) incurred expenses of 128,498.41 to Tonn &amp; Associates (non-contingent, flat hourly fee) for data analysis support services related to UPL, a </t>
  </si>
  <si>
    <t>020979301</t>
  </si>
  <si>
    <t>Columbia Hospital Med Ctr Las Colinas</t>
  </si>
  <si>
    <t>6800 N Mac Arthur Blvd</t>
  </si>
  <si>
    <t>112698903</t>
  </si>
  <si>
    <t>Columbia MC McKinney</t>
  </si>
  <si>
    <t>4500 Medical Center</t>
  </si>
  <si>
    <t>McKinney</t>
  </si>
  <si>
    <t>111905902</t>
  </si>
  <si>
    <t>Columbia Medical Center of Denton</t>
  </si>
  <si>
    <t>3535 I35 East</t>
  </si>
  <si>
    <t>Denton</t>
  </si>
  <si>
    <t>094192402</t>
  </si>
  <si>
    <t>Columbia Medical Center of Lewisville</t>
  </si>
  <si>
    <t>500 West Main Street</t>
  </si>
  <si>
    <t>Lewisville</t>
  </si>
  <si>
    <t>127311205</t>
  </si>
  <si>
    <t>Columbia Medical Center of Plano</t>
  </si>
  <si>
    <t>3901 W 15th Street</t>
  </si>
  <si>
    <t>Plan</t>
  </si>
  <si>
    <t>112716902</t>
  </si>
  <si>
    <t>Columbia Rio Grande Healthcare LP</t>
  </si>
  <si>
    <t>101 East Ridge Road</t>
  </si>
  <si>
    <t>McAllen</t>
  </si>
  <si>
    <t>Charles Mallon</t>
  </si>
  <si>
    <t>charles.mallon@hcahealthcare.com</t>
  </si>
  <si>
    <t>Medicaid Uninsured</t>
  </si>
  <si>
    <t>135033204</t>
  </si>
  <si>
    <t>Columbus Community Hospital</t>
  </si>
  <si>
    <t>110 Shult Dr</t>
  </si>
  <si>
    <t xml:space="preserve">Columbus </t>
  </si>
  <si>
    <t>Robert Thomas</t>
  </si>
  <si>
    <t>rthomas@columbusch.com</t>
  </si>
  <si>
    <t>110 Shult DR</t>
  </si>
  <si>
    <t>Columbus</t>
  </si>
  <si>
    <t>121784603</t>
  </si>
  <si>
    <t>comanche county medical center</t>
  </si>
  <si>
    <t>10201 highway 16</t>
  </si>
  <si>
    <t>comanche</t>
  </si>
  <si>
    <t>tx</t>
  </si>
  <si>
    <t>10201 highway 15</t>
  </si>
  <si>
    <t>kim kniskern</t>
  </si>
  <si>
    <t>compliance officer</t>
  </si>
  <si>
    <t>kkniskern@comanchecmc.com</t>
  </si>
  <si>
    <t>091770005</t>
  </si>
  <si>
    <t>Concho County Hospital</t>
  </si>
  <si>
    <t>614 Eaker St</t>
  </si>
  <si>
    <t>Eden</t>
  </si>
  <si>
    <t>PO Box 987</t>
  </si>
  <si>
    <t>Melanie Lozano</t>
  </si>
  <si>
    <t>mlozano@conchoch.com</t>
  </si>
  <si>
    <t>135151206</t>
  </si>
  <si>
    <t>Connally Memorial Medical Center</t>
  </si>
  <si>
    <t>499 Tenth Street</t>
  </si>
  <si>
    <t>Floresville</t>
  </si>
  <si>
    <t>Janie Lanford</t>
  </si>
  <si>
    <t>Accounting Manager</t>
  </si>
  <si>
    <t>jlanford@connallymmc.org</t>
  </si>
  <si>
    <t>499 Tenth St</t>
  </si>
  <si>
    <t>GENERAL FUND</t>
  </si>
  <si>
    <t>020841501</t>
  </si>
  <si>
    <t>CONROE REGIONAL MEDICAL CENTER</t>
  </si>
  <si>
    <t>504 MEDICAL CENTER BLVD</t>
  </si>
  <si>
    <t>CONROE</t>
  </si>
  <si>
    <t>CHRISTY WELCH</t>
  </si>
  <si>
    <t>ASSISTANT CONTROLLER</t>
  </si>
  <si>
    <t>Mary.Welch1@hcahealthcare.com</t>
  </si>
  <si>
    <t xml:space="preserve">CONROE </t>
  </si>
  <si>
    <t>MEDICAID INPATIENT SERVICES</t>
  </si>
  <si>
    <t>139461107</t>
  </si>
  <si>
    <t>Convenant Health System</t>
  </si>
  <si>
    <t>3615 19th Street</t>
  </si>
  <si>
    <t>Lubbock</t>
  </si>
  <si>
    <t>Daniel Olvera</t>
  </si>
  <si>
    <t>dolvera1@covhs.org</t>
  </si>
  <si>
    <t>Covenant Health System</t>
  </si>
  <si>
    <t>2107 Oxford Ave Suite 100</t>
  </si>
  <si>
    <t>Reduction of Operating Losses</t>
  </si>
  <si>
    <t>Operating Cost</t>
  </si>
  <si>
    <t>Tonn &amp; Associates provide data analysis support and consultation on matters involving Medicaid policy as it relates to hospital reimbursement policy.</t>
  </si>
  <si>
    <t>021184901</t>
  </si>
  <si>
    <t>Cook Childrens Medical Center</t>
  </si>
  <si>
    <t>810 Seventh Ave</t>
  </si>
  <si>
    <t>Pamela May</t>
  </si>
  <si>
    <t>Director of Government Finance</t>
  </si>
  <si>
    <t>pam.may@cookchildrens.org</t>
  </si>
  <si>
    <t>020973601</t>
  </si>
  <si>
    <t>Corpus Christi Medical Center</t>
  </si>
  <si>
    <t>3315 S. Alameda Street</t>
  </si>
  <si>
    <t>Leslie Hess</t>
  </si>
  <si>
    <t>Leslie.Hess@HCAHealthcare.com</t>
  </si>
  <si>
    <t>134772611</t>
  </si>
  <si>
    <t>Coryell County Memorial Hospital Authority</t>
  </si>
  <si>
    <t>1507 W Main St</t>
  </si>
  <si>
    <t>Gatesville</t>
  </si>
  <si>
    <t>Alan Ivy</t>
  </si>
  <si>
    <t>Assistant Controller</t>
  </si>
  <si>
    <t>alan.ivy@cmhos.org</t>
  </si>
  <si>
    <t>Uncompensated care</t>
  </si>
  <si>
    <t>094141105</t>
  </si>
  <si>
    <t>Crosbyton Clinic Hospital</t>
  </si>
  <si>
    <t>710 W. Main St.</t>
  </si>
  <si>
    <t>Crosbyton</t>
  </si>
  <si>
    <t>Cherie Parkhill</t>
  </si>
  <si>
    <t>c.parkhill@crosbytonclinichospital.com</t>
  </si>
  <si>
    <t>GENERAL</t>
  </si>
  <si>
    <t>138911609</t>
  </si>
  <si>
    <t>CUERO COMMUNITY HOSPITAL</t>
  </si>
  <si>
    <t>2550 N. ESPLANADE</t>
  </si>
  <si>
    <t>CUERO</t>
  </si>
  <si>
    <t>GREG PRITCHETT</t>
  </si>
  <si>
    <t>gregp@cuerohospital.org</t>
  </si>
  <si>
    <t>176354201</t>
  </si>
  <si>
    <t>Culberson County Hospital</t>
  </si>
  <si>
    <t>Eisenhower and FM #2185</t>
  </si>
  <si>
    <t>Van Horn</t>
  </si>
  <si>
    <t>P.O. 609</t>
  </si>
  <si>
    <t>Larry@preferredmanagementcorp.com</t>
  </si>
  <si>
    <t>120 W. MacArthur  Suite 121</t>
  </si>
  <si>
    <t>112718503</t>
  </si>
  <si>
    <t>Cypress Fairbanks Medical Center</t>
  </si>
  <si>
    <t>10655 Steepletop Drive</t>
  </si>
  <si>
    <t>Houston</t>
  </si>
  <si>
    <t>James Wright</t>
  </si>
  <si>
    <t>james.wright@tenethealth.com</t>
  </si>
  <si>
    <t>same</t>
  </si>
  <si>
    <t>Supported Medicaid and Uninsured Patient Services</t>
  </si>
  <si>
    <t>130826407</t>
  </si>
  <si>
    <t>Dallam-Hartley Counties Hospital District</t>
  </si>
  <si>
    <t>1411 Denver Avenue</t>
  </si>
  <si>
    <t>Dalhart</t>
  </si>
  <si>
    <t>P.O. Box 2014</t>
  </si>
  <si>
    <t>Donny Pettit</t>
  </si>
  <si>
    <t>dlp@dhchd.org</t>
  </si>
  <si>
    <t>127295703</t>
  </si>
  <si>
    <t>Dallas County Hospital</t>
  </si>
  <si>
    <t>5201 Harry Hines Blvd</t>
  </si>
  <si>
    <t>Jim Blasingame</t>
  </si>
  <si>
    <t>Associate Director</t>
  </si>
  <si>
    <t>james.blasingame@phhs.org</t>
  </si>
  <si>
    <t>Patient Care</t>
  </si>
  <si>
    <t>133544006</t>
  </si>
  <si>
    <t>Deaf Smith County Hospital District dba Hereford Regional Medical Center</t>
  </si>
  <si>
    <t>540 W 15th St</t>
  </si>
  <si>
    <t>Hereford</t>
  </si>
  <si>
    <t>Greg Reinart</t>
  </si>
  <si>
    <t>greg.reinart@cohs.net</t>
  </si>
  <si>
    <t>Operating Expenditures-Gen Fund for IP/OP/Overhead</t>
  </si>
  <si>
    <t>094188201</t>
  </si>
  <si>
    <t>Del Sol Medical Center</t>
  </si>
  <si>
    <t>10301 Gateway West</t>
  </si>
  <si>
    <t>El Paso</t>
  </si>
  <si>
    <t>Raju Shah</t>
  </si>
  <si>
    <t>Raju.Shah@hcahealthcare.com</t>
  </si>
  <si>
    <t>El Paso Healthcare System</t>
  </si>
  <si>
    <t>4100 Rio Bravo, Ste. 300</t>
  </si>
  <si>
    <t>186599001</t>
  </si>
  <si>
    <t>Dell Childrens MC of Central Texas</t>
  </si>
  <si>
    <t>4900 Mueller Blvd</t>
  </si>
  <si>
    <t>Austin</t>
  </si>
  <si>
    <t>David Risher</t>
  </si>
  <si>
    <t>drisher@seton.org</t>
  </si>
  <si>
    <t>Seton Family of Hospitals</t>
  </si>
  <si>
    <t>1345 Philomena Street Ste 362</t>
  </si>
  <si>
    <t>Cost of Indigent Svs and Medicaid Shortfall</t>
  </si>
  <si>
    <t>121831504</t>
  </si>
  <si>
    <t>DePaul Center</t>
  </si>
  <si>
    <t>301 Londonderry</t>
  </si>
  <si>
    <t>Waco</t>
  </si>
  <si>
    <t>PO Box 2589</t>
  </si>
  <si>
    <t>Hansel Deen</t>
  </si>
  <si>
    <t>Director of Reimbursement &amp; Decision Support</t>
  </si>
  <si>
    <t>hdeen@phn-waco.org</t>
  </si>
  <si>
    <t>Providence Healthcare Network</t>
  </si>
  <si>
    <t>6901 Medical Parkway</t>
  </si>
  <si>
    <t>Unreimbursed Medicaid and Uninsured Costs</t>
  </si>
  <si>
    <t>094118902</t>
  </si>
  <si>
    <t>DeTar Hospital</t>
  </si>
  <si>
    <t>101 Medical Drive</t>
  </si>
  <si>
    <t>217884001</t>
  </si>
  <si>
    <t>Dimmit Regional Hospital</t>
  </si>
  <si>
    <t>704 Hospital Drive</t>
  </si>
  <si>
    <t>Carrizo Springs</t>
  </si>
  <si>
    <t>P.O. Box 1016</t>
  </si>
  <si>
    <t>Alma Melendez</t>
  </si>
  <si>
    <t>amelendez487@hotmail.com</t>
  </si>
  <si>
    <t xml:space="preserve"> </t>
  </si>
  <si>
    <t>Equipment</t>
  </si>
  <si>
    <t>Operating Expenses</t>
  </si>
  <si>
    <t>160709501</t>
  </si>
  <si>
    <t>DOCTORS HOSPITAL AT RENAISSANCE</t>
  </si>
  <si>
    <t>5501 S MCCOLL</t>
  </si>
  <si>
    <t>EDINBURG</t>
  </si>
  <si>
    <t>MALINDA TUPPER</t>
  </si>
  <si>
    <t>DIRECTOR OF FINANCE &amp; ACCOUNTING</t>
  </si>
  <si>
    <t>m.tupper@dhr-rgv.com</t>
  </si>
  <si>
    <t>INDIGENT SERVICES</t>
  </si>
  <si>
    <t>094186602</t>
  </si>
  <si>
    <t>DOCTORS HOSPITAL OF LAREDO</t>
  </si>
  <si>
    <t>10700 MCPHERSON RD</t>
  </si>
  <si>
    <t>LAREDO</t>
  </si>
  <si>
    <t>NANCY DANCER</t>
  </si>
  <si>
    <t>REIMBURSEMENT MANAGER</t>
  </si>
  <si>
    <t>nancy.dancer@uhsinc.com</t>
  </si>
  <si>
    <t>UHS OF DELAWARE, INC</t>
  </si>
  <si>
    <t>12453 SUGARMILL DRIVE</t>
  </si>
  <si>
    <t>GEISMAR</t>
  </si>
  <si>
    <t>LA</t>
  </si>
  <si>
    <t>MEDICAID AND UNINSURED SERVICES</t>
  </si>
  <si>
    <t>INPATIENT MEDICAID SERVICES</t>
  </si>
  <si>
    <t>112727604</t>
  </si>
  <si>
    <t>DOCTORS HOSPITAL TIDWELL</t>
  </si>
  <si>
    <t>510 WEST TIDWELL</t>
  </si>
  <si>
    <t>HOUSTON</t>
  </si>
  <si>
    <t>MARCIA CINQ-MARS</t>
  </si>
  <si>
    <t>CONTROLLER</t>
  </si>
  <si>
    <t>mcinq-mars@dhthou.com</t>
  </si>
  <si>
    <t>132812205</t>
  </si>
  <si>
    <t>Driscoll Childrens Hospital</t>
  </si>
  <si>
    <t>3533 South Alameda St</t>
  </si>
  <si>
    <t>Joe Beck</t>
  </si>
  <si>
    <t>Joe.Beck@dchstx.org</t>
  </si>
  <si>
    <t>Cost of Treating Patients</t>
  </si>
  <si>
    <t>020812601</t>
  </si>
  <si>
    <t>East Texas Medical Center</t>
  </si>
  <si>
    <t>1000 South Beckham Avenue</t>
  </si>
  <si>
    <t>Tyler</t>
  </si>
  <si>
    <t>P.O. Box 6400</t>
  </si>
  <si>
    <t>Byron Hale</t>
  </si>
  <si>
    <t>bhale@etmc.org</t>
  </si>
  <si>
    <t>139173209</t>
  </si>
  <si>
    <t>East Texas Medical Center Athens</t>
  </si>
  <si>
    <t>2000 South Palestine Street</t>
  </si>
  <si>
    <t>Athens</t>
  </si>
  <si>
    <t>David A. Travis</t>
  </si>
  <si>
    <t>dtravis@etmc.org</t>
  </si>
  <si>
    <t>094127002</t>
  </si>
  <si>
    <t>EAST TEXAS MEDICAL CENTER CARTHAGE</t>
  </si>
  <si>
    <t>409 W. COTTAGE ROAD</t>
  </si>
  <si>
    <t>CARTHAGE</t>
  </si>
  <si>
    <t>PO BOX 549</t>
  </si>
  <si>
    <t>WENDY BARTON</t>
  </si>
  <si>
    <t>wlbarton@etmc.org</t>
  </si>
  <si>
    <t>130862905</t>
  </si>
  <si>
    <t>East Texas Medical Center Clarksville</t>
  </si>
  <si>
    <t>Hwy 82  West</t>
  </si>
  <si>
    <t>Clarksville</t>
  </si>
  <si>
    <t>P.O. Box 1270</t>
  </si>
  <si>
    <t>Jim Hines</t>
  </si>
  <si>
    <t>C.F.O.</t>
  </si>
  <si>
    <t>jhines@etmc.org</t>
  </si>
  <si>
    <t>Hwy 82 West</t>
  </si>
  <si>
    <t>094190802</t>
  </si>
  <si>
    <t>East Texas Medical Center Fairfield</t>
  </si>
  <si>
    <t>125 Newman Street</t>
  </si>
  <si>
    <t>Fairfield</t>
  </si>
  <si>
    <t>208843701</t>
  </si>
  <si>
    <t>East Texas Medical Center Henderson</t>
  </si>
  <si>
    <t>300 Wilson St.</t>
  </si>
  <si>
    <t>Henderson</t>
  </si>
  <si>
    <t>Phillip A. Caron</t>
  </si>
  <si>
    <t>Senior Chief Financial Officer</t>
  </si>
  <si>
    <t>pacaron@etmc.org</t>
  </si>
  <si>
    <t>130612806</t>
  </si>
  <si>
    <t>East Texas Medical Center Jacksonville</t>
  </si>
  <si>
    <t>501 S. Ragsdale St.</t>
  </si>
  <si>
    <t>Jacksonville</t>
  </si>
  <si>
    <t>137074409</t>
  </si>
  <si>
    <t>Eastland Memorial Hospital</t>
  </si>
  <si>
    <t>304 S Daugherty St</t>
  </si>
  <si>
    <t>Eastland</t>
  </si>
  <si>
    <t>P.O. Box 897</t>
  </si>
  <si>
    <t>Jamie Hayden</t>
  </si>
  <si>
    <t>jamie.hayden@EMHD.org</t>
  </si>
  <si>
    <t>135235306</t>
  </si>
  <si>
    <t>Ector County Hospital District</t>
  </si>
  <si>
    <t>500 W 4th Street</t>
  </si>
  <si>
    <t>Odessa</t>
  </si>
  <si>
    <t>Robert Abernethy</t>
  </si>
  <si>
    <t>rabernethy@echd.org</t>
  </si>
  <si>
    <t>112751605</t>
  </si>
  <si>
    <t>El Paso Psychiatric Center</t>
  </si>
  <si>
    <t>4615 Alameda Avenue</t>
  </si>
  <si>
    <t xml:space="preserve">El Paso </t>
  </si>
  <si>
    <t xml:space="preserve">David Osterhout </t>
  </si>
  <si>
    <t>Assistant Superintendent</t>
  </si>
  <si>
    <t>David.Osterhout@dshs.state.tx.us</t>
  </si>
  <si>
    <t>135034009</t>
  </si>
  <si>
    <t>Electra Memorial Hospital</t>
  </si>
  <si>
    <t>1209 S Bailey St</t>
  </si>
  <si>
    <t>Electra</t>
  </si>
  <si>
    <t>PO Box 1112</t>
  </si>
  <si>
    <t>Rebecca McCain</t>
  </si>
  <si>
    <t>rebecca.mccain@electrahospital.com</t>
  </si>
  <si>
    <t>1207 S Bailey St</t>
  </si>
  <si>
    <t>121822403</t>
  </si>
  <si>
    <t>Ennis Regional MC</t>
  </si>
  <si>
    <t>2201 W Lampasas</t>
  </si>
  <si>
    <t>Ennis</t>
  </si>
  <si>
    <t>Jack Wilcox</t>
  </si>
  <si>
    <t>jack.wilcox@lpnt.net</t>
  </si>
  <si>
    <t>Legal and consulting fees related to proposed County/Hospital affliation agreement and UPL Program.</t>
  </si>
  <si>
    <t>Brown and McCarroll</t>
  </si>
  <si>
    <t>Eric Weatherford</t>
  </si>
  <si>
    <t>eweatherford@mailbmc.com</t>
  </si>
  <si>
    <t>Legal and Consulting Fees</t>
  </si>
  <si>
    <t>Hospital Operations</t>
  </si>
  <si>
    <t>137319306</t>
  </si>
  <si>
    <t>ETMC Crockett</t>
  </si>
  <si>
    <t>P. O. Box 1129</t>
  </si>
  <si>
    <t>Crockett</t>
  </si>
  <si>
    <t>Jerry A. Dominguez</t>
  </si>
  <si>
    <t>gadominguez@etmc.org</t>
  </si>
  <si>
    <t>136140407</t>
  </si>
  <si>
    <t>ETMC Mt Vernon</t>
  </si>
  <si>
    <t>500 S State Hwy 37</t>
  </si>
  <si>
    <t>Mount Vernon</t>
  </si>
  <si>
    <t>PO Box 477</t>
  </si>
  <si>
    <t>Tommy OGorman</t>
  </si>
  <si>
    <t>Regional CFO</t>
  </si>
  <si>
    <t>tmogorman@etmc.org</t>
  </si>
  <si>
    <t>ETMC Pittsburg</t>
  </si>
  <si>
    <t>2701 US HWY 271 North</t>
  </si>
  <si>
    <t>Pittsburg</t>
  </si>
  <si>
    <t>Charity Care</t>
  </si>
  <si>
    <t>138374715</t>
  </si>
  <si>
    <t>2710 US HWY 271 North</t>
  </si>
  <si>
    <t>017624002</t>
  </si>
  <si>
    <t>ETMC Quitman</t>
  </si>
  <si>
    <t>117 North Winnsboro Street</t>
  </si>
  <si>
    <t>Quitman</t>
  </si>
  <si>
    <t>PO Drawer 100</t>
  </si>
  <si>
    <t>121817401</t>
  </si>
  <si>
    <t>ETMC Trinity</t>
  </si>
  <si>
    <t>P. O. Box 3169</t>
  </si>
  <si>
    <t>Trinity</t>
  </si>
  <si>
    <t>133367602</t>
  </si>
  <si>
    <t>Falls Community Hospital and Clinic</t>
  </si>
  <si>
    <t>322 Coleman Street</t>
  </si>
  <si>
    <t>Marlin</t>
  </si>
  <si>
    <t>P.O. Box 60</t>
  </si>
  <si>
    <t>William Parrish</t>
  </si>
  <si>
    <t>CPA</t>
  </si>
  <si>
    <t>wparrish@bkd.com</t>
  </si>
  <si>
    <t>7901 Woodway Dr.</t>
  </si>
  <si>
    <t>Operating Expenses related to Indigent &amp; Uninsured</t>
  </si>
  <si>
    <t>119874904</t>
  </si>
  <si>
    <t>FATIH COMMUNITY HOSPITAL</t>
  </si>
  <si>
    <t>717 MAGNOLIA ST.</t>
  </si>
  <si>
    <t>JACKSBORO</t>
  </si>
  <si>
    <t>JAMES BARTLETT</t>
  </si>
  <si>
    <t>jbartlett@fchtexas.com</t>
  </si>
  <si>
    <t>N/A</t>
  </si>
  <si>
    <t>GENERAL OPERATIONS</t>
  </si>
  <si>
    <t>112692202</t>
  </si>
  <si>
    <t>Fisher County Hospital District</t>
  </si>
  <si>
    <t>774 State Hwy 70 North</t>
  </si>
  <si>
    <t>Rotan</t>
  </si>
  <si>
    <t>PO Drawer F</t>
  </si>
  <si>
    <t>Steven LeFevre</t>
  </si>
  <si>
    <t>slefevre@fishercountyhospital.com</t>
  </si>
  <si>
    <t>We received UPL services to help fund physician salaries in the Rural Health Clinic and Emergency Department</t>
  </si>
  <si>
    <t>Fisher County Hospital Distrct</t>
  </si>
  <si>
    <t>Steven LaFevre</t>
  </si>
  <si>
    <t>3257352256</t>
  </si>
  <si>
    <t>223675</t>
  </si>
  <si>
    <t>Fund Physican Salary</t>
  </si>
  <si>
    <t>Tax Revenues</t>
  </si>
  <si>
    <t>110803703</t>
  </si>
  <si>
    <t>FORT DUNCAN REGIONAL MEDICAL CENTER</t>
  </si>
  <si>
    <t>3333 N FOSTER MALDONADO BLVD</t>
  </si>
  <si>
    <t>EAGLE PASS</t>
  </si>
  <si>
    <t>112688002</t>
  </si>
  <si>
    <t>FRIO REGIONAL HOSPITAL</t>
  </si>
  <si>
    <t>200 S IH 35</t>
  </si>
  <si>
    <t>PEARSALL</t>
  </si>
  <si>
    <t>RHETT D. FRICKE</t>
  </si>
  <si>
    <t>CHIEF FINANCIAL OFFICER</t>
  </si>
  <si>
    <t>rfricke@trhta.net</t>
  </si>
  <si>
    <t>SERVICES &amp; EXPENSES RELATED TO</t>
  </si>
  <si>
    <t xml:space="preserve">     MEDICAID &amp; UNINSURED PATIENTS</t>
  </si>
  <si>
    <t>121777003</t>
  </si>
  <si>
    <t>GAINESVILLE HOSPITAL DISTRICT</t>
  </si>
  <si>
    <t>1900 HOSPITAL BLVD</t>
  </si>
  <si>
    <t>GAINESVILLE</t>
  </si>
  <si>
    <t>KRISTINE LYNCH</t>
  </si>
  <si>
    <t>DIRECTOR OF ACCOUNTING</t>
  </si>
  <si>
    <t>kristine.lynch@ntmconline.net</t>
  </si>
  <si>
    <t>131035105</t>
  </si>
  <si>
    <t>Good Shepherd Medical Center - Linden</t>
  </si>
  <si>
    <t xml:space="preserve">404 N. Kaufman Street </t>
  </si>
  <si>
    <t>Linden</t>
  </si>
  <si>
    <t>404 N. Kaufman Street</t>
  </si>
  <si>
    <t>Brandon Amyx</t>
  </si>
  <si>
    <t>bamyx@gsmc.org</t>
  </si>
  <si>
    <t>GSHS Administrative Services Organization, Inc.</t>
  </si>
  <si>
    <t>700 E. Marshall Ave.</t>
  </si>
  <si>
    <t>Longview</t>
  </si>
  <si>
    <t>General Hospital Operations</t>
  </si>
  <si>
    <t xml:space="preserve">Tonn &amp; Associates and Don Gilbert Consulting provided consultation on Medicaid policy and data analysis impacting hospital reimbursement. (Fees paid to Tonn and Associates and Don Gilbert Consulting were paid by GSHS Administrative Services Organization, </t>
  </si>
  <si>
    <t>Tonn &amp; Associates and Don Gilbert Consulting</t>
  </si>
  <si>
    <t>Larry Tonn</t>
  </si>
  <si>
    <t>tonn@austin.rr.com</t>
  </si>
  <si>
    <t>137075109</t>
  </si>
  <si>
    <t>Goodall-Witcher Healthcare Foundation</t>
  </si>
  <si>
    <t>101 S. Avenue T</t>
  </si>
  <si>
    <t>Clifton</t>
  </si>
  <si>
    <t>P. O. Box 549</t>
  </si>
  <si>
    <t>Vicki Gloff</t>
  </si>
  <si>
    <t>v.gloff@gwhf.org</t>
  </si>
  <si>
    <t>P O Box 549</t>
  </si>
  <si>
    <t>197063401</t>
  </si>
  <si>
    <t>GPCH, LLC</t>
  </si>
  <si>
    <t>100 Medical Drive</t>
  </si>
  <si>
    <t>Borger</t>
  </si>
  <si>
    <t>Dina Hermes</t>
  </si>
  <si>
    <t>Assistant Chief Financial Officer</t>
  </si>
  <si>
    <t>dina.hermes@goldenplains.org</t>
  </si>
  <si>
    <t>130613604</t>
  </si>
  <si>
    <t>Graham Gen Hosp</t>
  </si>
  <si>
    <t>1301 Montgomery Road</t>
  </si>
  <si>
    <t>Graham</t>
  </si>
  <si>
    <t>P O Box 1390</t>
  </si>
  <si>
    <t>Bonnie Blevins</t>
  </si>
  <si>
    <t>bblevins@grahamrmc.com</t>
  </si>
  <si>
    <t>021224301</t>
  </si>
  <si>
    <t>Green Oaks Hospital</t>
  </si>
  <si>
    <t>7808 Clodus Field</t>
  </si>
  <si>
    <t>138411709</t>
  </si>
  <si>
    <t>Guadalupe Regional Medical Center</t>
  </si>
  <si>
    <t>1215 E Court</t>
  </si>
  <si>
    <t>Seguin</t>
  </si>
  <si>
    <t>Penny Wallace</t>
  </si>
  <si>
    <t>pkwallace@grmedcenter.com</t>
  </si>
  <si>
    <t>178815001</t>
  </si>
  <si>
    <t>Gulf Coast Medical Center</t>
  </si>
  <si>
    <t>10141 US 59 RD</t>
  </si>
  <si>
    <t>Wharton</t>
  </si>
  <si>
    <t>Gary Williams</t>
  </si>
  <si>
    <t>gary.williams@signaturehospital.com</t>
  </si>
  <si>
    <t>121792903</t>
  </si>
  <si>
    <t>Hamilton General Hospital</t>
  </si>
  <si>
    <t>400 North Brown</t>
  </si>
  <si>
    <t>Hamilton</t>
  </si>
  <si>
    <t>West Jones</t>
  </si>
  <si>
    <t>COO</t>
  </si>
  <si>
    <t>wjones@hamiltonhospital.org</t>
  </si>
  <si>
    <t>110856504</t>
  </si>
  <si>
    <t>Hamilton Hospital</t>
  </si>
  <si>
    <t>901 W Hamilton</t>
  </si>
  <si>
    <t>Olney</t>
  </si>
  <si>
    <t>P.O. Box 158</t>
  </si>
  <si>
    <t>Stasha Siegert</t>
  </si>
  <si>
    <t>Business Office Manager</t>
  </si>
  <si>
    <t>ss_siegert@olneyhh.com</t>
  </si>
  <si>
    <t>094131202</t>
  </si>
  <si>
    <t>HAMLIN MEMORIAL HOSPITAL</t>
  </si>
  <si>
    <t>632 NW 2ND STREET</t>
  </si>
  <si>
    <t>HAMLIN</t>
  </si>
  <si>
    <t xml:space="preserve">PO BOX 400 </t>
  </si>
  <si>
    <t>PATRICA BARNETT</t>
  </si>
  <si>
    <t>ADMINISTRATIVE ASSISTANT</t>
  </si>
  <si>
    <t>patrica.barnett@sbcglobal.net</t>
  </si>
  <si>
    <t>hamlin memorial hospital</t>
  </si>
  <si>
    <t>632 NW 2nd Street</t>
  </si>
  <si>
    <t>PO BOX 400</t>
  </si>
  <si>
    <t>Opperating</t>
  </si>
  <si>
    <t>Operating</t>
  </si>
  <si>
    <t>094117105</t>
  </si>
  <si>
    <t>Hansford County Hospital</t>
  </si>
  <si>
    <t>707 S. Roland</t>
  </si>
  <si>
    <t>Spearman</t>
  </si>
  <si>
    <t>Jonathan Bailey</t>
  </si>
  <si>
    <t>jonathanbailey@hchd.net</t>
  </si>
  <si>
    <t>Hansford County Hospital District</t>
  </si>
  <si>
    <t>121692107</t>
  </si>
  <si>
    <t>Hardeman County Memorial Hospital</t>
  </si>
  <si>
    <t>402 Mercer Street</t>
  </si>
  <si>
    <t>Quanah</t>
  </si>
  <si>
    <t>PO Box 90</t>
  </si>
  <si>
    <t>Tracy Betts</t>
  </si>
  <si>
    <t>tracy.betts@hcmhosp.com</t>
  </si>
  <si>
    <t>154504801</t>
  </si>
  <si>
    <t>Harlingen Medical Center, LP</t>
  </si>
  <si>
    <t>5501 S. Expressway 77</t>
  </si>
  <si>
    <t>Harlingen</t>
  </si>
  <si>
    <t>Christine Menken</t>
  </si>
  <si>
    <t>CMenken@primehealthcare.com</t>
  </si>
  <si>
    <t>-0-</t>
  </si>
  <si>
    <t>133355104</t>
  </si>
  <si>
    <t>Harris County Hospital District</t>
  </si>
  <si>
    <t>2525 Holly Hall Drive</t>
  </si>
  <si>
    <t>Terry Laney</t>
  </si>
  <si>
    <t>Director Decision Support Services</t>
  </si>
  <si>
    <t>terry_laney@hchd.tmc.edu</t>
  </si>
  <si>
    <t>Patient care</t>
  </si>
  <si>
    <t>112667403</t>
  </si>
  <si>
    <t>Harrison County Good Shepard</t>
  </si>
  <si>
    <t>811 S Washington</t>
  </si>
  <si>
    <t>Marshall</t>
  </si>
  <si>
    <t>GSHS Administrative Services</t>
  </si>
  <si>
    <t>700 E Marshall Ave</t>
  </si>
  <si>
    <t>General Hosptial Operations</t>
  </si>
  <si>
    <t>Tonn &amp; Associates and Don Gilbert Consulting provided consultation on Medicaid policy and data analysis impacting hospital reimbursement.  (Fees paid to Tonn and Associaties and Don Gilbert Consulting were paid by GSHS Administrative Services Orginaizatio</t>
  </si>
  <si>
    <t xml:space="preserve">Tonn &amp; Associates and Don Gilbert Consulting </t>
  </si>
  <si>
    <t>Consultation of Medicaid Policy</t>
  </si>
  <si>
    <t>112702904</t>
  </si>
  <si>
    <t>HASKELL MEMORIAL HOSPITAL</t>
  </si>
  <si>
    <t>1 NORTH AVENUE N</t>
  </si>
  <si>
    <t>HASKELL</t>
  </si>
  <si>
    <t>P.O. BOX 1117</t>
  </si>
  <si>
    <t>FRAN MCCOWN</t>
  </si>
  <si>
    <t>ADMINISTRATOR</t>
  </si>
  <si>
    <t>fmccown@windstream.net</t>
  </si>
  <si>
    <t>138715115</t>
  </si>
  <si>
    <t>Heart of Texas Healthcare System dba Heart of Texas Memorial Hospital</t>
  </si>
  <si>
    <t>2008 Nine Road</t>
  </si>
  <si>
    <t>Brady</t>
  </si>
  <si>
    <t>P.O. Box 1150</t>
  </si>
  <si>
    <t>Ed Watson</t>
  </si>
  <si>
    <t>ewatson@bradyhospital.com</t>
  </si>
  <si>
    <t>General Indigent Patient Direct Care Expenses</t>
  </si>
  <si>
    <t>109588703</t>
  </si>
  <si>
    <t>Hemphill County Hospital District</t>
  </si>
  <si>
    <t>1020 S 4th Street</t>
  </si>
  <si>
    <t>Canadian</t>
  </si>
  <si>
    <t>Sheila R. Service</t>
  </si>
  <si>
    <t>sheila@hchdst.org</t>
  </si>
  <si>
    <t>138644310</t>
  </si>
  <si>
    <t>Hendrick Medical Center</t>
  </si>
  <si>
    <t>1900 Pine Street</t>
  </si>
  <si>
    <t>Abilene</t>
  </si>
  <si>
    <t>Axel Lewis</t>
  </si>
  <si>
    <t>Financial Analyst</t>
  </si>
  <si>
    <t>alewis@hendrickhealth.org</t>
  </si>
  <si>
    <t>Funds are not segregated</t>
  </si>
  <si>
    <t>(Tonn &amp; Associates/Larry Tonn and Don Gilbert--however contract reads) Provide data analysis support and consultation on matters involving Medicaid Policy as it relates to hospital reimbursement policy.</t>
  </si>
  <si>
    <t>136430906</t>
  </si>
  <si>
    <t>Hill Country Memorial Hospital</t>
  </si>
  <si>
    <t xml:space="preserve">1020 S. Highway 16 </t>
  </si>
  <si>
    <t>Fredericksburg</t>
  </si>
  <si>
    <t>P. O. Box 835</t>
  </si>
  <si>
    <t>Janice Menking</t>
  </si>
  <si>
    <t>jmenking@hillcountrymemorial.org</t>
  </si>
  <si>
    <t>Indigent and Uninsured Care</t>
  </si>
  <si>
    <t>133252005</t>
  </si>
  <si>
    <t>Hill Regional Hospital</t>
  </si>
  <si>
    <t>101 Circle Drive</t>
  </si>
  <si>
    <t>Hillsboro</t>
  </si>
  <si>
    <t>138962907</t>
  </si>
  <si>
    <t>Hillcrest Baptist Medical Center</t>
  </si>
  <si>
    <t>100 Hillcrest Medical Blvd.</t>
  </si>
  <si>
    <t>100 Hillcrest Medical Blvd</t>
  </si>
  <si>
    <t>Brian Johnson</t>
  </si>
  <si>
    <t>Financial Advisor</t>
  </si>
  <si>
    <t>bfjohnson@swmail.sw.org</t>
  </si>
  <si>
    <t>Scott and White Memorial Hospital</t>
  </si>
  <si>
    <t>2401 S. 31st St.</t>
  </si>
  <si>
    <t>Temple</t>
  </si>
  <si>
    <t>131037704</t>
  </si>
  <si>
    <t>Hopkins County Hospital District</t>
  </si>
  <si>
    <t>115 Airport Road</t>
  </si>
  <si>
    <t>Sulpher Springs</t>
  </si>
  <si>
    <t>Ellen Russell</t>
  </si>
  <si>
    <t>ellenr@hcmh.com</t>
  </si>
  <si>
    <t>In and outpatient services</t>
  </si>
  <si>
    <t>109574702</t>
  </si>
  <si>
    <t>Huguley Memorial Medical Center</t>
  </si>
  <si>
    <t>11801 So  Freeway</t>
  </si>
  <si>
    <t>PO Box 6337</t>
  </si>
  <si>
    <t>Dwight Harriss</t>
  </si>
  <si>
    <t>Sr. Accountant</t>
  </si>
  <si>
    <t>dwight.harriss@ahss.org</t>
  </si>
  <si>
    <t>11801 So Freeway</t>
  </si>
  <si>
    <t>020927202</t>
  </si>
  <si>
    <t>Hunt Regional Community Hospital</t>
  </si>
  <si>
    <t>2900 Sterling Hart Drive</t>
  </si>
  <si>
    <t>Commerce</t>
  </si>
  <si>
    <t>Jeri Rich</t>
  </si>
  <si>
    <t>jrich@huntregional.org</t>
  </si>
  <si>
    <t>Hunt Regional Medical Center</t>
  </si>
  <si>
    <t>4215 Joe Ramsey Blvd</t>
  </si>
  <si>
    <t>Greenville</t>
  </si>
  <si>
    <t>Unfunded or Underfunded Patients</t>
  </si>
  <si>
    <t>TORCH</t>
  </si>
  <si>
    <t>David Pearson</t>
  </si>
  <si>
    <t>dpearson@torchnet.org</t>
  </si>
  <si>
    <t>Professional services</t>
  </si>
  <si>
    <t>Operations</t>
  </si>
  <si>
    <t>131038504</t>
  </si>
  <si>
    <t>Dixon Hughes Goodman, LLP</t>
  </si>
  <si>
    <t>Hal Guthrie</t>
  </si>
  <si>
    <t>Hal.Guthrie@dhgllp.com</t>
  </si>
  <si>
    <t>189791001</t>
  </si>
  <si>
    <t>Huntsville Memorial Hospital</t>
  </si>
  <si>
    <t>110 Memorial Hospital Drive</t>
  </si>
  <si>
    <t>Huntsville</t>
  </si>
  <si>
    <t>P.O. Box 4001</t>
  </si>
  <si>
    <t>Lisa B. Warner</t>
  </si>
  <si>
    <t>Director of Accounting</t>
  </si>
  <si>
    <t>Lisa.Warner@huntsvillememorial.com</t>
  </si>
  <si>
    <t>112728403</t>
  </si>
  <si>
    <t>IRAAN GENERAL HOSPITAL DISTRICT</t>
  </si>
  <si>
    <t>600 HWY 349 NORTH</t>
  </si>
  <si>
    <t>IRAAN</t>
  </si>
  <si>
    <t>PO BOX 665</t>
  </si>
  <si>
    <t>PETE MORADO</t>
  </si>
  <si>
    <t>pmorado@igh-hospital.com</t>
  </si>
  <si>
    <t>ALL SERVICES AND FUNCTIONS</t>
  </si>
  <si>
    <t>121808305</t>
  </si>
  <si>
    <t>Jackson County Hospital District</t>
  </si>
  <si>
    <t>1013 South Wells</t>
  </si>
  <si>
    <t>Edna</t>
  </si>
  <si>
    <t>Lance Smiga</t>
  </si>
  <si>
    <t>lsmiga@jchd.org</t>
  </si>
  <si>
    <t>162334001</t>
  </si>
  <si>
    <t>JPS Physician Group</t>
  </si>
  <si>
    <t>1617 Hemphill</t>
  </si>
  <si>
    <t>Christopher Klang</t>
  </si>
  <si>
    <t>Director</t>
  </si>
  <si>
    <t>cklang@jpshealth.org</t>
  </si>
  <si>
    <t>JPS Health Network</t>
  </si>
  <si>
    <t>1350 South Main Street Suite 4000</t>
  </si>
  <si>
    <t>1350 South Main Street, Suite 4000</t>
  </si>
  <si>
    <t>Physician Group</t>
  </si>
  <si>
    <t>General Overall Operations</t>
  </si>
  <si>
    <t>136412710</t>
  </si>
  <si>
    <t>Karnes County Hospital District</t>
  </si>
  <si>
    <t>3349 S HWY 181</t>
  </si>
  <si>
    <t>Kenedy</t>
  </si>
  <si>
    <t>David Lee</t>
  </si>
  <si>
    <t>david.lee@okmh.org</t>
  </si>
  <si>
    <t>Otto Kaiser Memorial Hospital</t>
  </si>
  <si>
    <t>206083201</t>
  </si>
  <si>
    <t xml:space="preserve">Kimble Hospital </t>
  </si>
  <si>
    <t>349 Reid Road</t>
  </si>
  <si>
    <t xml:space="preserve">Junction </t>
  </si>
  <si>
    <t>Hosital CFO</t>
  </si>
  <si>
    <t>120 W. MacArthur Suite 121</t>
  </si>
  <si>
    <t xml:space="preserve">Shawnee </t>
  </si>
  <si>
    <t>112724302</t>
  </si>
  <si>
    <t>Kingwood Medical Center</t>
  </si>
  <si>
    <t>22999 US Highway 59 N</t>
  </si>
  <si>
    <t>Kingwood</t>
  </si>
  <si>
    <t>Bryan Lee</t>
  </si>
  <si>
    <t>bryan.lee@hcahealthcare.com</t>
  </si>
  <si>
    <t xml:space="preserve">Kingwood </t>
  </si>
  <si>
    <t>135035706</t>
  </si>
  <si>
    <t>Knapp Medical Center</t>
  </si>
  <si>
    <t>1401 E. Eighth Street</t>
  </si>
  <si>
    <t>Weslaco</t>
  </si>
  <si>
    <t>P.O. Box 1110</t>
  </si>
  <si>
    <t>Dinah L. Gonzalez</t>
  </si>
  <si>
    <t>Executive Vice President/Chief Financial Officer</t>
  </si>
  <si>
    <t>dinah.gonzalez@knappmed.org</t>
  </si>
  <si>
    <t>Support Medicaid and Uninsured services</t>
  </si>
  <si>
    <t>Support Medicaid services</t>
  </si>
  <si>
    <t>121053602</t>
  </si>
  <si>
    <t>Knox County Hospital District</t>
  </si>
  <si>
    <t>701 South 5th Street</t>
  </si>
  <si>
    <t>Knox City</t>
  </si>
  <si>
    <t>PO Box 608</t>
  </si>
  <si>
    <t>Stephen A Kuehler</t>
  </si>
  <si>
    <t>knoxhospital@srcaccess.net</t>
  </si>
  <si>
    <t xml:space="preserve">Knox City </t>
  </si>
  <si>
    <t>094178302</t>
  </si>
  <si>
    <t>Lake Granbury Medical Center</t>
  </si>
  <si>
    <t>1310 Paluxy Road</t>
  </si>
  <si>
    <t>Granbury</t>
  </si>
  <si>
    <t>127313803</t>
  </si>
  <si>
    <t>Lamb Healthcare Center</t>
  </si>
  <si>
    <t>1500 S. Sunset</t>
  </si>
  <si>
    <t xml:space="preserve">Littlefield </t>
  </si>
  <si>
    <t>Littlefield</t>
  </si>
  <si>
    <t>Cindy Klein</t>
  </si>
  <si>
    <t>cklein@trhta.net</t>
  </si>
  <si>
    <t>162033801</t>
  </si>
  <si>
    <t>Laredo Medical Center</t>
  </si>
  <si>
    <t>1700 East Saunders</t>
  </si>
  <si>
    <t>Laredo</t>
  </si>
  <si>
    <t>094109802</t>
  </si>
  <si>
    <t>Las Palmas Del Sol Healthcare</t>
  </si>
  <si>
    <t>1801 North Oregon Street</t>
  </si>
  <si>
    <t>Medicaid and uninsured patient services</t>
  </si>
  <si>
    <t>135233809</t>
  </si>
  <si>
    <t>Lavaca Medical Center</t>
  </si>
  <si>
    <t>1400 N. Texana</t>
  </si>
  <si>
    <t>Hallettsville</t>
  </si>
  <si>
    <t>Tracy Green</t>
  </si>
  <si>
    <t>tgreen@lavacamedcen.com</t>
  </si>
  <si>
    <t>121781205</t>
  </si>
  <si>
    <t>Lillian M Hudspeth Memorial Hospital</t>
  </si>
  <si>
    <t>308 Hudspeth</t>
  </si>
  <si>
    <t>Sonora</t>
  </si>
  <si>
    <t>PO Box 455</t>
  </si>
  <si>
    <t>Michelle Schaefer</t>
  </si>
  <si>
    <t>mschaefer@sonora-hospital.org</t>
  </si>
  <si>
    <t>140714001</t>
  </si>
  <si>
    <t>Limestone Medical Center</t>
  </si>
  <si>
    <t>701 McClintic Dr</t>
  </si>
  <si>
    <t>Groesbeck</t>
  </si>
  <si>
    <t>Michael Williams</t>
  </si>
  <si>
    <t>Accountant</t>
  </si>
  <si>
    <t>miwilliams@lmchospital.com</t>
  </si>
  <si>
    <t>Cat Scan (rental/lease)</t>
  </si>
  <si>
    <t>Unicel DxC 600i Clinical System</t>
  </si>
  <si>
    <t>Ace Elite Pro Coagulation System</t>
  </si>
  <si>
    <t>020840701</t>
  </si>
  <si>
    <t>Llano County Hospital Authority</t>
  </si>
  <si>
    <t>200 W Ollie St</t>
  </si>
  <si>
    <t>Llano</t>
  </si>
  <si>
    <t>Ada Jo Bauman</t>
  </si>
  <si>
    <t>Director Reimbursement</t>
  </si>
  <si>
    <t>abauman@swmail.sw.org</t>
  </si>
  <si>
    <t>110839103</t>
  </si>
  <si>
    <t>Longview Regional Medical Center</t>
  </si>
  <si>
    <t>2901 N. Fourth Street</t>
  </si>
  <si>
    <t>281514401</t>
  </si>
  <si>
    <t>Lubbock Heritage Hospital, LLC, d/b/a Grace Medical Center</t>
  </si>
  <si>
    <t>2412 50th Street</t>
  </si>
  <si>
    <t>Dana Rains</t>
  </si>
  <si>
    <t>drains@grachealthsystem.com</t>
  </si>
  <si>
    <t>136145310</t>
  </si>
  <si>
    <t>MARTIN COUNTY HOSPITAL DISTRICT</t>
  </si>
  <si>
    <t>610 NORTH SAINT PETER STREET</t>
  </si>
  <si>
    <t>STANTON</t>
  </si>
  <si>
    <t>P O BOX 640</t>
  </si>
  <si>
    <t>ALISON ISRAEL</t>
  </si>
  <si>
    <t>aisrael@martinch.org</t>
  </si>
  <si>
    <t>HELP TO OFFSET UNINSURED COSTS</t>
  </si>
  <si>
    <t>130959304</t>
  </si>
  <si>
    <t>Matagorda Regional Medical Center</t>
  </si>
  <si>
    <t>104 7th Street</t>
  </si>
  <si>
    <t>Bay City</t>
  </si>
  <si>
    <t>Mindy Klock</t>
  </si>
  <si>
    <t>mklock@matagordaregional.org</t>
  </si>
  <si>
    <t>CA - Medicaid DSH Payments</t>
  </si>
  <si>
    <t>CA - Medicaid UPL Payments</t>
  </si>
  <si>
    <t>Dave Pearson</t>
  </si>
  <si>
    <t>dpearson@Torchnet.org</t>
  </si>
  <si>
    <t>General Acute Care Hospital Membership Dues</t>
  </si>
  <si>
    <t>Operating Funds</t>
  </si>
  <si>
    <t>094172602</t>
  </si>
  <si>
    <t>McCamey County Hospital District</t>
  </si>
  <si>
    <t xml:space="preserve">2500 Hwy 305 S. </t>
  </si>
  <si>
    <t>McCamey</t>
  </si>
  <si>
    <t>PO Box 1200</t>
  </si>
  <si>
    <t>Judith Gulihur</t>
  </si>
  <si>
    <t>jgulihur@mchdtx.net</t>
  </si>
  <si>
    <t>2500 Hwy 305 S.</t>
  </si>
  <si>
    <t>P.O.Box 1200</t>
  </si>
  <si>
    <t>189947801</t>
  </si>
  <si>
    <t>Medical Arts of Hospital</t>
  </si>
  <si>
    <t>2200 N Bryan Ave</t>
  </si>
  <si>
    <t>Lamesa</t>
  </si>
  <si>
    <t>Steve Brock</t>
  </si>
  <si>
    <t>sbrock@medicalartshospital.org</t>
  </si>
  <si>
    <t>Medical Arts Hospital</t>
  </si>
  <si>
    <t>Genaral Revenue</t>
  </si>
  <si>
    <t>General Revenue</t>
  </si>
  <si>
    <t>020950401</t>
  </si>
  <si>
    <t>Medical Center of Arlington</t>
  </si>
  <si>
    <t>3301 Matlock Rd</t>
  </si>
  <si>
    <t>Arlington</t>
  </si>
  <si>
    <t xml:space="preserve">Hospital participates in Tarrant county indigent care affiliation.  Tarrant county indigent care affiliation (TCICC) incurred expenses of 112,665.72 to Tonn &amp; Associates (non-contingent, flat hourly fee) for data analysis support services related to UPL, </t>
  </si>
  <si>
    <t>212140201</t>
  </si>
  <si>
    <t>Medina County Hospital District</t>
  </si>
  <si>
    <t>3100 Ave E</t>
  </si>
  <si>
    <t>Hondo</t>
  </si>
  <si>
    <t>3100</t>
  </si>
  <si>
    <t>Kevin Frosch</t>
  </si>
  <si>
    <t>kevin.frosch@medinahospital.net</t>
  </si>
  <si>
    <t>Medina county Hospital District</t>
  </si>
  <si>
    <t>Hospital General Operating Fund</t>
  </si>
  <si>
    <t>Hospital General Operating Fund (Net of IGT)</t>
  </si>
  <si>
    <t xml:space="preserve">The hospital is partnered with several other facilities, to include a private hospital partner, in a private UPL arrangement.  In this arrangement, the affiliation pays for specified and approved hospital services/vendors/providers for which the hospital </t>
  </si>
  <si>
    <t>094148602</t>
  </si>
  <si>
    <t>Memorial Hermann Baptist-Beaumont</t>
  </si>
  <si>
    <t>3080 College Street</t>
  </si>
  <si>
    <t>Matt Haynes</t>
  </si>
  <si>
    <t>Administrative Director Business Services</t>
  </si>
  <si>
    <t>matt.haynes@bhset.net</t>
  </si>
  <si>
    <t>3080 College St</t>
  </si>
  <si>
    <t>136488705</t>
  </si>
  <si>
    <t>Memorial Hermann Baptist-Orange</t>
  </si>
  <si>
    <t>608 Strickland Drive</t>
  </si>
  <si>
    <t>Orange</t>
  </si>
  <si>
    <t>Admin Director Business Services</t>
  </si>
  <si>
    <t>020834001</t>
  </si>
  <si>
    <t xml:space="preserve">Memorial Hermann Hospital System </t>
  </si>
  <si>
    <t>1635 N. Loop West</t>
  </si>
  <si>
    <t>909 Frostwood, #3.506</t>
  </si>
  <si>
    <t>Steven W. Hand</t>
  </si>
  <si>
    <t>System Executive-Gov. Reporting</t>
  </si>
  <si>
    <t>steven.hand@memorialhermann.org</t>
  </si>
  <si>
    <t xml:space="preserve">Memorial Hermann  </t>
  </si>
  <si>
    <t>146509801</t>
  </si>
  <si>
    <t>Memorial Hermann Katy Hospital</t>
  </si>
  <si>
    <t>23900 Katy Freeway</t>
  </si>
  <si>
    <t xml:space="preserve">Katy </t>
  </si>
  <si>
    <t>020934801</t>
  </si>
  <si>
    <t>Memorial Hermann Memorial City Medical Center</t>
  </si>
  <si>
    <t>921 N. Gessner Drive</t>
  </si>
  <si>
    <t>192751901</t>
  </si>
  <si>
    <t>Memorial Hermann Northeast</t>
  </si>
  <si>
    <t>18951 Memorial North</t>
  </si>
  <si>
    <t xml:space="preserve">Humble </t>
  </si>
  <si>
    <t>146021401</t>
  </si>
  <si>
    <t>Memorial Hermann Sugar Land Hospital</t>
  </si>
  <si>
    <t>17500 Grand Parkway South</t>
  </si>
  <si>
    <t xml:space="preserve">Sugar Land </t>
  </si>
  <si>
    <t>137805107</t>
  </si>
  <si>
    <t>Memorial Hermann Texas Medical Center</t>
  </si>
  <si>
    <t>6411 Fannin</t>
  </si>
  <si>
    <t>121785303</t>
  </si>
  <si>
    <t>Memorial Hospital</t>
  </si>
  <si>
    <t>1110 N Sarah DeWitt Drive</t>
  </si>
  <si>
    <t>Gonzales</t>
  </si>
  <si>
    <t>P.O. Box 587</t>
  </si>
  <si>
    <t>Patty Stewart</t>
  </si>
  <si>
    <t>pstewart@gonzaleshealthcare.com</t>
  </si>
  <si>
    <t>094121303</t>
  </si>
  <si>
    <t>MEMORIAL HOSPITAL - SEMINOLE</t>
  </si>
  <si>
    <t>209 NW 8TH STREET</t>
  </si>
  <si>
    <t>SEMINOLE</t>
  </si>
  <si>
    <t>TRACI ANDERSON</t>
  </si>
  <si>
    <t>tanderson@seminolehospitaldistrict.com</t>
  </si>
  <si>
    <t>SEMINOLE HOSPITAL DISTRICT</t>
  </si>
  <si>
    <t>131030203</t>
  </si>
  <si>
    <t>Memorial Hospital-Nacogdoches</t>
  </si>
  <si>
    <t>1204 Mound Street</t>
  </si>
  <si>
    <t>Nacogdoches</t>
  </si>
  <si>
    <t>Kay Johnson</t>
  </si>
  <si>
    <t>johnsonk@nacmem.org</t>
  </si>
  <si>
    <t>112697102</t>
  </si>
  <si>
    <t>Memorial Medical Center Livingston</t>
  </si>
  <si>
    <t>1717 Hwy 59 Bypass</t>
  </si>
  <si>
    <t>Livingston</t>
  </si>
  <si>
    <t>Kristi Gay</t>
  </si>
  <si>
    <t>kgay@memorialhealth.org</t>
  </si>
  <si>
    <t>Memorial Health System of East Texas</t>
  </si>
  <si>
    <t>1201 W. Frank</t>
  </si>
  <si>
    <t>Lufkin</t>
  </si>
  <si>
    <t>PO Box 1447</t>
  </si>
  <si>
    <t>139172412</t>
  </si>
  <si>
    <t>Memorial Medical Center Lufkin</t>
  </si>
  <si>
    <t>130734007</t>
  </si>
  <si>
    <t>Memorial Medical Center San Augustine</t>
  </si>
  <si>
    <t>511 E. Hospital Street</t>
  </si>
  <si>
    <t>San Augustine</t>
  </si>
  <si>
    <t>121820803</t>
  </si>
  <si>
    <t>Methodist Ambulatory Surgery Hospital</t>
  </si>
  <si>
    <t>9150 Huebner Road, Suite 100</t>
  </si>
  <si>
    <t>Tim Carr</t>
  </si>
  <si>
    <t>Tim.Carr@MHShealth.com</t>
  </si>
  <si>
    <t>126679303</t>
  </si>
  <si>
    <t>Methodist Charlton Medical Center</t>
  </si>
  <si>
    <t>3500 West Wheatland Road</t>
  </si>
  <si>
    <t>P.O. Box 655999</t>
  </si>
  <si>
    <t>Larry Whitson</t>
  </si>
  <si>
    <t>Director Government Programs</t>
  </si>
  <si>
    <t>larrywhitson@mhd.com</t>
  </si>
  <si>
    <t>Methodist Hospitals of Dallas</t>
  </si>
  <si>
    <t>1441 North Beckley Avenue</t>
  </si>
  <si>
    <t>127319504</t>
  </si>
  <si>
    <t>Methodist Childrens Hospital Covenant Children</t>
  </si>
  <si>
    <t>4015 22nd Place</t>
  </si>
  <si>
    <t>135032405</t>
  </si>
  <si>
    <t>Methodist Dallas Medical Center</t>
  </si>
  <si>
    <t>094154402</t>
  </si>
  <si>
    <t>Methodist Hospital</t>
  </si>
  <si>
    <t>7700 Floyd Curl Drive</t>
  </si>
  <si>
    <t>Methodist Healthcare System of San Antonio</t>
  </si>
  <si>
    <t>8109 Fredericksburg Road</t>
  </si>
  <si>
    <t>Unreimbursed Medicaid and uninsured costs</t>
  </si>
  <si>
    <t>133258705</t>
  </si>
  <si>
    <t>Methodist Hospital Levelland</t>
  </si>
  <si>
    <t>1900 S College Ave</t>
  </si>
  <si>
    <t>Levelland</t>
  </si>
  <si>
    <t>John Dolan</t>
  </si>
  <si>
    <t>JDolan@CovHS.org</t>
  </si>
  <si>
    <t>Covenant Hospital Levelland</t>
  </si>
  <si>
    <t>127263503</t>
  </si>
  <si>
    <t>Methodist Hospital Plainview (dba: Covenant Hospital Plainview)</t>
  </si>
  <si>
    <t>2601 Dimmitt Road</t>
  </si>
  <si>
    <t>Plainview</t>
  </si>
  <si>
    <t>Cassie Mogg</t>
  </si>
  <si>
    <t>Manager of Financial Services</t>
  </si>
  <si>
    <t>cassie.mogg@stjoe.org</t>
  </si>
  <si>
    <t>Covenant Hospital Plainview</t>
  </si>
  <si>
    <t xml:space="preserve">2601 Dimmitt Road </t>
  </si>
  <si>
    <t>Reduction of operating losses incurred on Medicaid</t>
  </si>
  <si>
    <t>UPL funds were used for hospital operating costs</t>
  </si>
  <si>
    <t>186221101</t>
  </si>
  <si>
    <t>Methodist Mansfield Medical Center</t>
  </si>
  <si>
    <t>2700 East Broad Street</t>
  </si>
  <si>
    <t>Mansfield</t>
  </si>
  <si>
    <t>204254101</t>
  </si>
  <si>
    <t>Methodist Stone Oak Hospital</t>
  </si>
  <si>
    <t>1139 East Sonterra Blvd.</t>
  </si>
  <si>
    <t>094219502</t>
  </si>
  <si>
    <t>Methodist Sugar Land Hospital</t>
  </si>
  <si>
    <t>16655 Southwest Freeway</t>
  </si>
  <si>
    <t>Sugar Land</t>
  </si>
  <si>
    <t>Bret Curran</t>
  </si>
  <si>
    <t>Sr. Vice President</t>
  </si>
  <si>
    <t>bcurran@tmhs.org</t>
  </si>
  <si>
    <t>The Methodist Hospital System</t>
  </si>
  <si>
    <t>8100 Greenbriar</t>
  </si>
  <si>
    <t>6565 Fannin, GB 300</t>
  </si>
  <si>
    <t>Services and functions does not identify sources</t>
  </si>
  <si>
    <t>140713201</t>
  </si>
  <si>
    <t>Methodist Willowbrook Hospital</t>
  </si>
  <si>
    <t>18220 Tomball Parkway</t>
  </si>
  <si>
    <t>094119702</t>
  </si>
  <si>
    <t>Metroplex Adventist Hospital</t>
  </si>
  <si>
    <t>2201 S Clear Creek Rd</t>
  </si>
  <si>
    <t>Killeen</t>
  </si>
  <si>
    <t>Daniel Camacho</t>
  </si>
  <si>
    <t>daniel.camacho@ahss.org</t>
  </si>
  <si>
    <t>209345201</t>
  </si>
  <si>
    <t>MHSR Medical Center dba Methodist Richardson Medical Center</t>
  </si>
  <si>
    <t>401 West Campbell Road</t>
  </si>
  <si>
    <t>Richardson</t>
  </si>
  <si>
    <t>136143806</t>
  </si>
  <si>
    <t>Midland County Hospital District</t>
  </si>
  <si>
    <t>2200 West Illinois Avenue</t>
  </si>
  <si>
    <t>Midland</t>
  </si>
  <si>
    <t>Rebbecca Richey</t>
  </si>
  <si>
    <t>Controller, Director of Accounting</t>
  </si>
  <si>
    <t>rrichey@midland-memorial.com</t>
  </si>
  <si>
    <t>Midland Memorial Hospital</t>
  </si>
  <si>
    <t>2200 West Illinois</t>
  </si>
  <si>
    <t>112679902</t>
  </si>
  <si>
    <t>Mission Hospital</t>
  </si>
  <si>
    <t>900 South Bryan Road</t>
  </si>
  <si>
    <t>Mission</t>
  </si>
  <si>
    <t>Timothy McVey</t>
  </si>
  <si>
    <t>tmcvey@missionrmc.org</t>
  </si>
  <si>
    <t>136325111</t>
  </si>
  <si>
    <t>Mitchelll County Hospital District</t>
  </si>
  <si>
    <t>997 W. Interstate 20</t>
  </si>
  <si>
    <t>Colorado City</t>
  </si>
  <si>
    <t>997 W. Inteerstate 20</t>
  </si>
  <si>
    <t>Joe Wright</t>
  </si>
  <si>
    <t>joew@mitchellcountyhospital.com</t>
  </si>
  <si>
    <t>Mitchell County Hospital Districy</t>
  </si>
  <si>
    <t>Rural</t>
  </si>
  <si>
    <t>094129602</t>
  </si>
  <si>
    <t>Moore County Hospital District</t>
  </si>
  <si>
    <t>224 East 2nd Street</t>
  </si>
  <si>
    <t>Dumas</t>
  </si>
  <si>
    <t>John Bailey</t>
  </si>
  <si>
    <t>jbailey@mchd.net</t>
  </si>
  <si>
    <t>094108002</t>
  </si>
  <si>
    <t>Mother Frances Hospital Regional Healthcare Center</t>
  </si>
  <si>
    <t>800 E Dawson</t>
  </si>
  <si>
    <t>Chrissy Ramsey</t>
  </si>
  <si>
    <t>System Controller</t>
  </si>
  <si>
    <t>ramseyc1@tmfhs.org</t>
  </si>
  <si>
    <t>Trinity Mother Frances Health System</t>
  </si>
  <si>
    <t>1315 Doctors Drive</t>
  </si>
  <si>
    <t>Operational Expenses related to uncompensated care</t>
  </si>
  <si>
    <t>141858401</t>
  </si>
  <si>
    <t>Mother Frances Hospital-Jacksonville</t>
  </si>
  <si>
    <t>2026 S. Jackson</t>
  </si>
  <si>
    <t>127301305</t>
  </si>
  <si>
    <t>Mother Frances Hospital-Winnsboro</t>
  </si>
  <si>
    <t xml:space="preserve">719 W. Coke Rd. </t>
  </si>
  <si>
    <t>Winnsboro</t>
  </si>
  <si>
    <t>719 W. Coke Rd</t>
  </si>
  <si>
    <t>130877708</t>
  </si>
  <si>
    <t>Muleshoe Area Hospital District</t>
  </si>
  <si>
    <t>708 S 1st</t>
  </si>
  <si>
    <t>Muleshoe</t>
  </si>
  <si>
    <t>David Burke</t>
  </si>
  <si>
    <t>CEO/CFO</t>
  </si>
  <si>
    <t>dburke@mahdtx.org</t>
  </si>
  <si>
    <t>Operations &amp; Maintenance</t>
  </si>
  <si>
    <t>120745806</t>
  </si>
  <si>
    <t>Munester Memorial Hospital</t>
  </si>
  <si>
    <t>605 North Maple</t>
  </si>
  <si>
    <t>Muenster</t>
  </si>
  <si>
    <t>PO Box 370</t>
  </si>
  <si>
    <t>Muesnter</t>
  </si>
  <si>
    <t>James Tacker</t>
  </si>
  <si>
    <t>James_Tacker@sbcglobal.net</t>
  </si>
  <si>
    <t>Muenster Memorial Hospital</t>
  </si>
  <si>
    <t>112701102</t>
  </si>
  <si>
    <t>Navarro Regional Hospital</t>
  </si>
  <si>
    <t>3201 W. Highway 22</t>
  </si>
  <si>
    <t>Corsicana</t>
  </si>
  <si>
    <t>021185601</t>
  </si>
  <si>
    <t>Nexus Healthbridge Childrens Hospital</t>
  </si>
  <si>
    <t xml:space="preserve">2929 Woodland Park Drive </t>
  </si>
  <si>
    <t>2929 Woodland Park Drive</t>
  </si>
  <si>
    <t>Kevin Lovinggood</t>
  </si>
  <si>
    <t>klovinggood@nhsltd.com</t>
  </si>
  <si>
    <t>Nexus Health Systems</t>
  </si>
  <si>
    <t>One Riverway, Suite 600</t>
  </si>
  <si>
    <t>127310404</t>
  </si>
  <si>
    <t>Nocona General Hospital</t>
  </si>
  <si>
    <t>100 Park Road</t>
  </si>
  <si>
    <t>Nocona</t>
  </si>
  <si>
    <t>Lance Meekins</t>
  </si>
  <si>
    <t>lmeekins@noconageneral.com</t>
  </si>
  <si>
    <t>General operating direct patient care expenses</t>
  </si>
  <si>
    <t>094105602</t>
  </si>
  <si>
    <t>North Hills Hospital</t>
  </si>
  <si>
    <t>4401 Booth Calloway</t>
  </si>
  <si>
    <t>N Richland Hills</t>
  </si>
  <si>
    <t>020989201</t>
  </si>
  <si>
    <t xml:space="preserve">North Runnels Hospital </t>
  </si>
  <si>
    <t>7821 Highway 153</t>
  </si>
  <si>
    <t>Winters</t>
  </si>
  <si>
    <t>P.O. Box 185</t>
  </si>
  <si>
    <t>Judy Espitia</t>
  </si>
  <si>
    <t>jespitia@nrhd.org</t>
  </si>
  <si>
    <t>All of the above</t>
  </si>
  <si>
    <t>137245009</t>
  </si>
  <si>
    <t>NORTHWEST TEXAS HEALTHCARE SYSTEM</t>
  </si>
  <si>
    <t>1501 S COULTER</t>
  </si>
  <si>
    <t>AMARILLO</t>
  </si>
  <si>
    <t>127303903</t>
  </si>
  <si>
    <t>OakBend Medical Center</t>
  </si>
  <si>
    <t>1705 Jackson St</t>
  </si>
  <si>
    <t>Richmond</t>
  </si>
  <si>
    <t>Adam Popp</t>
  </si>
  <si>
    <t>apopp@obmc.org</t>
  </si>
  <si>
    <t>112704504</t>
  </si>
  <si>
    <t>OCHILTREE GENERAL HOSPITAL</t>
  </si>
  <si>
    <t>3101 GARRETT DR</t>
  </si>
  <si>
    <t>PERRYTON</t>
  </si>
  <si>
    <t>DEBBIE BLODGETT</t>
  </si>
  <si>
    <t>dblodgett@oghtx.com</t>
  </si>
  <si>
    <t>112711003</t>
  </si>
  <si>
    <t>Odessa Regional Medical Center</t>
  </si>
  <si>
    <t>520 East 6th Street</t>
  </si>
  <si>
    <t xml:space="preserve">Odessa </t>
  </si>
  <si>
    <t>Brian Ebright</t>
  </si>
  <si>
    <t>bebright@iasishealthcare.com</t>
  </si>
  <si>
    <t>420 East 4th Street</t>
  </si>
  <si>
    <t>094357302</t>
  </si>
  <si>
    <t>Our Childrens House at Baylor</t>
  </si>
  <si>
    <t>3301 Swiss Ave</t>
  </si>
  <si>
    <t>152686501</t>
  </si>
  <si>
    <t>Palacios Community Medical Center</t>
  </si>
  <si>
    <t>311 Green Ave.</t>
  </si>
  <si>
    <t>Palacios</t>
  </si>
  <si>
    <t>Don Bates</t>
  </si>
  <si>
    <t>dbpcmc@tisd.net</t>
  </si>
  <si>
    <t>121816602</t>
  </si>
  <si>
    <t>Palestine Regional Medical Center</t>
  </si>
  <si>
    <t>2900 South Loop 256</t>
  </si>
  <si>
    <t>Palestine</t>
  </si>
  <si>
    <t>Louis Ferguson</t>
  </si>
  <si>
    <t>louis.ferguson@lpnt.net</t>
  </si>
  <si>
    <t>138950412</t>
  </si>
  <si>
    <t>Palo Pinto County Hospital District</t>
  </si>
  <si>
    <t>400 SW 25th Ave.</t>
  </si>
  <si>
    <t>Mineral Wells</t>
  </si>
  <si>
    <t>400 SW 25th Ave</t>
  </si>
  <si>
    <t>Dee Waldow</t>
  </si>
  <si>
    <t>dwaldow@ppgh.com</t>
  </si>
  <si>
    <t>178848102</t>
  </si>
  <si>
    <t>Pampa Regional Medical Center</t>
  </si>
  <si>
    <t>One Medical Plaza</t>
  </si>
  <si>
    <t>Pampa</t>
  </si>
  <si>
    <t>Bobbi Lynch</t>
  </si>
  <si>
    <t>bobbi.lynch@signaturehospital.com</t>
  </si>
  <si>
    <t>121787905</t>
  </si>
  <si>
    <t>Parkview Hospital</t>
  </si>
  <si>
    <t>1000 South Sweetwater Street</t>
  </si>
  <si>
    <t xml:space="preserve">Wheeler </t>
  </si>
  <si>
    <t xml:space="preserve">1000 South Sweetwater Street </t>
  </si>
  <si>
    <t>Wheeler</t>
  </si>
  <si>
    <t>Liz Rezach</t>
  </si>
  <si>
    <t>Supervising Consultant</t>
  </si>
  <si>
    <t>lrezach@bkd.com</t>
  </si>
  <si>
    <t>137343308</t>
  </si>
  <si>
    <t>Parmer County Communtiy Hospital dba Pamer Medicalc Center</t>
  </si>
  <si>
    <t>1307 Cleveland</t>
  </si>
  <si>
    <t>Friona</t>
  </si>
  <si>
    <t>Heidi Eichenauer</t>
  </si>
  <si>
    <t>Director of Business Development</t>
  </si>
  <si>
    <t>heichenauer@parmermedicalcenter.com</t>
  </si>
  <si>
    <t>Parmer County Community Hospital dba Parmer Medical Center</t>
  </si>
  <si>
    <t>130616905</t>
  </si>
  <si>
    <t>Pecos County Memorial Hospital</t>
  </si>
  <si>
    <t>387 West IH-10</t>
  </si>
  <si>
    <t>Fort Stockton</t>
  </si>
  <si>
    <t>Leticia Fox</t>
  </si>
  <si>
    <t>lfox@pcmhfs.com</t>
  </si>
  <si>
    <t>127298103</t>
  </si>
  <si>
    <t>Permian Regional Medical Center</t>
  </si>
  <si>
    <t>720 Hospital Drive</t>
  </si>
  <si>
    <t>Andrews</t>
  </si>
  <si>
    <t>P.O. Box 2108</t>
  </si>
  <si>
    <t>Sandra Cox</t>
  </si>
  <si>
    <t>scox@permianregional.com</t>
  </si>
  <si>
    <t>720 Hospital Dr</t>
  </si>
  <si>
    <t>136142011</t>
  </si>
  <si>
    <t>PLAINS MEMORIAL HOSPITAL</t>
  </si>
  <si>
    <t>310 W HALSELL ST</t>
  </si>
  <si>
    <t>DIMMITT</t>
  </si>
  <si>
    <t>PO BOX 278</t>
  </si>
  <si>
    <t>TERRI MARTINEZ</t>
  </si>
  <si>
    <t>terri.martinez@cchdonline.com</t>
  </si>
  <si>
    <t>GENERAL REVENUE</t>
  </si>
  <si>
    <t>094193202</t>
  </si>
  <si>
    <t>Plaza Medical Center Fort Worth</t>
  </si>
  <si>
    <t>900 8th Ave</t>
  </si>
  <si>
    <t>111829102</t>
  </si>
  <si>
    <t>Providence Health Center</t>
  </si>
  <si>
    <t>130601104</t>
  </si>
  <si>
    <t>Providence Memorial Hospital</t>
  </si>
  <si>
    <t>2001 N. Oregon</t>
  </si>
  <si>
    <t>Michael F. Szymanski</t>
  </si>
  <si>
    <t>Asst Chief Financial Officer</t>
  </si>
  <si>
    <t>mike.szymanski@tenethealth.com</t>
  </si>
  <si>
    <t>Supported Medicaid and Uninsured patient services</t>
  </si>
  <si>
    <t>121806703</t>
  </si>
  <si>
    <t>Reagan Memorial Hospital</t>
  </si>
  <si>
    <t>805 N Main</t>
  </si>
  <si>
    <t>Big Lake</t>
  </si>
  <si>
    <t>John Perushek</t>
  </si>
  <si>
    <t>jperushek@trhta.net</t>
  </si>
  <si>
    <t>112684904</t>
  </si>
  <si>
    <t>Reeves County Hospital District</t>
  </si>
  <si>
    <t>2323 Texas Street</t>
  </si>
  <si>
    <t>Pecos</t>
  </si>
  <si>
    <t>Brenda McKinney</t>
  </si>
  <si>
    <t>bmckinney@trhta.net</t>
  </si>
  <si>
    <t>020991801</t>
  </si>
  <si>
    <t>Refugio County Memorial Hospital District</t>
  </si>
  <si>
    <t>107 Swift Street</t>
  </si>
  <si>
    <t xml:space="preserve">Refugio </t>
  </si>
  <si>
    <t>Susan Parker</t>
  </si>
  <si>
    <t>sparker@rcmhospital.org</t>
  </si>
  <si>
    <t>Refugio</t>
  </si>
  <si>
    <t>Refguio</t>
  </si>
  <si>
    <t>General Operating Fund</t>
  </si>
  <si>
    <t>131040104</t>
  </si>
  <si>
    <t>Riverside General Hospital</t>
  </si>
  <si>
    <t>3204 Ennis Street</t>
  </si>
  <si>
    <t xml:space="preserve">Houston </t>
  </si>
  <si>
    <t>Manny Ignacio</t>
  </si>
  <si>
    <t>mignacio@rghospital.org</t>
  </si>
  <si>
    <t>133244705</t>
  </si>
  <si>
    <t>Rolling Plains Memorial Hospital</t>
  </si>
  <si>
    <t>200 E. Arizona</t>
  </si>
  <si>
    <t>Sweetwater</t>
  </si>
  <si>
    <t>P.O. Box 690</t>
  </si>
  <si>
    <t>Rhonda Guelker</t>
  </si>
  <si>
    <t>rhonda@rpmh.net</t>
  </si>
  <si>
    <t>200683501</t>
  </si>
  <si>
    <t>Sabine County Hospital</t>
  </si>
  <si>
    <t>2301 State Highway 83W</t>
  </si>
  <si>
    <t>Hemphill</t>
  </si>
  <si>
    <t>P.O.Box 750</t>
  </si>
  <si>
    <t>Hospita CFO</t>
  </si>
  <si>
    <t>120 W. Mac Arthur Suite 121</t>
  </si>
  <si>
    <t>Ambulance Services</t>
  </si>
  <si>
    <t>112693002</t>
  </si>
  <si>
    <t>San Angelo Community Medical Center</t>
  </si>
  <si>
    <t>3501 Knickerbocker Road</t>
  </si>
  <si>
    <t>San Angelo</t>
  </si>
  <si>
    <t>131043506</t>
  </si>
  <si>
    <t>Scenic Mountain Medical Center</t>
  </si>
  <si>
    <t>1601 West Eleventh Place</t>
  </si>
  <si>
    <t>Big Spring</t>
  </si>
  <si>
    <t xml:space="preserve">Franklin </t>
  </si>
  <si>
    <t>179272301</t>
  </si>
  <si>
    <t>Schleicher County Medical Center</t>
  </si>
  <si>
    <t>400 W. Murchison</t>
  </si>
  <si>
    <t>Eldorado</t>
  </si>
  <si>
    <t>P.O.Box V</t>
  </si>
  <si>
    <t>Larry@Preferredmanagementcorp.com</t>
  </si>
  <si>
    <t>120 W.MacArthur Suite 121</t>
  </si>
  <si>
    <t>135226205</t>
  </si>
  <si>
    <t>Scott and White Hospital - Brenham</t>
  </si>
  <si>
    <t>700 Medical Pkwy</t>
  </si>
  <si>
    <t>Brenham</t>
  </si>
  <si>
    <t>1.013.104</t>
  </si>
  <si>
    <t>137249208</t>
  </si>
  <si>
    <t>2401 S. 31st. St.</t>
  </si>
  <si>
    <t>135225404</t>
  </si>
  <si>
    <t>Seton Medical Center Austin</t>
  </si>
  <si>
    <t>1201 West 38th Street</t>
  </si>
  <si>
    <t>1345 Philomena St Ste 362</t>
  </si>
  <si>
    <t>Cost of Indigent Svs &amp; Medicaid Cost Shortfall</t>
  </si>
  <si>
    <t>194106401</t>
  </si>
  <si>
    <t>Seton Medical Center Williamson</t>
  </si>
  <si>
    <t>201 Seton Parkway</t>
  </si>
  <si>
    <t>Round Rock</t>
  </si>
  <si>
    <t>Director or Reimbursement</t>
  </si>
  <si>
    <t>Seton  Family of Hospitals</t>
  </si>
  <si>
    <t>Cost of Indigent Svs &amp; Mecaid Cost Shortfall</t>
  </si>
  <si>
    <t>158980601</t>
  </si>
  <si>
    <t>Seton Northwest Hospital</t>
  </si>
  <si>
    <t>11113 Research Blvd.</t>
  </si>
  <si>
    <t>094382101</t>
  </si>
  <si>
    <t>Seton Shoal Creek</t>
  </si>
  <si>
    <t>3501 Mills Avenue</t>
  </si>
  <si>
    <t>158977201</t>
  </si>
  <si>
    <t>Seton Southwest Hospital</t>
  </si>
  <si>
    <t>7900 FM 1826</t>
  </si>
  <si>
    <t>138353107</t>
  </si>
  <si>
    <t>Seymour Hospital</t>
  </si>
  <si>
    <t>200 Stadium Dr</t>
  </si>
  <si>
    <t>Seymour</t>
  </si>
  <si>
    <t>Lynette Smajstrla</t>
  </si>
  <si>
    <t>Administrative Assistant</t>
  </si>
  <si>
    <t>lsmajstrla@seymourtexas.net</t>
  </si>
  <si>
    <t>operating related to Indigent and uninsured</t>
  </si>
  <si>
    <t>operating related to Indigent &amp; uninsured</t>
  </si>
  <si>
    <t>137226005</t>
  </si>
  <si>
    <t>SHANNON MEDICAL CENTER</t>
  </si>
  <si>
    <t>120 East Harris</t>
  </si>
  <si>
    <t>PO Box 1879</t>
  </si>
  <si>
    <t>Theresa Daniels</t>
  </si>
  <si>
    <t>Asst Controller</t>
  </si>
  <si>
    <t>theresadaniels@shannonhealth.org</t>
  </si>
  <si>
    <t>General Operating Budget</t>
  </si>
  <si>
    <t>Tonn and Associates
The work performed relates to analysis and consultation regarding hospital reimbursement as provided in the State Medicaid Plan.  It includes legislative support and monitoring of HHSC policy changes as well as strategic support/analy</t>
  </si>
  <si>
    <t>127294003</t>
  </si>
  <si>
    <t>Sid Peterson Memorial Hospital dba Peterson Regional Medical Center</t>
  </si>
  <si>
    <t>551 Hill Country Drive</t>
  </si>
  <si>
    <t>Kerrville</t>
  </si>
  <si>
    <t>Bob Walther</t>
  </si>
  <si>
    <t>bwalther@petersonrmc.com</t>
  </si>
  <si>
    <t>Peterson Regional Medical Center</t>
  </si>
  <si>
    <t>Indigent &amp; uninsured care</t>
  </si>
  <si>
    <t>094115502</t>
  </si>
  <si>
    <t>Smithville Regional Hospital</t>
  </si>
  <si>
    <t>800 E Hwy 71</t>
  </si>
  <si>
    <t>Smithville</t>
  </si>
  <si>
    <t>271572132</t>
  </si>
  <si>
    <t>SOMERVELL COUNTY HOSPITAL AUTHORITY DBA GLEN ROSE MEDICAL CENTER</t>
  </si>
  <si>
    <t>1021 HOLDEN STREET</t>
  </si>
  <si>
    <t>GLEN ROSE</t>
  </si>
  <si>
    <t>P.O. BOX 2099</t>
  </si>
  <si>
    <t>KRISTINA HEFFERNAN</t>
  </si>
  <si>
    <t>kheffernan@grmf.org</t>
  </si>
  <si>
    <t>GLEN ROSE MEDICAL CENTER</t>
  </si>
  <si>
    <t xml:space="preserve">GLEN ROSE </t>
  </si>
  <si>
    <t>174941801</t>
  </si>
  <si>
    <t>South Hampton Community Hospital</t>
  </si>
  <si>
    <t>2929 S Hampton Rd</t>
  </si>
  <si>
    <t>PO Box 764859</t>
  </si>
  <si>
    <t>Carol LaTurno</t>
  </si>
  <si>
    <t>claturno@shchospital.com</t>
  </si>
  <si>
    <t>Trauma Certification</t>
  </si>
  <si>
    <t>Indigent Care</t>
  </si>
  <si>
    <t>Emergency Department Subsidy</t>
  </si>
  <si>
    <t>094113001</t>
  </si>
  <si>
    <t>SOUTH TEXAS HEALTH SYSTEM</t>
  </si>
  <si>
    <t>1400 W TRENTON</t>
  </si>
  <si>
    <t>121780403</t>
  </si>
  <si>
    <t>South Texas Regional Medical Center</t>
  </si>
  <si>
    <t>1905 Highway 97 E</t>
  </si>
  <si>
    <t>Jourdanton</t>
  </si>
  <si>
    <t>136491104</t>
  </si>
  <si>
    <t>Southwest General Hospital</t>
  </si>
  <si>
    <t>7400 Barlite Boulevard</t>
  </si>
  <si>
    <t>Jay Johnson</t>
  </si>
  <si>
    <t>jmjohnson@iasishealthcare.com</t>
  </si>
  <si>
    <t>020940501</t>
  </si>
  <si>
    <t>Spring Branch Medical Center</t>
  </si>
  <si>
    <t>8850 Long Point Road</t>
  </si>
  <si>
    <t>Gregg H. Garrison</t>
  </si>
  <si>
    <t>gregg.garrison@hcahealthcare.com</t>
  </si>
  <si>
    <t>8850 Long Pont Road</t>
  </si>
  <si>
    <t>147714301</t>
  </si>
  <si>
    <t>St Anthonys Hospital</t>
  </si>
  <si>
    <t>2807 Little York Road</t>
  </si>
  <si>
    <t>Quynh Vo</t>
  </si>
  <si>
    <t>qvo@lthmilc.com</t>
  </si>
  <si>
    <t>094160102</t>
  </si>
  <si>
    <t>St Davids MC</t>
  </si>
  <si>
    <t>919 E 32nd Street</t>
  </si>
  <si>
    <t>Carla Davila</t>
  </si>
  <si>
    <t>Division Reimbursement Director</t>
  </si>
  <si>
    <t>carla.davila@hcahealthcare.com</t>
  </si>
  <si>
    <t>HCA Healthcare</t>
  </si>
  <si>
    <t>8109 Frederisksburg Road</t>
  </si>
  <si>
    <t>094216102</t>
  </si>
  <si>
    <t>St Davids North Austin MC</t>
  </si>
  <si>
    <t>12221 North Mopac Expwy</t>
  </si>
  <si>
    <t>020957901</t>
  </si>
  <si>
    <t>St Davids Round Rock MC</t>
  </si>
  <si>
    <t>2400 Round Rock Ave</t>
  </si>
  <si>
    <t>112717702</t>
  </si>
  <si>
    <t>St Davids South Austin MC</t>
  </si>
  <si>
    <t>901 W Ben White Blvd</t>
  </si>
  <si>
    <t>181706601</t>
  </si>
  <si>
    <t>St Joseph Medical Center</t>
  </si>
  <si>
    <t>1401 St Joseph Parkway</t>
  </si>
  <si>
    <t>Greg Pearson</t>
  </si>
  <si>
    <t>greg.pearson@SJMCTX.com</t>
  </si>
  <si>
    <t>Outpatient Medicaid Services</t>
  </si>
  <si>
    <t>127300503</t>
  </si>
  <si>
    <t>St Lukes Episcopal Hospital</t>
  </si>
  <si>
    <t>6720 Bertner Ave</t>
  </si>
  <si>
    <t>PO BOX 4335</t>
  </si>
  <si>
    <t>Kenneth Zieren</t>
  </si>
  <si>
    <t>kzieren@sleh.com</t>
  </si>
  <si>
    <t>St Lukes Episcopal Health System</t>
  </si>
  <si>
    <t>3100 Main Suite 569</t>
  </si>
  <si>
    <t>PO Box 4335</t>
  </si>
  <si>
    <t>There may be services provided to St Lukes Episcopal Hospital by various vendors that could have an impact on profitablity but are conducted as part of the normal course of business.</t>
  </si>
  <si>
    <t>160630301</t>
  </si>
  <si>
    <t>St Lukes The Woodlands Hospital</t>
  </si>
  <si>
    <t>17200 St Lukes Way</t>
  </si>
  <si>
    <t>The Woodlands</t>
  </si>
  <si>
    <t>PO BOX 4546</t>
  </si>
  <si>
    <t>There may be services provided to St Lukes The Woodlands by various vendors that could have an impact on profitablity but are conducted as part of the normal course of business.</t>
  </si>
  <si>
    <t>176692501</t>
  </si>
  <si>
    <t>St Marks Medical Center</t>
  </si>
  <si>
    <t>One St Marks Place</t>
  </si>
  <si>
    <t>La Grange</t>
  </si>
  <si>
    <t>Dennis Boyd</t>
  </si>
  <si>
    <t>d.boyd@smmctx.org</t>
  </si>
  <si>
    <t>127267603</t>
  </si>
  <si>
    <t>St. Joseph Regional Health Center</t>
  </si>
  <si>
    <t>2801 Franciscan Drive</t>
  </si>
  <si>
    <t>Bryan</t>
  </si>
  <si>
    <t>Laura Survant</t>
  </si>
  <si>
    <t>lsurvant@st-joseph.org</t>
  </si>
  <si>
    <t>St. Joseph Regional Medical Center</t>
  </si>
  <si>
    <t>126842705</t>
  </si>
  <si>
    <t>Stamford Memorial Hospital</t>
  </si>
  <si>
    <t>1601 Columbia</t>
  </si>
  <si>
    <t>Stamford</t>
  </si>
  <si>
    <t>P.O. Box 911</t>
  </si>
  <si>
    <t>Elizabeth Miller</t>
  </si>
  <si>
    <t>emiller@stamfordhosp.com</t>
  </si>
  <si>
    <t>136332705</t>
  </si>
  <si>
    <t>Starr County Memorial Hospital</t>
  </si>
  <si>
    <t>128 N FM 3167</t>
  </si>
  <si>
    <t>Rio Grande City</t>
  </si>
  <si>
    <t>P. O. Box 78</t>
  </si>
  <si>
    <t>Rafael Olivares</t>
  </si>
  <si>
    <t>rol78582@yahoo.com</t>
  </si>
  <si>
    <t>119875604</t>
  </si>
  <si>
    <t>Stephens Memorial Hospital</t>
  </si>
  <si>
    <t>200 S. Geneva</t>
  </si>
  <si>
    <t>Breckenridge</t>
  </si>
  <si>
    <t>Jeff Casbeer</t>
  </si>
  <si>
    <t>jeff.casbeer@smhtx.com</t>
  </si>
  <si>
    <t>020992601</t>
  </si>
  <si>
    <t>Stonewall Memorial Hospital</t>
  </si>
  <si>
    <t>821 N. Broadway</t>
  </si>
  <si>
    <t>Aspermont</t>
  </si>
  <si>
    <t>P.O. Box C</t>
  </si>
  <si>
    <t>Andy Kolb</t>
  </si>
  <si>
    <t>andy.kolb@smhdhealth.org</t>
  </si>
  <si>
    <t>020988401</t>
  </si>
  <si>
    <t>Sweeny Community Hospital</t>
  </si>
  <si>
    <t>305 N McKinney</t>
  </si>
  <si>
    <t>Sweeny</t>
  </si>
  <si>
    <t>Delores Merchant RHIA</t>
  </si>
  <si>
    <t>Dir. Financial Services</t>
  </si>
  <si>
    <t>dmerchant@sweenyhospital.org</t>
  </si>
  <si>
    <t>130721710</t>
  </si>
  <si>
    <t>Swisher Memorial Hospital</t>
  </si>
  <si>
    <t>539 SE 2nd Street</t>
  </si>
  <si>
    <t>Tulia</t>
  </si>
  <si>
    <t>PO Box 808</t>
  </si>
  <si>
    <t xml:space="preserve">Tulia </t>
  </si>
  <si>
    <t>Dee Jon Douglass</t>
  </si>
  <si>
    <t>ddouglass@swisherhospital.com</t>
  </si>
  <si>
    <t>PO BOx 808</t>
  </si>
  <si>
    <t>Uncompensated Care</t>
  </si>
  <si>
    <t>126675104</t>
  </si>
  <si>
    <t>Tarrant County Hospital District, d/b/a JPS Health Network</t>
  </si>
  <si>
    <t>1500 South Main Street</t>
  </si>
  <si>
    <t>139135109</t>
  </si>
  <si>
    <t>Texas Childrens Hospital</t>
  </si>
  <si>
    <t>6621 Fannin Street</t>
  </si>
  <si>
    <t>Robert Simon</t>
  </si>
  <si>
    <t>Director of Government Reimbursement</t>
  </si>
  <si>
    <t>resimon@texaschildrens.org</t>
  </si>
  <si>
    <t>1919 Braeswood</t>
  </si>
  <si>
    <t>Medicaid Shortfall</t>
  </si>
  <si>
    <t>127304703</t>
  </si>
  <si>
    <t>Texas Health Harris Methodist Azle</t>
  </si>
  <si>
    <t>108 Denver Trail</t>
  </si>
  <si>
    <t>Azle</t>
  </si>
  <si>
    <t>John Wilson</t>
  </si>
  <si>
    <t>johnwilson@texashealth.org</t>
  </si>
  <si>
    <t>Texas Health Resources</t>
  </si>
  <si>
    <t>612 Lamar Blvd Suite 600</t>
  </si>
  <si>
    <t>Hospital participates in the Tarrant County Indigent Care Affiliation.  The Tarrant County Indigent Care Affiliation (TCICC) paid $76,335.90 to Tonn &amp; Associates on a non-contingent, flat hourly fee basis for data analysis support services related to UPL,</t>
  </si>
  <si>
    <t>136326908</t>
  </si>
  <si>
    <t>Texas Health Harris Methodist HEB</t>
  </si>
  <si>
    <t>1600 Hospital Parkway</t>
  </si>
  <si>
    <t>Bedford</t>
  </si>
  <si>
    <t>112677302</t>
  </si>
  <si>
    <t>Texas Health Harris Methodist Hospital Fort Worth</t>
  </si>
  <si>
    <t>1301 Pennsylvania Ave</t>
  </si>
  <si>
    <t>Hospital participates in the Tarrant County Indigent Care Affiliation.  The Tarrant County Indigent Care Affiliation (TCICC) paid $1,126,653.72 to Tonn &amp; Associates on a non-contingent, flat hourly fee basis for data analysis support services related to U</t>
  </si>
  <si>
    <t>120726804</t>
  </si>
  <si>
    <t>Texas Health Harris Methodist Southwest</t>
  </si>
  <si>
    <t>6100 Harris Parkway</t>
  </si>
  <si>
    <t>121794503</t>
  </si>
  <si>
    <t>Texas Health Harris Methodist Stephenville</t>
  </si>
  <si>
    <t>411 North Belknap St</t>
  </si>
  <si>
    <t>Stephenville</t>
  </si>
  <si>
    <t>020982701</t>
  </si>
  <si>
    <t>Texas Health Presbyterian Allen</t>
  </si>
  <si>
    <t>1105 Central Expressway</t>
  </si>
  <si>
    <t>Allen</t>
  </si>
  <si>
    <t>VP</t>
  </si>
  <si>
    <t xml:space="preserve">Hospital participates in the Dallas County Indigent Care Afflication.  The Dallas County Indigent Care Corporation (DCICC) paid $128,498.41 to Tonn &amp; Associates on a non-contingent, flat hourly fee basis for data analysis support services related to UPL, </t>
  </si>
  <si>
    <t>131036903</t>
  </si>
  <si>
    <t>Texas Health Presbyterian Cleburne</t>
  </si>
  <si>
    <t>201 Walls Drive</t>
  </si>
  <si>
    <t>Cleburn</t>
  </si>
  <si>
    <t>020908201</t>
  </si>
  <si>
    <t>Texas Health Presbyterian Dallas</t>
  </si>
  <si>
    <t>8200 Walnutt Hill Lane</t>
  </si>
  <si>
    <t>020967801</t>
  </si>
  <si>
    <t>Texas Health Presbyterian Denton</t>
  </si>
  <si>
    <t>3000 N I35</t>
  </si>
  <si>
    <t>094140302</t>
  </si>
  <si>
    <t>Texas Health Presbyterian Kaufman</t>
  </si>
  <si>
    <t>850 Ed Hall Drive</t>
  </si>
  <si>
    <t>Kaufman</t>
  </si>
  <si>
    <t xml:space="preserve">Hospital participates in the Dallas County Indigent Care Affiliation.  The Dallas County Indigent Care Affiliation (DCICC) paid $128,498.41 to Tonn &amp; Associates on a non-contingent, flat hourly fee basis for data analysis support services related to UPL, </t>
  </si>
  <si>
    <t>130614405</t>
  </si>
  <si>
    <t>Texas Health Presbyterian Memorial</t>
  </si>
  <si>
    <t>800 West Randol Mill Road</t>
  </si>
  <si>
    <t>Arilington</t>
  </si>
  <si>
    <t>094207002</t>
  </si>
  <si>
    <t>Texas Health Presbyterian Plano</t>
  </si>
  <si>
    <t>6200 West Parker Road</t>
  </si>
  <si>
    <t>193399601</t>
  </si>
  <si>
    <t>Texas Health Presbyterian Rockwall</t>
  </si>
  <si>
    <t>3150 Horizon Road</t>
  </si>
  <si>
    <t>Rockwall</t>
  </si>
  <si>
    <t>194997601</t>
  </si>
  <si>
    <t>TEXOMA MEDICAL CENTER INC</t>
  </si>
  <si>
    <t>5016 S US HWY 75</t>
  </si>
  <si>
    <t>DENISON</t>
  </si>
  <si>
    <t>UHS OF DELAWARE, INC.</t>
  </si>
  <si>
    <t>094095902</t>
  </si>
  <si>
    <t>The Good Shepherd Hospital</t>
  </si>
  <si>
    <t>700 E Marshall</t>
  </si>
  <si>
    <t>Tonn &amp; Associates and Don Gilbert Consulting provided cunsultation on Medicaid Policay and data analysis impacting hosptial reimbursement. (Fees paid to Tonn and Associates and Don Gilbert Consulting were paid by GSHS Adminsitrative Services Organization,</t>
  </si>
  <si>
    <t>163925401</t>
  </si>
  <si>
    <t>The Medical Center of Southeast Texas</t>
  </si>
  <si>
    <t>2555 Jimmy Johnson Blvd</t>
  </si>
  <si>
    <t>Port Arthur</t>
  </si>
  <si>
    <t>Lisa Lapeyrolerie</t>
  </si>
  <si>
    <t>llapeyrolerie@iasishealthcare.com</t>
  </si>
  <si>
    <t>137949705</t>
  </si>
  <si>
    <t>The Methodist Hospital</t>
  </si>
  <si>
    <t>6565 Fannin Street</t>
  </si>
  <si>
    <t>112712801</t>
  </si>
  <si>
    <t>The Womans Hospital of Texas</t>
  </si>
  <si>
    <t>7600 Fannin Street</t>
  </si>
  <si>
    <t>Scott Bentley</t>
  </si>
  <si>
    <t>scott.bentley@hcahealthcare.com</t>
  </si>
  <si>
    <t>138913209</t>
  </si>
  <si>
    <t>Titus County Memorial Hospital</t>
  </si>
  <si>
    <t>2001 N Jefferson</t>
  </si>
  <si>
    <t>Mt Pleasant</t>
  </si>
  <si>
    <t>Heather Tuck</t>
  </si>
  <si>
    <t>heather.tuck@titusregional.com</t>
  </si>
  <si>
    <t>Titus Regional Medical Center</t>
  </si>
  <si>
    <t>Patient Services</t>
  </si>
  <si>
    <t>131044305</t>
  </si>
  <si>
    <t>Tomball Regional Hospital</t>
  </si>
  <si>
    <t>605 Holderrieth Blvd.</t>
  </si>
  <si>
    <t>Tomball</t>
  </si>
  <si>
    <t xml:space="preserve">Tomball </t>
  </si>
  <si>
    <t>136381405</t>
  </si>
  <si>
    <t>Tyler County Hospital</t>
  </si>
  <si>
    <t>1100 West Bluff</t>
  </si>
  <si>
    <t>Woodville</t>
  </si>
  <si>
    <t>P.O. Box 549</t>
  </si>
  <si>
    <t>Richard Wallace</t>
  </si>
  <si>
    <t>rwallace@tchospital.us</t>
  </si>
  <si>
    <t>135237906</t>
  </si>
  <si>
    <t>United Regional Health Care System</t>
  </si>
  <si>
    <t>1600 Eleventh Street</t>
  </si>
  <si>
    <t>Wichita Falls</t>
  </si>
  <si>
    <t>Tim Garrett</t>
  </si>
  <si>
    <t>Financial Specialist</t>
  </si>
  <si>
    <t>tgarrett@unitedregional.org</t>
  </si>
  <si>
    <t>Outpatient Indigent Services (See Note 1 below)</t>
  </si>
  <si>
    <t>Inpatient Indigent Services (See Note 2 below)</t>
  </si>
  <si>
    <t>Note 1: Additional payments are used to reimburse hospital for shortfalls on cost of outpatient medical services to Medicaid and uninsured beneficiaries.
Note 2: Additional payments are used to reimburse hospital for shortfalls on cost of inpatient medi</t>
  </si>
  <si>
    <t>137999206</t>
  </si>
  <si>
    <t>UNIVERSITY MEDICAL CENTER - LUBBOCK</t>
  </si>
  <si>
    <t>602 INDIANA AVENUE</t>
  </si>
  <si>
    <t>LUBBOCK</t>
  </si>
  <si>
    <t>PO BOX 5980</t>
  </si>
  <si>
    <t>TERRY MCKENZIE</t>
  </si>
  <si>
    <t>REIMBURSEMENT COORDINATOR</t>
  </si>
  <si>
    <t>terry.mckenzie@umchealthsystem.com</t>
  </si>
  <si>
    <t>MEDICAID SHORTFALL</t>
  </si>
  <si>
    <t>UNFUNDED MEDICAL CARE COSTS</t>
  </si>
  <si>
    <t>WE USED SPIVEY HEALTH LAW, A LAW FIRM, AS AN ADVISOR FOR THE DSH/UPL COALITION OF TEXAS HOSPITALS.  IT WAS NECESSARY TO USE THEM BECAUSE OF THE COMPLEXITIES INVOLVED WITH THE DSH AND UPL CALCULATIONS.</t>
  </si>
  <si>
    <t>SPIVEY HEALTH LAW</t>
  </si>
  <si>
    <t>MIKE SPIVEY</t>
  </si>
  <si>
    <t>mike@spiveyhealthlaw.com</t>
  </si>
  <si>
    <t>RETAINER 2011 DSH/UPL COALITION OF TX HOSPITALS</t>
  </si>
  <si>
    <t>OPERATING REVENUE</t>
  </si>
  <si>
    <t>137265806</t>
  </si>
  <si>
    <t>University Medical Center at Brackenridge</t>
  </si>
  <si>
    <t>601 East 15th Street</t>
  </si>
  <si>
    <t>Seton Family of Hospital</t>
  </si>
  <si>
    <t>138951211</t>
  </si>
  <si>
    <t>University Medical Center of El Paso</t>
  </si>
  <si>
    <t>4815 Alameda Ave.</t>
  </si>
  <si>
    <t>Jesus Fuentes</t>
  </si>
  <si>
    <t>Sr. Analyst</t>
  </si>
  <si>
    <t>jfuentes@umcelpaso.org</t>
  </si>
  <si>
    <t>121782003</t>
  </si>
  <si>
    <t>Uvalde County Hospital Authority</t>
  </si>
  <si>
    <t>1025 Garner Field Road</t>
  </si>
  <si>
    <t>Uvalde</t>
  </si>
  <si>
    <t>Valerie J. Lopez</t>
  </si>
  <si>
    <t>v.lopez@umhtx.org</t>
  </si>
  <si>
    <t>General Operating Revenue</t>
  </si>
  <si>
    <t>119877204</t>
  </si>
  <si>
    <t>Val Verde Regional Medical Center</t>
  </si>
  <si>
    <t>801 Bedell</t>
  </si>
  <si>
    <t>Del Rio</t>
  </si>
  <si>
    <t>P O Box 1527</t>
  </si>
  <si>
    <t>Connie Wilhelm</t>
  </si>
  <si>
    <t>connie.wilhelm@vvrmc.org</t>
  </si>
  <si>
    <t>136361607</t>
  </si>
  <si>
    <t>Valley Baptist Medical Center</t>
  </si>
  <si>
    <t>2101 Pease Street</t>
  </si>
  <si>
    <t xml:space="preserve">Harlingen </t>
  </si>
  <si>
    <t>Eva L. Vargas</t>
  </si>
  <si>
    <t>eva.vargas@valleybaptist.net</t>
  </si>
  <si>
    <t>Valley Baptist Medical Center does not engage consultants or lawyers who provide services that it believes constitute "revenue maximization" pursuant to the above definition and the clarifying informtaion  provided by the Texas Health and Human Services C</t>
  </si>
  <si>
    <t>Don A Gilbert Consulting</t>
  </si>
  <si>
    <t>Don A Gilbert</t>
  </si>
  <si>
    <t>DonGilbert@austin.rr.com</t>
  </si>
  <si>
    <t>Professional Services</t>
  </si>
  <si>
    <t>Cash From Operations</t>
  </si>
  <si>
    <t>Adelanto Healthcare Venture, LLC</t>
  </si>
  <si>
    <t>Carlos Zaffirini</t>
  </si>
  <si>
    <t>carlos@ahcv.com</t>
  </si>
  <si>
    <t>165241401</t>
  </si>
  <si>
    <t>Valley Baptist Medical Center-Brownsville</t>
  </si>
  <si>
    <t>1040 West Jefferson Street</t>
  </si>
  <si>
    <t>Brownsville</t>
  </si>
  <si>
    <t>Valley Baptist Medical Center-Brownsville does not engage consultants or lawyers who provide services that it believes constitute "revenue maximization" pursuant to the above definition and the clarifying informtaion  provided by the Texas Health and Huma</t>
  </si>
  <si>
    <t xml:space="preserve">Don A Gilbert </t>
  </si>
  <si>
    <t>dongilbert@austin.rr.com</t>
  </si>
  <si>
    <t>020947001</t>
  </si>
  <si>
    <t>Valley Regional Medical Center</t>
  </si>
  <si>
    <t>100 E. Alton Gloor Blvd. # A</t>
  </si>
  <si>
    <t>Marcia Patterson</t>
  </si>
  <si>
    <t>Marcia.Patterson@HCAHealthcare.com</t>
  </si>
  <si>
    <t>Valley Regional Medical Center Attn: Administration</t>
  </si>
  <si>
    <t>126667806</t>
  </si>
  <si>
    <t>W. J. Mangold Memorial Hospital</t>
  </si>
  <si>
    <t>320 North Main St.</t>
  </si>
  <si>
    <t>Lockney</t>
  </si>
  <si>
    <t>P.O. Box 37</t>
  </si>
  <si>
    <t>Sharon Hunt</t>
  </si>
  <si>
    <t>sharonh@mangoldmemorial.org</t>
  </si>
  <si>
    <t>133545705</t>
  </si>
  <si>
    <t>Wadley Regional Medical Center</t>
  </si>
  <si>
    <t>1000 Pine St.</t>
  </si>
  <si>
    <t>Randy Mobley</t>
  </si>
  <si>
    <t>rmobley@iasishealthcare.com</t>
  </si>
  <si>
    <t>Offsetting Cost of Medicaid and Uninsured Services</t>
  </si>
  <si>
    <t>136331910</t>
  </si>
  <si>
    <t>Ward Memorial Hospital</t>
  </si>
  <si>
    <t>406 South Gary</t>
  </si>
  <si>
    <t>Monahans</t>
  </si>
  <si>
    <t>P. O. Box 40</t>
  </si>
  <si>
    <t>Padraic White</t>
  </si>
  <si>
    <t>pwhite@wardmemorial.org</t>
  </si>
  <si>
    <t>P.O. Box 40</t>
  </si>
  <si>
    <t>132813006</t>
  </si>
  <si>
    <t>Weatherford Regional Medical Center</t>
  </si>
  <si>
    <t>713 E. Anderson St.</t>
  </si>
  <si>
    <t>Weatherford</t>
  </si>
  <si>
    <t>094187402</t>
  </si>
  <si>
    <t>West Houston Medical Center</t>
  </si>
  <si>
    <t>12141 Richmond Ave</t>
  </si>
  <si>
    <t>Anna Marie Louvierre</t>
  </si>
  <si>
    <t>annamarie.louvierre@hcahealthcare.com</t>
  </si>
  <si>
    <t>131045004</t>
  </si>
  <si>
    <t>West Wharton County Hospital District</t>
  </si>
  <si>
    <t>303 Sandy Corner Road</t>
  </si>
  <si>
    <t>El Campo</t>
  </si>
  <si>
    <t>Tisha Zalman</t>
  </si>
  <si>
    <t>tzalman@ecmh.org</t>
  </si>
  <si>
    <t>El Campo Memorial Hospital</t>
  </si>
  <si>
    <t>112707803</t>
  </si>
  <si>
    <t>Wilbarger General Hospital</t>
  </si>
  <si>
    <t>920 Hillcrest Dr</t>
  </si>
  <si>
    <t>vernon</t>
  </si>
  <si>
    <t>Hal Mayo</t>
  </si>
  <si>
    <t>hmayo@wghospital.com</t>
  </si>
  <si>
    <t>offset loss from Hospital operations</t>
  </si>
  <si>
    <t>094204701</t>
  </si>
  <si>
    <t>Winkler County Memorial Hospital</t>
  </si>
  <si>
    <t>821 Jeffee Drive</t>
  </si>
  <si>
    <t>Kermit</t>
  </si>
  <si>
    <t>Drawer H</t>
  </si>
  <si>
    <t xml:space="preserve">Kermit </t>
  </si>
  <si>
    <t>William Ernst</t>
  </si>
  <si>
    <t>wernst@wcmh.net</t>
  </si>
  <si>
    <t>Hospital Administrator</t>
  </si>
  <si>
    <t>148698701</t>
  </si>
  <si>
    <t>Winnie Community Hospital</t>
  </si>
  <si>
    <t>P.O. Box 1249</t>
  </si>
  <si>
    <t>Winnie</t>
  </si>
  <si>
    <t>3221 Collinsworth St</t>
  </si>
  <si>
    <t>Albert B Schwarzer</t>
  </si>
  <si>
    <t>Managing Partner</t>
  </si>
  <si>
    <t>julie@frontierhealthcare.com</t>
  </si>
  <si>
    <t>Winnie Community Hospital LLC</t>
  </si>
  <si>
    <t>PO Box 1249</t>
  </si>
  <si>
    <t>3221 Collinsworth St, Suite 200</t>
  </si>
  <si>
    <t>130606006</t>
  </si>
  <si>
    <t>Wise Regional Health System</t>
  </si>
  <si>
    <t>609 Medical Center Dr.</t>
  </si>
  <si>
    <t>Decatur</t>
  </si>
  <si>
    <t>2000 S. FM 51</t>
  </si>
  <si>
    <t>Todd Scroggins</t>
  </si>
  <si>
    <t>Adminstative Director of Finance</t>
  </si>
  <si>
    <t>tscriggins@wiseregional.com</t>
  </si>
  <si>
    <t>Indigent/Charity Inpatient/ER Services</t>
  </si>
  <si>
    <t>094164302</t>
  </si>
  <si>
    <t>Woodland Heights Medical Center</t>
  </si>
  <si>
    <t>505 S. John Redditt Drive</t>
  </si>
  <si>
    <t>112673204</t>
  </si>
  <si>
    <t>Yoakum Community Hospital</t>
  </si>
  <si>
    <t>1200 Carl Ramert Drive</t>
  </si>
  <si>
    <t>Yoakum</t>
  </si>
  <si>
    <t>P. O. Box 753</t>
  </si>
  <si>
    <t>Erin Menke</t>
  </si>
  <si>
    <t>emenke@yoakumhospital.org</t>
  </si>
  <si>
    <t>137227806</t>
  </si>
  <si>
    <t>YOAKUM COUNTY HOSPITAL</t>
  </si>
  <si>
    <t>412 MUSTANG DRIVE</t>
  </si>
  <si>
    <t>DENVER CITY</t>
  </si>
  <si>
    <t>P.O. BOX 1130</t>
  </si>
  <si>
    <t>SUANN PARRISH</t>
  </si>
  <si>
    <t>sparrish@ych.us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</si>
</sst>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dd\-mmm\-yy"/>
  </numFmts>
  <fonts count="49">
    <font>
      <sz val="11"/>
      <color theme="1"/>
      <name val="Calibri"/>
      <family val="2"/>
    </font>
    <font>
      <sz val="11"/>
      <color indexed="8"/>
      <name val="Calibri"/>
      <family val="2"/>
    </font>
    <font>
      <sz val="10"/>
      <name val="Arial"/>
      <family val="2"/>
    </font>
    <font>
      <sz val="10"/>
      <color indexed="9"/>
      <name val="Arial"/>
      <family val="2"/>
    </font>
    <font>
      <b/>
      <sz val="10"/>
      <name val="Arial"/>
      <family val="2"/>
    </font>
    <font>
      <b/>
      <sz val="12"/>
      <name val="Arial"/>
      <family val="2"/>
    </font>
    <font>
      <b/>
      <sz val="11"/>
      <name val="Arial"/>
      <family val="2"/>
    </font>
    <font>
      <b/>
      <u val="single"/>
      <sz val="10"/>
      <name val="Arial"/>
      <family val="2"/>
    </font>
    <font>
      <b/>
      <sz val="8"/>
      <name val="Arial"/>
      <family val="2"/>
    </font>
    <font>
      <sz val="9"/>
      <name val="Arial"/>
      <family val="2"/>
    </font>
    <font>
      <sz val="10"/>
      <color indexed="8"/>
      <name val="Arial"/>
      <family val="2"/>
    </font>
    <font>
      <b/>
      <sz val="10"/>
      <color indexed="9"/>
      <name val="Arial"/>
      <family val="2"/>
    </font>
    <font>
      <sz val="11"/>
      <color indexed="8"/>
      <name val="Arial"/>
      <family val="2"/>
    </font>
    <font>
      <u val="single"/>
      <sz val="10"/>
      <color indexed="12"/>
      <name val="Arial"/>
      <family val="2"/>
    </font>
    <font>
      <b/>
      <sz val="8"/>
      <color indexed="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3"/>
        <bgColor indexed="64"/>
      </patternFill>
    </fill>
    <fill>
      <patternFill patternType="solid">
        <fgColor rgb="FF00B0F0"/>
        <bgColor indexed="64"/>
      </patternFill>
    </fill>
    <fill>
      <patternFill patternType="solid">
        <fgColor theme="3" tint="0.5999900102615356"/>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9"/>
      </left>
      <right/>
      <top style="thick">
        <color indexed="9"/>
      </top>
      <bottom/>
    </border>
    <border>
      <left/>
      <right/>
      <top style="thick">
        <color indexed="9"/>
      </top>
      <bottom/>
    </border>
    <border>
      <left/>
      <right style="thick">
        <color indexed="9"/>
      </right>
      <top style="thick">
        <color indexed="9"/>
      </top>
      <bottom/>
    </border>
    <border>
      <left style="thick">
        <color indexed="9"/>
      </left>
      <right/>
      <top/>
      <bottom/>
    </border>
    <border>
      <left style="medium"/>
      <right/>
      <top style="medium"/>
      <bottom/>
    </border>
    <border>
      <left/>
      <right/>
      <top style="medium"/>
      <bottom/>
    </border>
    <border>
      <left/>
      <right style="medium"/>
      <top style="medium"/>
      <bottom/>
    </border>
    <border>
      <left/>
      <right style="thick">
        <color indexed="9"/>
      </right>
      <top/>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thin"/>
      <bottom style="medium"/>
    </border>
    <border>
      <left style="medium"/>
      <right/>
      <top/>
      <bottom style="dashed"/>
    </border>
    <border>
      <left/>
      <right/>
      <top/>
      <bottom style="dashed"/>
    </border>
    <border>
      <left/>
      <right style="medium"/>
      <top/>
      <bottom style="dashed"/>
    </border>
    <border>
      <left style="thick">
        <color indexed="9"/>
      </left>
      <right/>
      <top/>
      <bottom style="dashed"/>
    </border>
    <border>
      <left style="thick">
        <color indexed="9"/>
      </left>
      <right/>
      <top/>
      <bottom style="thick">
        <color indexed="9"/>
      </bottom>
    </border>
    <border>
      <left/>
      <right/>
      <top style="medium"/>
      <bottom style="thick">
        <color indexed="9"/>
      </bottom>
    </border>
    <border>
      <left/>
      <right style="thick">
        <color indexed="9"/>
      </right>
      <top/>
      <bottom style="thick">
        <color indexed="9"/>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22"/>
      </left>
      <right style="thin">
        <color indexed="22"/>
      </right>
      <top style="thin">
        <color indexed="22"/>
      </top>
      <bottom style="thin">
        <color indexed="22"/>
      </bottom>
    </border>
    <border>
      <left style="thin">
        <color indexed="22"/>
      </left>
      <right style="thin">
        <color indexed="22"/>
      </right>
      <top/>
      <bottom/>
    </border>
    <border>
      <left style="thin"/>
      <right/>
      <top style="thin"/>
      <bottom style="medium"/>
    </border>
    <border>
      <left/>
      <right/>
      <top style="thin"/>
      <bottom style="medium"/>
    </border>
    <border>
      <left/>
      <right style="medium"/>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style="medium"/>
    </border>
    <border>
      <left/>
      <right/>
      <top style="medium"/>
      <bottom style="medium"/>
    </border>
    <border>
      <left/>
      <right style="medium"/>
      <top style="medium"/>
      <bottom style="medium"/>
    </border>
    <border>
      <left/>
      <right/>
      <top/>
      <bottom style="thin"/>
    </border>
    <border>
      <left/>
      <right style="thin"/>
      <top/>
      <bottom/>
    </border>
    <border>
      <left style="thin"/>
      <right/>
      <top style="thin"/>
      <bottom style="thick"/>
    </border>
    <border>
      <left/>
      <right/>
      <top style="thin"/>
      <bottom style="thick"/>
    </border>
    <border>
      <left/>
      <right style="thick"/>
      <top style="thin"/>
      <bottom style="thick"/>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9">
    <xf numFmtId="0" fontId="0" fillId="0" borderId="0" xfId="0" applyFont="1" applyAlignment="1">
      <alignment/>
    </xf>
    <xf numFmtId="0" fontId="2" fillId="33" borderId="10" xfId="61" applyFill="1" applyBorder="1">
      <alignment/>
      <protection/>
    </xf>
    <xf numFmtId="0" fontId="2" fillId="33" borderId="11" xfId="61" applyFill="1" applyBorder="1">
      <alignment/>
      <protection/>
    </xf>
    <xf numFmtId="0" fontId="2" fillId="33" borderId="11" xfId="61" applyFill="1" applyBorder="1" applyAlignment="1">
      <alignment wrapText="1"/>
      <protection/>
    </xf>
    <xf numFmtId="0" fontId="3" fillId="33" borderId="12" xfId="61" applyFont="1" applyFill="1" applyBorder="1" applyAlignment="1">
      <alignment wrapText="1"/>
      <protection/>
    </xf>
    <xf numFmtId="0" fontId="2" fillId="0" borderId="0" xfId="61" applyAlignment="1">
      <alignment wrapText="1"/>
      <protection/>
    </xf>
    <xf numFmtId="0" fontId="2" fillId="33" borderId="13" xfId="61" applyFill="1" applyBorder="1">
      <alignment/>
      <protection/>
    </xf>
    <xf numFmtId="0" fontId="2" fillId="33" borderId="14" xfId="61" applyFill="1" applyBorder="1">
      <alignment/>
      <protection/>
    </xf>
    <xf numFmtId="0" fontId="2" fillId="33" borderId="15" xfId="61" applyFill="1" applyBorder="1">
      <alignment/>
      <protection/>
    </xf>
    <xf numFmtId="0" fontId="2" fillId="33" borderId="15" xfId="61" applyFill="1" applyBorder="1" applyAlignment="1">
      <alignment wrapText="1"/>
      <protection/>
    </xf>
    <xf numFmtId="0" fontId="2" fillId="33" borderId="16" xfId="61" applyFill="1" applyBorder="1" applyAlignment="1">
      <alignment wrapText="1"/>
      <protection/>
    </xf>
    <xf numFmtId="0" fontId="3" fillId="33" borderId="17" xfId="61" applyFont="1" applyFill="1" applyBorder="1" applyAlignment="1">
      <alignment wrapText="1"/>
      <protection/>
    </xf>
    <xf numFmtId="0" fontId="2" fillId="33" borderId="18" xfId="61" applyFill="1" applyBorder="1">
      <alignment/>
      <protection/>
    </xf>
    <xf numFmtId="0" fontId="2" fillId="33" borderId="0" xfId="61" applyFill="1" applyBorder="1">
      <alignment/>
      <protection/>
    </xf>
    <xf numFmtId="0" fontId="2" fillId="33" borderId="0" xfId="61" applyFill="1" applyBorder="1" applyAlignment="1">
      <alignment wrapText="1"/>
      <protection/>
    </xf>
    <xf numFmtId="0" fontId="2" fillId="33" borderId="19" xfId="61" applyFill="1" applyBorder="1" applyAlignment="1">
      <alignment wrapText="1"/>
      <protection/>
    </xf>
    <xf numFmtId="0" fontId="4" fillId="33" borderId="0" xfId="61" applyFont="1" applyFill="1" applyBorder="1" applyAlignment="1">
      <alignment horizontal="center" wrapText="1"/>
      <protection/>
    </xf>
    <xf numFmtId="0" fontId="2" fillId="33" borderId="19" xfId="61" applyFont="1" applyFill="1" applyBorder="1" applyAlignment="1">
      <alignment wrapText="1"/>
      <protection/>
    </xf>
    <xf numFmtId="0" fontId="2" fillId="33" borderId="19" xfId="61" applyFill="1" applyBorder="1" applyAlignment="1">
      <alignment vertical="center" wrapText="1"/>
      <protection/>
    </xf>
    <xf numFmtId="0" fontId="2" fillId="0" borderId="0" xfId="61" applyFill="1" applyAlignment="1">
      <alignment wrapText="1"/>
      <protection/>
    </xf>
    <xf numFmtId="0" fontId="2" fillId="0" borderId="0" xfId="61" applyFill="1">
      <alignment/>
      <protection/>
    </xf>
    <xf numFmtId="0" fontId="2" fillId="0" borderId="0" xfId="61">
      <alignment/>
      <protection/>
    </xf>
    <xf numFmtId="42" fontId="2" fillId="0" borderId="0" xfId="61" applyNumberFormat="1">
      <alignment/>
      <protection/>
    </xf>
    <xf numFmtId="0" fontId="2" fillId="33" borderId="0" xfId="61" applyFill="1" applyBorder="1" applyAlignment="1">
      <alignment horizontal="justify" vertical="center" wrapText="1"/>
      <protection/>
    </xf>
    <xf numFmtId="0" fontId="4" fillId="34" borderId="18" xfId="61" applyFont="1" applyFill="1" applyBorder="1" applyAlignment="1">
      <alignment vertical="top" wrapText="1"/>
      <protection/>
    </xf>
    <xf numFmtId="0" fontId="4" fillId="34" borderId="0" xfId="61" applyFont="1" applyFill="1" applyBorder="1" applyAlignment="1">
      <alignment vertical="top" wrapText="1"/>
      <protection/>
    </xf>
    <xf numFmtId="0" fontId="4" fillId="34" borderId="19" xfId="61" applyFont="1" applyFill="1" applyBorder="1" applyAlignment="1">
      <alignment vertical="top" wrapText="1"/>
      <protection/>
    </xf>
    <xf numFmtId="0" fontId="2" fillId="33" borderId="13" xfId="61" applyFill="1" applyBorder="1" applyAlignment="1">
      <alignment vertical="center"/>
      <protection/>
    </xf>
    <xf numFmtId="0" fontId="2" fillId="33" borderId="18" xfId="61" applyFill="1" applyBorder="1" applyAlignment="1">
      <alignment vertical="center"/>
      <protection/>
    </xf>
    <xf numFmtId="0" fontId="4" fillId="34" borderId="20" xfId="61" applyFont="1" applyFill="1" applyBorder="1" applyAlignment="1">
      <alignment vertical="top" wrapText="1"/>
      <protection/>
    </xf>
    <xf numFmtId="0" fontId="4" fillId="34" borderId="21" xfId="61" applyFont="1" applyFill="1" applyBorder="1" applyAlignment="1">
      <alignment vertical="top" wrapText="1"/>
      <protection/>
    </xf>
    <xf numFmtId="0" fontId="4" fillId="34" borderId="22" xfId="61" applyFont="1" applyFill="1" applyBorder="1" applyAlignment="1">
      <alignment vertical="top" wrapText="1"/>
      <protection/>
    </xf>
    <xf numFmtId="0" fontId="3" fillId="33" borderId="17" xfId="61" applyFont="1" applyFill="1" applyBorder="1" applyAlignment="1">
      <alignment vertical="center" wrapText="1"/>
      <protection/>
    </xf>
    <xf numFmtId="0" fontId="2" fillId="0" borderId="0" xfId="61" applyFill="1" applyAlignment="1">
      <alignment vertical="center" wrapText="1"/>
      <protection/>
    </xf>
    <xf numFmtId="0" fontId="2" fillId="0" borderId="0" xfId="61" applyFill="1" applyAlignment="1">
      <alignment vertical="center"/>
      <protection/>
    </xf>
    <xf numFmtId="0" fontId="2" fillId="0" borderId="0" xfId="61" applyAlignment="1">
      <alignment vertical="center"/>
      <protection/>
    </xf>
    <xf numFmtId="42" fontId="2" fillId="0" borderId="0" xfId="61" applyNumberFormat="1" applyAlignment="1">
      <alignment vertical="center"/>
      <protection/>
    </xf>
    <xf numFmtId="0" fontId="4" fillId="33" borderId="0" xfId="61" applyFont="1" applyFill="1" applyBorder="1" applyAlignment="1">
      <alignment horizontal="left" wrapText="1"/>
      <protection/>
    </xf>
    <xf numFmtId="0" fontId="4" fillId="33" borderId="0" xfId="61" applyFont="1" applyFill="1" applyBorder="1" applyAlignment="1">
      <alignment wrapText="1"/>
      <protection/>
    </xf>
    <xf numFmtId="0" fontId="2" fillId="33" borderId="0" xfId="61" applyFill="1" applyBorder="1" applyAlignment="1">
      <alignment vertical="center" wrapText="1"/>
      <protection/>
    </xf>
    <xf numFmtId="0" fontId="3" fillId="0" borderId="0" xfId="61" applyFont="1" applyFill="1">
      <alignment/>
      <protection/>
    </xf>
    <xf numFmtId="0" fontId="2" fillId="33" borderId="0" xfId="61" applyFill="1" applyBorder="1" applyAlignment="1">
      <alignment vertical="center"/>
      <protection/>
    </xf>
    <xf numFmtId="0" fontId="4" fillId="33" borderId="0" xfId="61" applyFont="1" applyFill="1" applyBorder="1" applyAlignment="1">
      <alignment vertical="center" wrapText="1"/>
      <protection/>
    </xf>
    <xf numFmtId="0" fontId="2" fillId="0" borderId="0" xfId="61" applyBorder="1" applyAlignment="1">
      <alignment vertical="center"/>
      <protection/>
    </xf>
    <xf numFmtId="0" fontId="4" fillId="33" borderId="0" xfId="61" applyFont="1" applyFill="1" applyBorder="1" applyAlignment="1">
      <alignment vertical="center"/>
      <protection/>
    </xf>
    <xf numFmtId="0" fontId="4" fillId="33" borderId="0" xfId="61" applyFont="1" applyFill="1" applyBorder="1" applyAlignment="1">
      <alignment horizontal="center" vertical="center"/>
      <protection/>
    </xf>
    <xf numFmtId="0" fontId="4" fillId="0" borderId="0" xfId="61" applyFont="1" applyFill="1">
      <alignment/>
      <protection/>
    </xf>
    <xf numFmtId="0" fontId="2" fillId="0" borderId="0" xfId="61" applyFont="1" applyBorder="1" applyAlignment="1">
      <alignment horizontal="center" vertical="center"/>
      <protection/>
    </xf>
    <xf numFmtId="0" fontId="2" fillId="33" borderId="0" xfId="61" applyFont="1" applyFill="1" applyBorder="1" applyAlignment="1">
      <alignment horizontal="center" vertical="center"/>
      <protection/>
    </xf>
    <xf numFmtId="0" fontId="4" fillId="33" borderId="0" xfId="61" applyFont="1" applyFill="1" applyBorder="1" applyAlignment="1">
      <alignment horizontal="right" vertical="center" wrapText="1"/>
      <protection/>
    </xf>
    <xf numFmtId="0" fontId="4" fillId="33" borderId="23" xfId="61" applyFont="1" applyFill="1" applyBorder="1" applyAlignment="1">
      <alignment horizontal="center" vertical="center" wrapText="1"/>
      <protection/>
    </xf>
    <xf numFmtId="0" fontId="4" fillId="0" borderId="23" xfId="61" applyFont="1" applyBorder="1" applyAlignment="1">
      <alignment horizontal="center" vertical="center"/>
      <protection/>
    </xf>
    <xf numFmtId="0" fontId="2" fillId="33" borderId="0" xfId="61" applyFont="1" applyFill="1" applyBorder="1" applyAlignment="1">
      <alignment horizontal="center" vertical="center" wrapText="1"/>
      <protection/>
    </xf>
    <xf numFmtId="0" fontId="2" fillId="33" borderId="0" xfId="61" applyFill="1" applyAlignment="1">
      <alignment vertical="center"/>
      <protection/>
    </xf>
    <xf numFmtId="42" fontId="2" fillId="33" borderId="0" xfId="61" applyNumberFormat="1" applyFill="1" applyAlignment="1">
      <alignment vertical="center"/>
      <protection/>
    </xf>
    <xf numFmtId="164" fontId="2" fillId="33" borderId="0" xfId="61" applyNumberFormat="1" applyFont="1" applyFill="1" applyBorder="1" applyAlignment="1">
      <alignment horizontal="center" vertical="center" wrapText="1"/>
      <protection/>
    </xf>
    <xf numFmtId="0" fontId="4" fillId="33" borderId="0" xfId="61" applyFont="1" applyFill="1" applyBorder="1" applyAlignment="1">
      <alignment horizontal="left" vertical="center" wrapText="1"/>
      <protection/>
    </xf>
    <xf numFmtId="164" fontId="2" fillId="0" borderId="0" xfId="61" applyNumberFormat="1" applyFill="1">
      <alignment/>
      <protection/>
    </xf>
    <xf numFmtId="0" fontId="2" fillId="33" borderId="0" xfId="61" applyFont="1" applyFill="1" applyBorder="1" applyAlignment="1">
      <alignment horizontal="left" vertical="center"/>
      <protection/>
    </xf>
    <xf numFmtId="0" fontId="4" fillId="0" borderId="0" xfId="61" applyFont="1" applyFill="1" applyAlignment="1">
      <alignment vertical="center"/>
      <protection/>
    </xf>
    <xf numFmtId="0" fontId="2" fillId="33" borderId="24" xfId="61" applyFill="1" applyBorder="1" applyAlignment="1">
      <alignment vertical="center"/>
      <protection/>
    </xf>
    <xf numFmtId="0" fontId="2" fillId="33" borderId="25" xfId="61" applyFill="1" applyBorder="1" applyAlignment="1">
      <alignment vertical="center"/>
      <protection/>
    </xf>
    <xf numFmtId="0" fontId="4" fillId="33" borderId="25" xfId="61" applyFont="1" applyFill="1" applyBorder="1" applyAlignment="1">
      <alignment horizontal="left" vertical="center" wrapText="1"/>
      <protection/>
    </xf>
    <xf numFmtId="0" fontId="2" fillId="33" borderId="25" xfId="61" applyFill="1" applyBorder="1" applyAlignment="1">
      <alignment vertical="center" wrapText="1"/>
      <protection/>
    </xf>
    <xf numFmtId="0" fontId="2" fillId="33" borderId="26" xfId="61" applyFill="1" applyBorder="1" applyAlignment="1">
      <alignment vertical="center" wrapText="1"/>
      <protection/>
    </xf>
    <xf numFmtId="0" fontId="2" fillId="33" borderId="0" xfId="61" applyFill="1" applyBorder="1" applyAlignment="1">
      <alignment horizontal="right" vertical="center" wrapText="1"/>
      <protection/>
    </xf>
    <xf numFmtId="44" fontId="6" fillId="33" borderId="0" xfId="48" applyFont="1" applyFill="1" applyBorder="1" applyAlignment="1">
      <alignment horizontal="center" vertical="center" wrapText="1"/>
    </xf>
    <xf numFmtId="0" fontId="4" fillId="33" borderId="19" xfId="61" applyFont="1" applyFill="1" applyBorder="1" applyAlignment="1">
      <alignment vertical="center" wrapText="1"/>
      <protection/>
    </xf>
    <xf numFmtId="44" fontId="6" fillId="33" borderId="0" xfId="48" applyFont="1" applyFill="1" applyBorder="1" applyAlignment="1">
      <alignment vertical="center" wrapText="1"/>
    </xf>
    <xf numFmtId="44" fontId="2" fillId="33" borderId="0" xfId="48" applyFill="1" applyBorder="1" applyAlignment="1">
      <alignment horizontal="right" vertical="center" wrapText="1"/>
    </xf>
    <xf numFmtId="0" fontId="2" fillId="0" borderId="0" xfId="61" applyAlignment="1">
      <alignment vertical="center" wrapText="1"/>
      <protection/>
    </xf>
    <xf numFmtId="0" fontId="4" fillId="0" borderId="0" xfId="61" applyFont="1" applyAlignment="1">
      <alignment vertical="center"/>
      <protection/>
    </xf>
    <xf numFmtId="0" fontId="2" fillId="33" borderId="0" xfId="61" applyFill="1" applyBorder="1" applyAlignment="1">
      <alignment horizontal="justify" vertical="center"/>
      <protection/>
    </xf>
    <xf numFmtId="0" fontId="7" fillId="33" borderId="0" xfId="61" applyFont="1" applyFill="1" applyBorder="1" applyAlignment="1">
      <alignment vertical="center" wrapText="1"/>
      <protection/>
    </xf>
    <xf numFmtId="44" fontId="2" fillId="33" borderId="0" xfId="48" applyFill="1" applyBorder="1" applyAlignment="1">
      <alignment horizontal="center" vertical="center" wrapText="1"/>
    </xf>
    <xf numFmtId="0" fontId="2" fillId="33" borderId="0" xfId="61" applyFill="1" applyBorder="1" applyAlignment="1">
      <alignment horizontal="right" wrapText="1"/>
      <protection/>
    </xf>
    <xf numFmtId="44" fontId="6" fillId="33" borderId="0" xfId="48" applyFont="1" applyFill="1" applyBorder="1" applyAlignment="1">
      <alignment horizontal="right" vertical="center" wrapText="1"/>
    </xf>
    <xf numFmtId="0" fontId="2" fillId="33" borderId="27" xfId="61" applyFill="1" applyBorder="1" applyAlignment="1">
      <alignment vertical="center"/>
      <protection/>
    </xf>
    <xf numFmtId="42" fontId="2" fillId="33" borderId="0" xfId="48" applyNumberFormat="1" applyFill="1" applyBorder="1" applyAlignment="1">
      <alignment horizontal="center" vertical="center" wrapText="1"/>
    </xf>
    <xf numFmtId="42" fontId="6" fillId="33" borderId="0" xfId="48" applyNumberFormat="1" applyFont="1" applyFill="1" applyBorder="1" applyAlignment="1">
      <alignment horizontal="center" vertical="center" wrapText="1"/>
    </xf>
    <xf numFmtId="42" fontId="6" fillId="33" borderId="0" xfId="48" applyNumberFormat="1" applyFont="1" applyFill="1" applyBorder="1" applyAlignment="1">
      <alignment horizontal="right" vertical="center" wrapText="1"/>
    </xf>
    <xf numFmtId="0" fontId="2" fillId="0" borderId="0" xfId="61" applyFill="1" applyAlignment="1">
      <alignment vertical="top"/>
      <protection/>
    </xf>
    <xf numFmtId="0" fontId="2" fillId="33" borderId="25" xfId="61" applyFill="1" applyBorder="1" applyAlignment="1">
      <alignment horizontal="center" vertical="center" wrapText="1"/>
      <protection/>
    </xf>
    <xf numFmtId="0" fontId="2" fillId="0" borderId="0" xfId="61" applyFill="1" applyBorder="1" applyAlignment="1">
      <alignment vertical="top" wrapText="1"/>
      <protection/>
    </xf>
    <xf numFmtId="0" fontId="2" fillId="0" borderId="0" xfId="61" applyAlignment="1">
      <alignment vertical="top"/>
      <protection/>
    </xf>
    <xf numFmtId="0" fontId="9" fillId="0" borderId="0" xfId="61" applyFont="1" applyFill="1" applyBorder="1" applyAlignment="1">
      <alignment horizontal="right" vertical="center" wrapText="1"/>
      <protection/>
    </xf>
    <xf numFmtId="0" fontId="9" fillId="33" borderId="0" xfId="61" applyFont="1" applyFill="1" applyBorder="1" applyAlignment="1">
      <alignment horizontal="right" vertical="center" wrapText="1"/>
      <protection/>
    </xf>
    <xf numFmtId="0" fontId="2" fillId="33" borderId="25" xfId="61" applyFill="1" applyBorder="1" applyAlignment="1">
      <alignment horizontal="right" vertical="center" wrapText="1"/>
      <protection/>
    </xf>
    <xf numFmtId="0" fontId="2" fillId="33" borderId="0" xfId="61" applyNumberFormat="1" applyFill="1" applyBorder="1" applyAlignment="1">
      <alignment vertical="center"/>
      <protection/>
    </xf>
    <xf numFmtId="0" fontId="2" fillId="33" borderId="0" xfId="61" applyNumberFormat="1" applyFill="1" applyBorder="1" applyAlignment="1">
      <alignment horizontal="right" vertical="center" wrapText="1"/>
      <protection/>
    </xf>
    <xf numFmtId="0" fontId="4" fillId="33" borderId="0" xfId="61" applyNumberFormat="1" applyFont="1" applyFill="1" applyBorder="1" applyAlignment="1">
      <alignment horizontal="left" vertical="center" wrapText="1"/>
      <protection/>
    </xf>
    <xf numFmtId="0" fontId="2" fillId="33" borderId="0" xfId="61" applyNumberFormat="1" applyFill="1" applyBorder="1" applyAlignment="1">
      <alignment vertical="center" wrapText="1"/>
      <protection/>
    </xf>
    <xf numFmtId="0" fontId="7" fillId="33" borderId="0" xfId="61" applyNumberFormat="1" applyFont="1" applyFill="1" applyBorder="1" applyAlignment="1">
      <alignment vertical="center" wrapText="1"/>
      <protection/>
    </xf>
    <xf numFmtId="0" fontId="4" fillId="33" borderId="0" xfId="61" applyNumberFormat="1" applyFont="1" applyFill="1" applyBorder="1" applyAlignment="1">
      <alignment vertical="center" wrapText="1"/>
      <protection/>
    </xf>
    <xf numFmtId="0" fontId="2" fillId="0" borderId="28" xfId="61" applyBorder="1">
      <alignment/>
      <protection/>
    </xf>
    <xf numFmtId="0" fontId="2" fillId="33" borderId="29" xfId="61" applyFill="1" applyBorder="1" applyAlignment="1">
      <alignment vertical="center"/>
      <protection/>
    </xf>
    <xf numFmtId="0" fontId="2" fillId="33" borderId="29" xfId="61" applyFill="1" applyBorder="1" applyAlignment="1">
      <alignment wrapText="1"/>
      <protection/>
    </xf>
    <xf numFmtId="0" fontId="2" fillId="33" borderId="29" xfId="61" applyFill="1" applyBorder="1" applyAlignment="1">
      <alignment vertical="center" wrapText="1"/>
      <protection/>
    </xf>
    <xf numFmtId="0" fontId="3" fillId="33" borderId="30" xfId="61" applyFont="1" applyFill="1" applyBorder="1" applyAlignment="1">
      <alignment wrapText="1"/>
      <protection/>
    </xf>
    <xf numFmtId="0" fontId="2" fillId="0" borderId="0" xfId="61" applyFill="1" applyBorder="1" applyAlignment="1">
      <alignment vertical="center"/>
      <protection/>
    </xf>
    <xf numFmtId="0" fontId="2" fillId="0" borderId="0" xfId="61" applyFill="1" applyBorder="1" applyAlignment="1">
      <alignment wrapText="1"/>
      <protection/>
    </xf>
    <xf numFmtId="0" fontId="2" fillId="0" borderId="0" xfId="61" applyFill="1" applyBorder="1" applyAlignment="1">
      <alignment vertical="center" wrapText="1"/>
      <protection/>
    </xf>
    <xf numFmtId="0" fontId="3" fillId="0" borderId="0" xfId="61" applyFont="1" applyFill="1" applyAlignment="1">
      <alignment wrapText="1"/>
      <protection/>
    </xf>
    <xf numFmtId="0" fontId="11" fillId="35" borderId="31" xfId="63" applyFont="1" applyFill="1" applyBorder="1" applyAlignment="1">
      <alignment horizontal="left" vertical="center" wrapText="1"/>
      <protection/>
    </xf>
    <xf numFmtId="0" fontId="11" fillId="35" borderId="32" xfId="63" applyFont="1" applyFill="1" applyBorder="1" applyAlignment="1">
      <alignment horizontal="left" vertical="center" wrapText="1"/>
      <protection/>
    </xf>
    <xf numFmtId="42" fontId="11" fillId="35" borderId="32" xfId="63" applyNumberFormat="1" applyFont="1" applyFill="1" applyBorder="1" applyAlignment="1">
      <alignment horizontal="left" vertical="center" wrapText="1"/>
      <protection/>
    </xf>
    <xf numFmtId="0" fontId="11" fillId="35" borderId="33" xfId="63" applyFont="1" applyFill="1" applyBorder="1" applyAlignment="1">
      <alignment horizontal="left" vertical="center" wrapText="1"/>
      <protection/>
    </xf>
    <xf numFmtId="0" fontId="3" fillId="0" borderId="0" xfId="61" applyFont="1" applyAlignment="1">
      <alignment wrapText="1"/>
      <protection/>
    </xf>
    <xf numFmtId="0" fontId="4" fillId="0" borderId="18" xfId="63" applyFont="1" applyFill="1" applyBorder="1" applyAlignment="1">
      <alignment horizontal="left" vertical="center"/>
      <protection/>
    </xf>
    <xf numFmtId="0" fontId="4" fillId="0" borderId="0" xfId="63" applyFont="1" applyFill="1" applyBorder="1" applyAlignment="1">
      <alignment horizontal="left" vertical="center"/>
      <protection/>
    </xf>
    <xf numFmtId="42" fontId="4" fillId="0" borderId="0" xfId="63" applyNumberFormat="1" applyFont="1" applyFill="1" applyBorder="1" applyAlignment="1">
      <alignment horizontal="left" vertical="center"/>
      <protection/>
    </xf>
    <xf numFmtId="0" fontId="12" fillId="0" borderId="34" xfId="62" applyFont="1" applyFill="1" applyBorder="1" applyAlignment="1">
      <alignment wrapText="1"/>
      <protection/>
    </xf>
    <xf numFmtId="0" fontId="12" fillId="0" borderId="34" xfId="62" applyNumberFormat="1" applyFont="1" applyFill="1" applyBorder="1" applyAlignment="1">
      <alignment wrapText="1"/>
      <protection/>
    </xf>
    <xf numFmtId="164" fontId="12" fillId="0" borderId="34" xfId="62" applyNumberFormat="1" applyFont="1" applyFill="1" applyBorder="1" applyAlignment="1">
      <alignment wrapText="1"/>
      <protection/>
    </xf>
    <xf numFmtId="42" fontId="12" fillId="0" borderId="34" xfId="62" applyNumberFormat="1" applyFont="1" applyFill="1" applyBorder="1" applyAlignment="1">
      <alignment wrapText="1"/>
      <protection/>
    </xf>
    <xf numFmtId="165" fontId="12" fillId="0" borderId="34" xfId="62" applyNumberFormat="1" applyFont="1" applyFill="1" applyBorder="1" applyAlignment="1">
      <alignment horizontal="right" wrapText="1"/>
      <protection/>
    </xf>
    <xf numFmtId="0" fontId="12" fillId="0" borderId="0" xfId="62" applyFont="1" applyFill="1" applyBorder="1" applyAlignment="1">
      <alignment wrapText="1"/>
      <protection/>
    </xf>
    <xf numFmtId="49" fontId="2" fillId="9" borderId="34" xfId="61" applyNumberFormat="1" applyFill="1" applyBorder="1">
      <alignment/>
      <protection/>
    </xf>
    <xf numFmtId="49" fontId="2" fillId="3" borderId="34" xfId="61" applyNumberFormat="1" applyFont="1" applyFill="1" applyBorder="1">
      <alignment/>
      <protection/>
    </xf>
    <xf numFmtId="0" fontId="12" fillId="36" borderId="34" xfId="62" applyFont="1" applyFill="1" applyBorder="1" applyAlignment="1">
      <alignment wrapText="1"/>
      <protection/>
    </xf>
    <xf numFmtId="49" fontId="2" fillId="0" borderId="34" xfId="61" applyNumberFormat="1" applyBorder="1">
      <alignment/>
      <protection/>
    </xf>
    <xf numFmtId="49" fontId="9" fillId="0" borderId="34" xfId="61" applyNumberFormat="1" applyFont="1" applyBorder="1">
      <alignment/>
      <protection/>
    </xf>
    <xf numFmtId="0" fontId="2" fillId="0" borderId="34" xfId="61" applyBorder="1">
      <alignment/>
      <protection/>
    </xf>
    <xf numFmtId="0" fontId="12" fillId="37" borderId="34" xfId="62" applyFont="1" applyFill="1" applyBorder="1" applyAlignment="1">
      <alignment wrapText="1"/>
      <protection/>
    </xf>
    <xf numFmtId="0" fontId="2" fillId="0" borderId="34" xfId="61" applyBorder="1" quotePrefix="1">
      <alignment/>
      <protection/>
    </xf>
    <xf numFmtId="164" fontId="2" fillId="0" borderId="34" xfId="61" applyNumberFormat="1" applyBorder="1">
      <alignment/>
      <protection/>
    </xf>
    <xf numFmtId="0" fontId="13" fillId="0" borderId="34" xfId="55" applyFill="1" applyBorder="1" applyAlignment="1" applyProtection="1">
      <alignment wrapText="1"/>
      <protection/>
    </xf>
    <xf numFmtId="42" fontId="2" fillId="0" borderId="34" xfId="61" applyNumberFormat="1" applyBorder="1">
      <alignment/>
      <protection/>
    </xf>
    <xf numFmtId="0" fontId="12" fillId="36" borderId="34" xfId="62" applyFont="1" applyFill="1" applyBorder="1" applyAlignment="1" quotePrefix="1">
      <alignment wrapText="1"/>
      <protection/>
    </xf>
    <xf numFmtId="0" fontId="12" fillId="38" borderId="34" xfId="62" applyFont="1" applyFill="1" applyBorder="1" applyAlignment="1">
      <alignment wrapText="1"/>
      <protection/>
    </xf>
    <xf numFmtId="3" fontId="12" fillId="0" borderId="34" xfId="62" applyNumberFormat="1" applyFont="1" applyFill="1" applyBorder="1" applyAlignment="1">
      <alignment wrapText="1"/>
      <protection/>
    </xf>
    <xf numFmtId="0" fontId="12" fillId="0" borderId="35" xfId="62" applyFont="1" applyFill="1" applyBorder="1" applyAlignment="1">
      <alignment wrapText="1"/>
      <protection/>
    </xf>
    <xf numFmtId="0" fontId="12" fillId="0" borderId="0" xfId="62" applyNumberFormat="1" applyFont="1" applyFill="1" applyBorder="1" applyAlignment="1">
      <alignment wrapText="1"/>
      <protection/>
    </xf>
    <xf numFmtId="164" fontId="12" fillId="0" borderId="0" xfId="62" applyNumberFormat="1" applyFont="1" applyFill="1" applyBorder="1" applyAlignment="1">
      <alignment wrapText="1"/>
      <protection/>
    </xf>
    <xf numFmtId="42" fontId="12" fillId="0" borderId="0" xfId="62" applyNumberFormat="1" applyFont="1" applyFill="1" applyBorder="1" applyAlignment="1">
      <alignment wrapText="1"/>
      <protection/>
    </xf>
    <xf numFmtId="165" fontId="12" fillId="0" borderId="0" xfId="62" applyNumberFormat="1" applyFont="1" applyFill="1" applyBorder="1" applyAlignment="1">
      <alignment horizontal="right" wrapText="1"/>
      <protection/>
    </xf>
    <xf numFmtId="0" fontId="2" fillId="33" borderId="0" xfId="61" applyNumberFormat="1" applyFill="1" applyBorder="1" applyAlignment="1">
      <alignment horizontal="right" vertical="center" wrapText="1"/>
      <protection/>
    </xf>
    <xf numFmtId="0" fontId="4" fillId="33" borderId="36" xfId="61" applyNumberFormat="1" applyFont="1" applyFill="1" applyBorder="1" applyAlignment="1">
      <alignment horizontal="left" vertical="center" wrapText="1"/>
      <protection/>
    </xf>
    <xf numFmtId="0" fontId="4" fillId="33" borderId="37" xfId="61" applyNumberFormat="1" applyFont="1" applyFill="1" applyBorder="1" applyAlignment="1">
      <alignment horizontal="left" vertical="center" wrapText="1"/>
      <protection/>
    </xf>
    <xf numFmtId="0" fontId="4" fillId="33" borderId="38" xfId="61" applyNumberFormat="1" applyFont="1" applyFill="1" applyBorder="1" applyAlignment="1">
      <alignment horizontal="left" vertical="center" wrapText="1"/>
      <protection/>
    </xf>
    <xf numFmtId="44" fontId="6" fillId="33" borderId="36" xfId="48" applyFont="1" applyFill="1" applyBorder="1" applyAlignment="1">
      <alignment horizontal="left" vertical="center" wrapText="1"/>
    </xf>
    <xf numFmtId="44" fontId="6" fillId="33" borderId="37" xfId="48" applyFont="1" applyFill="1" applyBorder="1" applyAlignment="1">
      <alignment horizontal="left" vertical="center" wrapText="1"/>
    </xf>
    <xf numFmtId="44" fontId="6" fillId="33" borderId="38" xfId="48" applyFont="1" applyFill="1" applyBorder="1" applyAlignment="1">
      <alignment horizontal="left" vertical="center" wrapText="1"/>
    </xf>
    <xf numFmtId="0" fontId="7" fillId="33" borderId="0" xfId="61" applyNumberFormat="1" applyFont="1" applyFill="1" applyBorder="1" applyAlignment="1">
      <alignment horizontal="left" vertical="center" wrapText="1"/>
      <protection/>
    </xf>
    <xf numFmtId="0" fontId="4" fillId="33" borderId="0" xfId="61" applyNumberFormat="1" applyFont="1" applyFill="1" applyBorder="1" applyAlignment="1">
      <alignment horizontal="left" vertical="center" wrapText="1"/>
      <protection/>
    </xf>
    <xf numFmtId="0" fontId="7" fillId="33" borderId="0" xfId="61" applyFont="1" applyFill="1" applyBorder="1" applyAlignment="1">
      <alignment horizontal="left" vertical="center" wrapText="1"/>
      <protection/>
    </xf>
    <xf numFmtId="0" fontId="4" fillId="33" borderId="0" xfId="61" applyFont="1" applyFill="1" applyBorder="1" applyAlignment="1">
      <alignment horizontal="left" vertical="center" wrapText="1"/>
      <protection/>
    </xf>
    <xf numFmtId="0" fontId="2" fillId="33" borderId="0" xfId="61" applyFill="1" applyBorder="1" applyAlignment="1">
      <alignment horizontal="right" vertical="center" wrapText="1"/>
      <protection/>
    </xf>
    <xf numFmtId="0" fontId="4" fillId="33" borderId="36" xfId="61" applyFont="1" applyFill="1" applyBorder="1" applyAlignment="1">
      <alignment horizontal="left" vertical="center" wrapText="1"/>
      <protection/>
    </xf>
    <xf numFmtId="0" fontId="4" fillId="33" borderId="37" xfId="61" applyFont="1" applyFill="1" applyBorder="1" applyAlignment="1">
      <alignment horizontal="left" vertical="center" wrapText="1"/>
      <protection/>
    </xf>
    <xf numFmtId="0" fontId="4" fillId="33" borderId="38" xfId="61" applyFont="1" applyFill="1" applyBorder="1" applyAlignment="1">
      <alignment horizontal="left" vertical="center" wrapText="1"/>
      <protection/>
    </xf>
    <xf numFmtId="164" fontId="4" fillId="33" borderId="36" xfId="61" applyNumberFormat="1" applyFont="1" applyFill="1" applyBorder="1" applyAlignment="1">
      <alignment horizontal="left" vertical="center" wrapText="1"/>
      <protection/>
    </xf>
    <xf numFmtId="164" fontId="4" fillId="33" borderId="37" xfId="61" applyNumberFormat="1" applyFont="1" applyFill="1" applyBorder="1" applyAlignment="1">
      <alignment horizontal="left" vertical="center" wrapText="1"/>
      <protection/>
    </xf>
    <xf numFmtId="164" fontId="4" fillId="33" borderId="38" xfId="61" applyNumberFormat="1" applyFont="1" applyFill="1" applyBorder="1" applyAlignment="1">
      <alignment horizontal="left" vertical="center" wrapText="1"/>
      <protection/>
    </xf>
    <xf numFmtId="0" fontId="9" fillId="33" borderId="0" xfId="61" applyFont="1" applyFill="1" applyBorder="1" applyAlignment="1">
      <alignment horizontal="right" vertical="center" wrapText="1"/>
      <protection/>
    </xf>
    <xf numFmtId="0" fontId="4" fillId="33" borderId="36" xfId="61" applyFont="1" applyFill="1" applyBorder="1" applyAlignment="1">
      <alignment horizontal="center" vertical="center" wrapText="1"/>
      <protection/>
    </xf>
    <xf numFmtId="0" fontId="4" fillId="33" borderId="37" xfId="61" applyFont="1" applyFill="1" applyBorder="1" applyAlignment="1">
      <alignment horizontal="center" vertical="center" wrapText="1"/>
      <protection/>
    </xf>
    <xf numFmtId="0" fontId="4" fillId="33" borderId="38" xfId="61" applyFont="1" applyFill="1" applyBorder="1" applyAlignment="1">
      <alignment horizontal="center" vertical="center" wrapText="1"/>
      <protection/>
    </xf>
    <xf numFmtId="0" fontId="8" fillId="33" borderId="36" xfId="61" applyFont="1" applyFill="1" applyBorder="1" applyAlignment="1">
      <alignment horizontal="center" vertical="center" wrapText="1"/>
      <protection/>
    </xf>
    <xf numFmtId="0" fontId="8" fillId="33" borderId="38" xfId="61" applyFont="1" applyFill="1" applyBorder="1" applyAlignment="1">
      <alignment horizontal="center" vertical="center" wrapText="1"/>
      <protection/>
    </xf>
    <xf numFmtId="44" fontId="6" fillId="33" borderId="36" xfId="48" applyFont="1" applyFill="1" applyBorder="1" applyAlignment="1">
      <alignment horizontal="center" vertical="center" wrapText="1"/>
    </xf>
    <xf numFmtId="44" fontId="6" fillId="33" borderId="37" xfId="48" applyFont="1" applyFill="1" applyBorder="1" applyAlignment="1">
      <alignment horizontal="center" vertical="center" wrapText="1"/>
    </xf>
    <xf numFmtId="44" fontId="6" fillId="33" borderId="38" xfId="48" applyFont="1" applyFill="1" applyBorder="1" applyAlignment="1">
      <alignment horizontal="center" vertical="center" wrapText="1"/>
    </xf>
    <xf numFmtId="0" fontId="2" fillId="33" borderId="39" xfId="61" applyFill="1" applyBorder="1" applyAlignment="1">
      <alignment horizontal="justify" vertical="center" wrapText="1"/>
      <protection/>
    </xf>
    <xf numFmtId="0" fontId="2" fillId="33" borderId="40" xfId="61" applyFill="1" applyBorder="1" applyAlignment="1">
      <alignment horizontal="justify" vertical="center" wrapText="1"/>
      <protection/>
    </xf>
    <xf numFmtId="0" fontId="2" fillId="33" borderId="41" xfId="61" applyFill="1" applyBorder="1" applyAlignment="1">
      <alignment horizontal="justify" vertical="center" wrapText="1"/>
      <protection/>
    </xf>
    <xf numFmtId="0" fontId="2" fillId="33" borderId="0" xfId="61" applyFill="1" applyBorder="1" applyAlignment="1">
      <alignment horizontal="justify" vertical="center" wrapText="1"/>
      <protection/>
    </xf>
    <xf numFmtId="0" fontId="9" fillId="0" borderId="0" xfId="61" applyFont="1" applyFill="1" applyBorder="1" applyAlignment="1">
      <alignment horizontal="right" vertical="center" wrapText="1"/>
      <protection/>
    </xf>
    <xf numFmtId="0" fontId="4" fillId="0" borderId="36" xfId="61" applyFont="1" applyBorder="1" applyAlignment="1">
      <alignment horizontal="justify" vertical="center"/>
      <protection/>
    </xf>
    <xf numFmtId="0" fontId="4" fillId="0" borderId="37" xfId="61" applyFont="1" applyBorder="1" applyAlignment="1">
      <alignment horizontal="justify" vertical="center"/>
      <protection/>
    </xf>
    <xf numFmtId="0" fontId="4" fillId="0" borderId="38" xfId="61" applyFont="1" applyBorder="1" applyAlignment="1">
      <alignment horizontal="justify" vertical="center"/>
      <protection/>
    </xf>
    <xf numFmtId="44" fontId="6" fillId="33" borderId="42" xfId="48" applyFont="1" applyFill="1" applyBorder="1" applyAlignment="1">
      <alignment horizontal="center" vertical="center" wrapText="1"/>
    </xf>
    <xf numFmtId="44" fontId="6" fillId="33" borderId="43" xfId="48" applyFont="1" applyFill="1" applyBorder="1" applyAlignment="1">
      <alignment horizontal="center" vertical="center" wrapText="1"/>
    </xf>
    <xf numFmtId="44" fontId="6" fillId="33" borderId="44" xfId="48" applyFont="1" applyFill="1" applyBorder="1" applyAlignment="1">
      <alignment horizontal="center" vertical="center" wrapText="1"/>
    </xf>
    <xf numFmtId="42" fontId="6" fillId="33" borderId="36" xfId="48" applyNumberFormat="1" applyFont="1" applyFill="1" applyBorder="1" applyAlignment="1">
      <alignment horizontal="center" vertical="center" wrapText="1"/>
    </xf>
    <xf numFmtId="42" fontId="6" fillId="33" borderId="37" xfId="48" applyNumberFormat="1" applyFont="1" applyFill="1" applyBorder="1" applyAlignment="1">
      <alignment horizontal="center" vertical="center" wrapText="1"/>
    </xf>
    <xf numFmtId="42" fontId="6" fillId="33" borderId="38" xfId="48" applyNumberFormat="1" applyFont="1" applyFill="1" applyBorder="1" applyAlignment="1">
      <alignment horizontal="center" vertical="center" wrapText="1"/>
    </xf>
    <xf numFmtId="0" fontId="4" fillId="33" borderId="45" xfId="61" applyFont="1" applyFill="1" applyBorder="1" applyAlignment="1">
      <alignment horizontal="center" vertical="center" wrapText="1"/>
      <protection/>
    </xf>
    <xf numFmtId="0" fontId="4" fillId="33" borderId="0" xfId="61" applyFont="1" applyFill="1" applyBorder="1" applyAlignment="1">
      <alignment horizontal="center" vertical="top" wrapText="1"/>
      <protection/>
    </xf>
    <xf numFmtId="0" fontId="4" fillId="0" borderId="36"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38" xfId="61" applyFont="1" applyBorder="1" applyAlignment="1">
      <alignment horizontal="center" vertical="center"/>
      <protection/>
    </xf>
    <xf numFmtId="0" fontId="4" fillId="33" borderId="0" xfId="61" applyFont="1" applyFill="1" applyBorder="1" applyAlignment="1">
      <alignment horizontal="left" wrapText="1"/>
      <protection/>
    </xf>
    <xf numFmtId="0" fontId="4" fillId="33" borderId="36" xfId="61" applyFont="1" applyFill="1" applyBorder="1" applyAlignment="1">
      <alignment horizontal="left" vertical="center"/>
      <protection/>
    </xf>
    <xf numFmtId="0" fontId="4" fillId="33" borderId="37" xfId="61" applyFont="1" applyFill="1" applyBorder="1" applyAlignment="1">
      <alignment horizontal="left" vertical="center"/>
      <protection/>
    </xf>
    <xf numFmtId="0" fontId="4" fillId="33" borderId="38" xfId="61" applyFont="1" applyFill="1" applyBorder="1" applyAlignment="1">
      <alignment horizontal="left" vertical="center"/>
      <protection/>
    </xf>
    <xf numFmtId="0" fontId="4" fillId="33" borderId="46" xfId="61" applyFont="1" applyFill="1" applyBorder="1" applyAlignment="1">
      <alignment horizontal="left" vertical="center" wrapText="1"/>
      <protection/>
    </xf>
    <xf numFmtId="164" fontId="4" fillId="33" borderId="36" xfId="61" applyNumberFormat="1" applyFont="1" applyFill="1" applyBorder="1" applyAlignment="1">
      <alignment horizontal="center" vertical="center" wrapText="1"/>
      <protection/>
    </xf>
    <xf numFmtId="164" fontId="4" fillId="33" borderId="38" xfId="61" applyNumberFormat="1" applyFont="1" applyFill="1" applyBorder="1" applyAlignment="1">
      <alignment horizontal="center" vertical="center" wrapText="1"/>
      <protection/>
    </xf>
    <xf numFmtId="0" fontId="4" fillId="33" borderId="18" xfId="61" applyFont="1" applyFill="1" applyBorder="1" applyAlignment="1">
      <alignment horizontal="right" vertical="center" wrapText="1"/>
      <protection/>
    </xf>
    <xf numFmtId="0" fontId="4" fillId="33" borderId="46" xfId="61" applyFont="1" applyFill="1" applyBorder="1" applyAlignment="1">
      <alignment horizontal="right" vertical="center" wrapText="1"/>
      <protection/>
    </xf>
    <xf numFmtId="0" fontId="4" fillId="33" borderId="47" xfId="61" applyFont="1" applyFill="1" applyBorder="1" applyAlignment="1">
      <alignment horizontal="center" vertical="center" wrapText="1"/>
      <protection/>
    </xf>
    <xf numFmtId="0" fontId="4" fillId="33" borderId="48" xfId="61" applyFont="1" applyFill="1" applyBorder="1" applyAlignment="1">
      <alignment horizontal="center" vertical="center" wrapText="1"/>
      <protection/>
    </xf>
    <xf numFmtId="0" fontId="4" fillId="33" borderId="49" xfId="61" applyFont="1" applyFill="1" applyBorder="1" applyAlignment="1">
      <alignment horizontal="center" vertical="center" wrapText="1"/>
      <protection/>
    </xf>
    <xf numFmtId="0" fontId="4" fillId="33" borderId="15" xfId="61" applyFont="1" applyFill="1" applyBorder="1" applyAlignment="1">
      <alignment horizontal="left" wrapText="1"/>
      <protection/>
    </xf>
    <xf numFmtId="0" fontId="4" fillId="33" borderId="0" xfId="61" applyFont="1" applyFill="1" applyBorder="1" applyAlignment="1">
      <alignment horizontal="center" wrapText="1"/>
      <protection/>
    </xf>
    <xf numFmtId="0" fontId="5" fillId="34" borderId="14" xfId="61" applyFont="1" applyFill="1" applyBorder="1" applyAlignment="1">
      <alignment horizontal="center" vertical="top" wrapText="1"/>
      <protection/>
    </xf>
    <xf numFmtId="0" fontId="5" fillId="34" borderId="15" xfId="61" applyFont="1" applyFill="1" applyBorder="1" applyAlignment="1">
      <alignment horizontal="center" vertical="top" wrapText="1"/>
      <protection/>
    </xf>
    <xf numFmtId="0" fontId="5" fillId="34" borderId="16" xfId="61" applyFont="1" applyFill="1" applyBorder="1" applyAlignment="1">
      <alignment horizontal="center"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3" xfId="61"/>
    <cellStyle name="Normal_Sheet1_1" xfId="62"/>
    <cellStyle name="Normal_Survey Responders 2" xfId="63"/>
    <cellStyle name="Note" xfId="64"/>
    <cellStyle name="Output" xfId="65"/>
    <cellStyle name="Percent" xfId="66"/>
    <cellStyle name="Title" xfId="67"/>
    <cellStyle name="Total" xfId="68"/>
    <cellStyle name="Warning Text" xfId="69"/>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1162050</xdr:colOff>
      <xdr:row>2</xdr:row>
      <xdr:rowOff>0</xdr:rowOff>
    </xdr:from>
    <xdr:to>
      <xdr:col>8</xdr:col>
      <xdr:colOff>85725</xdr:colOff>
      <xdr:row>9</xdr:row>
      <xdr:rowOff>133350</xdr:rowOff>
    </xdr:to>
    <xdr:pic>
      <xdr:nvPicPr>
        <xdr:cNvPr id="1" name="Picture 1" descr="HHSC"/>
        <xdr:cNvPicPr preferRelativeResize="1">
          <a:picLocks noChangeAspect="1"/>
        </xdr:cNvPicPr>
      </xdr:nvPicPr>
      <xdr:blipFill>
        <a:blip r:embed="rId1"/>
        <a:stretch>
          <a:fillRect/>
        </a:stretch>
      </xdr:blipFill>
      <xdr:spPr>
        <a:xfrm>
          <a:off x="1419225" y="171450"/>
          <a:ext cx="4019550"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survant@st-joseph.org" TargetMode="External" /><Relationship Id="rId2" Type="http://schemas.openxmlformats.org/officeDocument/2006/relationships/hyperlink" Target="mailto:cklang@jpshealth.org"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77"/>
  <sheetViews>
    <sheetView tabSelected="1" zoomScaleSheetLayoutView="100" zoomScalePageLayoutView="0" workbookViewId="0" topLeftCell="A1">
      <selection activeCell="L21" sqref="L21"/>
    </sheetView>
  </sheetViews>
  <sheetFormatPr defaultColWidth="0" defaultRowHeight="12.75" customHeight="1" zeroHeight="1"/>
  <cols>
    <col min="1" max="3" width="1.28515625" style="21" customWidth="1"/>
    <col min="4" max="4" width="23.7109375" style="5" customWidth="1"/>
    <col min="5" max="5" width="15.8515625" style="5" customWidth="1"/>
    <col min="6" max="6" width="7.8515625" style="5" customWidth="1"/>
    <col min="7" max="7" width="11.7109375" style="5" customWidth="1"/>
    <col min="8" max="8" width="17.28125" style="5" customWidth="1"/>
    <col min="9" max="9" width="9.28125" style="5" customWidth="1"/>
    <col min="10" max="10" width="17.421875" style="5" customWidth="1"/>
    <col min="11" max="12" width="1.28515625" style="5" customWidth="1"/>
    <col min="13" max="13" width="1.28515625" style="107" customWidth="1"/>
    <col min="14" max="14" width="9.140625" style="5" hidden="1" customWidth="1"/>
    <col min="15" max="15" width="14.00390625" style="21" hidden="1" customWidth="1"/>
    <col min="16" max="16" width="15.140625" style="21" hidden="1" customWidth="1"/>
    <col min="17" max="17" width="9.140625" style="21" hidden="1" customWidth="1"/>
    <col min="18" max="18" width="13.140625" style="21" hidden="1" customWidth="1"/>
    <col min="19" max="19" width="71.8515625" style="21" hidden="1" customWidth="1"/>
    <col min="20" max="20" width="16.57421875" style="21" hidden="1" customWidth="1"/>
    <col min="21" max="21" width="16.00390625" style="21" hidden="1" customWidth="1"/>
    <col min="22" max="27" width="8.421875" style="21" hidden="1" customWidth="1"/>
    <col min="28" max="29" width="15.28125" style="21" hidden="1" customWidth="1"/>
    <col min="30" max="41" width="8.421875" style="21" hidden="1" customWidth="1"/>
    <col min="42" max="43" width="15.28125" style="21" hidden="1" customWidth="1"/>
    <col min="44" max="44" width="8.421875" style="21" hidden="1" customWidth="1"/>
    <col min="45" max="45" width="15.57421875" style="21" hidden="1" customWidth="1"/>
    <col min="46" max="46" width="16.7109375" style="21" hidden="1" customWidth="1"/>
    <col min="47" max="47" width="12.421875" style="21" hidden="1" customWidth="1"/>
    <col min="48" max="48" width="11.421875" style="21" hidden="1" customWidth="1"/>
    <col min="49" max="49" width="13.7109375" style="21" hidden="1" customWidth="1"/>
    <col min="50" max="50" width="15.00390625" style="21" hidden="1" customWidth="1"/>
    <col min="51" max="52" width="11.421875" style="21" hidden="1" customWidth="1"/>
    <col min="53" max="53" width="10.7109375" style="22" hidden="1" customWidth="1"/>
    <col min="54" max="54" width="53.00390625" style="21" hidden="1" customWidth="1"/>
    <col min="55" max="55" width="15.421875" style="22" hidden="1" customWidth="1"/>
    <col min="56" max="56" width="40.00390625" style="21" hidden="1" customWidth="1"/>
    <col min="57" max="57" width="13.7109375" style="22" hidden="1" customWidth="1"/>
    <col min="58" max="58" width="32.00390625" style="21" hidden="1" customWidth="1"/>
    <col min="59" max="59" width="10.7109375" style="22" hidden="1" customWidth="1"/>
    <col min="60" max="60" width="12.421875" style="22" hidden="1" customWidth="1"/>
    <col min="61" max="61" width="13.00390625" style="22" hidden="1" customWidth="1"/>
    <col min="62" max="62" width="14.7109375" style="22" hidden="1" customWidth="1"/>
    <col min="63" max="63" width="11.421875" style="22" hidden="1" customWidth="1"/>
    <col min="64" max="64" width="11.00390625" style="22" hidden="1" customWidth="1"/>
    <col min="65" max="65" width="8.421875" style="22" hidden="1" customWidth="1"/>
    <col min="66" max="66" width="28.140625" style="21" hidden="1" customWidth="1"/>
    <col min="67" max="67" width="14.8515625" style="22" hidden="1" customWidth="1"/>
    <col min="68" max="68" width="8.421875" style="21" hidden="1" customWidth="1"/>
    <col min="69" max="69" width="8.421875" style="22" hidden="1" customWidth="1"/>
    <col min="70" max="70" width="8.421875" style="21" hidden="1" customWidth="1"/>
    <col min="71" max="78" width="8.421875" style="22" hidden="1" customWidth="1"/>
    <col min="79" max="79" width="8.421875" style="21" hidden="1" customWidth="1"/>
    <col min="80" max="80" width="8.421875" style="22" hidden="1" customWidth="1"/>
    <col min="81" max="81" width="8.421875" style="21" hidden="1" customWidth="1"/>
    <col min="82" max="82" width="8.421875" style="22" hidden="1" customWidth="1"/>
    <col min="83" max="91" width="8.421875" style="21" hidden="1" customWidth="1"/>
    <col min="92" max="92" width="16.57421875" style="21" hidden="1" customWidth="1"/>
    <col min="93" max="93" width="10.28125" style="21" hidden="1" customWidth="1"/>
    <col min="94" max="98" width="8.421875" style="21" hidden="1" customWidth="1"/>
    <col min="99" max="99" width="15.28125" style="21" hidden="1" customWidth="1"/>
    <col min="100" max="100" width="10.140625" style="21" hidden="1" customWidth="1"/>
    <col min="101" max="105" width="8.421875" style="21" hidden="1" customWidth="1"/>
    <col min="106" max="106" width="14.8515625" style="21" hidden="1" customWidth="1"/>
    <col min="107" max="107" width="43.00390625" style="21" hidden="1" customWidth="1"/>
    <col min="108" max="108" width="58.140625" style="21" hidden="1" customWidth="1"/>
    <col min="109" max="109" width="8.421875" style="21" hidden="1" customWidth="1"/>
    <col min="110" max="110" width="8.421875" style="22" hidden="1" customWidth="1"/>
    <col min="111" max="112" width="8.421875" style="21" hidden="1" customWidth="1"/>
    <col min="113" max="113" width="8.8515625" style="21" hidden="1" customWidth="1"/>
    <col min="114" max="114" width="9.7109375" style="21" hidden="1" customWidth="1"/>
    <col min="115" max="115" width="11.421875" style="21" hidden="1" customWidth="1"/>
    <col min="116" max="116" width="14.140625" style="21" hidden="1" customWidth="1"/>
    <col min="117" max="117" width="9.140625" style="21" hidden="1" customWidth="1"/>
    <col min="118" max="119" width="8.421875" style="21" hidden="1" customWidth="1"/>
    <col min="120" max="16384" width="9.140625" style="21" hidden="1" customWidth="1"/>
  </cols>
  <sheetData>
    <row r="1" spans="1:13" ht="6.75" customHeight="1" thickBot="1" thickTop="1">
      <c r="A1" s="1"/>
      <c r="B1" s="2"/>
      <c r="C1" s="2"/>
      <c r="D1" s="3"/>
      <c r="E1" s="3"/>
      <c r="F1" s="3"/>
      <c r="G1" s="3"/>
      <c r="H1" s="3"/>
      <c r="I1" s="3"/>
      <c r="J1" s="3"/>
      <c r="K1" s="3"/>
      <c r="L1" s="3"/>
      <c r="M1" s="4"/>
    </row>
    <row r="2" spans="1:13" ht="6.75" customHeight="1">
      <c r="A2" s="6"/>
      <c r="B2" s="7"/>
      <c r="C2" s="8"/>
      <c r="D2" s="9"/>
      <c r="E2" s="9"/>
      <c r="F2" s="9"/>
      <c r="G2" s="9"/>
      <c r="H2" s="9"/>
      <c r="I2" s="9"/>
      <c r="J2" s="9"/>
      <c r="K2" s="9"/>
      <c r="L2" s="10"/>
      <c r="M2" s="11"/>
    </row>
    <row r="3" spans="1:13" ht="12.75">
      <c r="A3" s="6"/>
      <c r="B3" s="12"/>
      <c r="C3" s="13"/>
      <c r="D3" s="14"/>
      <c r="E3" s="14"/>
      <c r="F3" s="14"/>
      <c r="G3" s="14"/>
      <c r="H3" s="14"/>
      <c r="I3" s="14"/>
      <c r="J3" s="14"/>
      <c r="K3" s="14"/>
      <c r="L3" s="15"/>
      <c r="M3" s="11"/>
    </row>
    <row r="4" spans="1:13" ht="12.75">
      <c r="A4" s="6"/>
      <c r="B4" s="12"/>
      <c r="C4" s="13"/>
      <c r="D4" s="14"/>
      <c r="E4" s="14"/>
      <c r="F4" s="14"/>
      <c r="G4" s="14"/>
      <c r="H4" s="14"/>
      <c r="I4" s="14"/>
      <c r="J4" s="14"/>
      <c r="K4" s="14"/>
      <c r="L4" s="15"/>
      <c r="M4" s="11"/>
    </row>
    <row r="5" spans="1:13" ht="12.75">
      <c r="A5" s="6"/>
      <c r="B5" s="12"/>
      <c r="C5" s="13"/>
      <c r="D5" s="14"/>
      <c r="E5" s="14"/>
      <c r="F5" s="14"/>
      <c r="G5" s="14"/>
      <c r="H5" s="14"/>
      <c r="I5" s="14"/>
      <c r="J5" s="14"/>
      <c r="K5" s="14"/>
      <c r="L5" s="15"/>
      <c r="M5" s="11"/>
    </row>
    <row r="6" spans="1:13" ht="12.75">
      <c r="A6" s="6"/>
      <c r="B6" s="12"/>
      <c r="C6" s="13"/>
      <c r="D6" s="14"/>
      <c r="E6" s="14"/>
      <c r="F6" s="14"/>
      <c r="G6" s="14"/>
      <c r="H6" s="14"/>
      <c r="I6" s="14"/>
      <c r="J6" s="14"/>
      <c r="K6" s="14"/>
      <c r="L6" s="15"/>
      <c r="M6" s="11"/>
    </row>
    <row r="7" spans="1:13" ht="24.75" customHeight="1">
      <c r="A7" s="6"/>
      <c r="B7" s="12"/>
      <c r="C7" s="13"/>
      <c r="D7" s="14"/>
      <c r="E7" s="14"/>
      <c r="F7" s="14"/>
      <c r="G7" s="14"/>
      <c r="H7" s="14"/>
      <c r="I7" s="14"/>
      <c r="J7" s="14"/>
      <c r="K7" s="14"/>
      <c r="L7" s="15"/>
      <c r="M7" s="11"/>
    </row>
    <row r="8" spans="1:13" ht="12.75">
      <c r="A8" s="6"/>
      <c r="B8" s="12"/>
      <c r="C8" s="13"/>
      <c r="D8" s="14"/>
      <c r="E8" s="14"/>
      <c r="F8" s="14"/>
      <c r="G8" s="14"/>
      <c r="H8" s="14"/>
      <c r="I8" s="14"/>
      <c r="J8" s="14"/>
      <c r="K8" s="14"/>
      <c r="L8" s="15"/>
      <c r="M8" s="11"/>
    </row>
    <row r="9" spans="1:13" ht="12.75">
      <c r="A9" s="6"/>
      <c r="B9" s="12"/>
      <c r="C9" s="13"/>
      <c r="D9" s="14"/>
      <c r="E9" s="14"/>
      <c r="F9" s="14"/>
      <c r="G9" s="14"/>
      <c r="H9" s="14"/>
      <c r="I9" s="14"/>
      <c r="J9" s="14"/>
      <c r="K9" s="14"/>
      <c r="L9" s="15"/>
      <c r="M9" s="11"/>
    </row>
    <row r="10" spans="1:13" ht="12.75">
      <c r="A10" s="6"/>
      <c r="B10" s="12"/>
      <c r="C10" s="13"/>
      <c r="D10" s="14"/>
      <c r="E10" s="14"/>
      <c r="F10" s="14"/>
      <c r="G10" s="14"/>
      <c r="H10" s="14"/>
      <c r="I10" s="14"/>
      <c r="J10" s="14"/>
      <c r="K10" s="14"/>
      <c r="L10" s="15"/>
      <c r="M10" s="11"/>
    </row>
    <row r="11" spans="1:13" ht="12.75">
      <c r="A11" s="6"/>
      <c r="B11" s="12"/>
      <c r="C11" s="13"/>
      <c r="D11" s="195" t="s">
        <v>0</v>
      </c>
      <c r="E11" s="195"/>
      <c r="F11" s="195"/>
      <c r="G11" s="195"/>
      <c r="H11" s="195"/>
      <c r="I11" s="195"/>
      <c r="J11" s="195"/>
      <c r="K11" s="16"/>
      <c r="L11" s="17"/>
      <c r="M11" s="11"/>
    </row>
    <row r="12" spans="1:13" ht="12.75">
      <c r="A12" s="6"/>
      <c r="B12" s="12"/>
      <c r="C12" s="13"/>
      <c r="D12" s="195" t="s">
        <v>1</v>
      </c>
      <c r="E12" s="195"/>
      <c r="F12" s="195"/>
      <c r="G12" s="195"/>
      <c r="H12" s="195"/>
      <c r="I12" s="195"/>
      <c r="J12" s="195"/>
      <c r="K12" s="16"/>
      <c r="L12" s="17"/>
      <c r="M12" s="11"/>
    </row>
    <row r="13" spans="1:13" ht="12.75">
      <c r="A13" s="6"/>
      <c r="B13" s="12"/>
      <c r="C13" s="13"/>
      <c r="D13" s="195" t="s">
        <v>2</v>
      </c>
      <c r="E13" s="195"/>
      <c r="F13" s="195"/>
      <c r="G13" s="195"/>
      <c r="H13" s="195"/>
      <c r="I13" s="195"/>
      <c r="J13" s="195"/>
      <c r="K13" s="16"/>
      <c r="L13" s="17"/>
      <c r="M13" s="11"/>
    </row>
    <row r="14" spans="1:13" ht="12.75">
      <c r="A14" s="6"/>
      <c r="B14" s="12"/>
      <c r="C14" s="13"/>
      <c r="D14" s="195" t="s">
        <v>3</v>
      </c>
      <c r="E14" s="195"/>
      <c r="F14" s="195"/>
      <c r="G14" s="195"/>
      <c r="H14" s="195"/>
      <c r="I14" s="195"/>
      <c r="J14" s="195"/>
      <c r="K14" s="16"/>
      <c r="L14" s="17"/>
      <c r="M14" s="11"/>
    </row>
    <row r="15" spans="1:13" ht="3.75" customHeight="1">
      <c r="A15" s="6"/>
      <c r="B15" s="12"/>
      <c r="C15" s="13"/>
      <c r="D15" s="14"/>
      <c r="E15" s="14"/>
      <c r="F15" s="14"/>
      <c r="G15" s="14"/>
      <c r="H15" s="14"/>
      <c r="I15" s="14"/>
      <c r="J15" s="14"/>
      <c r="K15" s="14"/>
      <c r="L15" s="15"/>
      <c r="M15" s="11"/>
    </row>
    <row r="16" spans="1:13" ht="3" customHeight="1">
      <c r="A16" s="6"/>
      <c r="B16" s="12"/>
      <c r="C16" s="13"/>
      <c r="D16" s="14"/>
      <c r="E16" s="14"/>
      <c r="F16" s="14"/>
      <c r="G16" s="14"/>
      <c r="H16" s="14"/>
      <c r="I16" s="14"/>
      <c r="J16" s="14"/>
      <c r="K16" s="14"/>
      <c r="L16" s="15"/>
      <c r="M16" s="11"/>
    </row>
    <row r="17" spans="1:20" ht="87" customHeight="1">
      <c r="A17" s="6"/>
      <c r="B17" s="12"/>
      <c r="C17" s="166" t="s">
        <v>4</v>
      </c>
      <c r="D17" s="166"/>
      <c r="E17" s="166"/>
      <c r="F17" s="166"/>
      <c r="G17" s="166"/>
      <c r="H17" s="166"/>
      <c r="I17" s="166"/>
      <c r="J17" s="166"/>
      <c r="K17" s="166"/>
      <c r="L17" s="18"/>
      <c r="M17" s="11"/>
      <c r="N17" s="19"/>
      <c r="O17" s="20"/>
      <c r="P17" s="20"/>
      <c r="Q17" s="20"/>
      <c r="R17" s="20"/>
      <c r="S17" s="20"/>
      <c r="T17" s="20"/>
    </row>
    <row r="18" spans="1:20" ht="5.25" customHeight="1" thickBot="1">
      <c r="A18" s="6"/>
      <c r="B18" s="12"/>
      <c r="C18" s="13"/>
      <c r="D18" s="23"/>
      <c r="E18" s="23"/>
      <c r="F18" s="23"/>
      <c r="G18" s="23"/>
      <c r="H18" s="23"/>
      <c r="I18" s="23"/>
      <c r="J18" s="23"/>
      <c r="K18" s="23"/>
      <c r="L18" s="18"/>
      <c r="M18" s="11"/>
      <c r="N18" s="19"/>
      <c r="O18" s="20"/>
      <c r="P18" s="20"/>
      <c r="Q18" s="20"/>
      <c r="R18" s="20"/>
      <c r="S18" s="20"/>
      <c r="T18" s="20"/>
    </row>
    <row r="19" spans="1:20" ht="34.5" customHeight="1">
      <c r="A19" s="6"/>
      <c r="B19" s="12"/>
      <c r="C19" s="196" t="s">
        <v>5</v>
      </c>
      <c r="D19" s="197"/>
      <c r="E19" s="197"/>
      <c r="F19" s="197"/>
      <c r="G19" s="197"/>
      <c r="H19" s="197"/>
      <c r="I19" s="197"/>
      <c r="J19" s="197"/>
      <c r="K19" s="198"/>
      <c r="L19" s="18"/>
      <c r="M19" s="11"/>
      <c r="N19" s="19"/>
      <c r="O19" s="20"/>
      <c r="P19" s="20"/>
      <c r="Q19" s="20"/>
      <c r="R19" s="20"/>
      <c r="S19" s="20"/>
      <c r="T19" s="20"/>
    </row>
    <row r="20" spans="1:20" ht="6.75" customHeight="1">
      <c r="A20" s="6"/>
      <c r="B20" s="12"/>
      <c r="C20" s="24"/>
      <c r="D20" s="25"/>
      <c r="E20" s="25"/>
      <c r="F20" s="25"/>
      <c r="G20" s="25"/>
      <c r="H20" s="25"/>
      <c r="I20" s="25"/>
      <c r="J20" s="25"/>
      <c r="K20" s="26"/>
      <c r="L20" s="18"/>
      <c r="M20" s="11"/>
      <c r="N20" s="19"/>
      <c r="O20" s="20"/>
      <c r="P20" s="20"/>
      <c r="Q20" s="20"/>
      <c r="R20" s="20"/>
      <c r="S20" s="20"/>
      <c r="T20" s="20"/>
    </row>
    <row r="21" spans="1:20" ht="20.25" customHeight="1" thickBot="1">
      <c r="A21" s="6"/>
      <c r="B21" s="12"/>
      <c r="C21" s="24"/>
      <c r="D21" s="191" t="s">
        <v>6</v>
      </c>
      <c r="E21" s="192"/>
      <c r="F21" s="192"/>
      <c r="G21" s="192"/>
      <c r="H21" s="192"/>
      <c r="I21" s="192"/>
      <c r="J21" s="193"/>
      <c r="K21" s="26"/>
      <c r="L21" s="18"/>
      <c r="M21" s="11"/>
      <c r="N21" s="19"/>
      <c r="O21" s="20"/>
      <c r="P21" s="20"/>
      <c r="Q21" s="20"/>
      <c r="R21" s="20"/>
      <c r="S21" s="20"/>
      <c r="T21" s="20"/>
    </row>
    <row r="22" spans="1:20" ht="14.25" customHeight="1" thickTop="1">
      <c r="A22" s="6"/>
      <c r="B22" s="12"/>
      <c r="C22" s="24"/>
      <c r="D22" s="25"/>
      <c r="E22" s="25"/>
      <c r="F22" s="25"/>
      <c r="G22" s="25"/>
      <c r="H22" s="25"/>
      <c r="I22" s="25"/>
      <c r="J22" s="25"/>
      <c r="K22" s="26"/>
      <c r="L22" s="18"/>
      <c r="M22" s="11"/>
      <c r="N22" s="19"/>
      <c r="O22" s="20"/>
      <c r="P22" s="20"/>
      <c r="Q22" s="20"/>
      <c r="R22" s="20"/>
      <c r="S22" s="20"/>
      <c r="T22" s="20"/>
    </row>
    <row r="23" spans="1:110" s="35" customFormat="1" ht="9.75" customHeight="1" thickBot="1">
      <c r="A23" s="27"/>
      <c r="B23" s="28"/>
      <c r="C23" s="29"/>
      <c r="D23" s="30"/>
      <c r="E23" s="30"/>
      <c r="F23" s="30"/>
      <c r="G23" s="30"/>
      <c r="H23" s="30"/>
      <c r="I23" s="30"/>
      <c r="J23" s="30"/>
      <c r="K23" s="31"/>
      <c r="L23" s="18"/>
      <c r="M23" s="32"/>
      <c r="N23" s="33"/>
      <c r="O23" s="34"/>
      <c r="P23" s="34"/>
      <c r="Q23" s="34"/>
      <c r="R23" s="34"/>
      <c r="S23" s="34"/>
      <c r="T23" s="34"/>
      <c r="BA23" s="36"/>
      <c r="BC23" s="36"/>
      <c r="BE23" s="36"/>
      <c r="BG23" s="36"/>
      <c r="BH23" s="36"/>
      <c r="BI23" s="36"/>
      <c r="BJ23" s="36"/>
      <c r="BK23" s="36"/>
      <c r="BL23" s="36"/>
      <c r="BM23" s="36"/>
      <c r="BO23" s="36"/>
      <c r="BQ23" s="36"/>
      <c r="BS23" s="36"/>
      <c r="BT23" s="36"/>
      <c r="BU23" s="36"/>
      <c r="BV23" s="36"/>
      <c r="BW23" s="36"/>
      <c r="BX23" s="36"/>
      <c r="BY23" s="36"/>
      <c r="BZ23" s="36"/>
      <c r="CB23" s="36"/>
      <c r="CD23" s="36"/>
      <c r="DF23" s="36"/>
    </row>
    <row r="24" spans="1:110" s="35" customFormat="1" ht="18.75" customHeight="1">
      <c r="A24" s="27"/>
      <c r="B24" s="28"/>
      <c r="C24" s="194" t="s">
        <v>7</v>
      </c>
      <c r="D24" s="194"/>
      <c r="E24" s="194"/>
      <c r="F24" s="37"/>
      <c r="G24" s="38"/>
      <c r="H24" s="38"/>
      <c r="I24" s="38"/>
      <c r="J24" s="39"/>
      <c r="K24" s="39"/>
      <c r="L24" s="18"/>
      <c r="M24" s="32"/>
      <c r="N24" s="33"/>
      <c r="O24" s="34"/>
      <c r="P24" s="40"/>
      <c r="Q24" s="34"/>
      <c r="R24" s="34"/>
      <c r="S24" s="20"/>
      <c r="T24" s="34"/>
      <c r="BA24" s="36"/>
      <c r="BC24" s="36"/>
      <c r="BE24" s="36"/>
      <c r="BG24" s="36"/>
      <c r="BH24" s="36"/>
      <c r="BI24" s="36"/>
      <c r="BJ24" s="36"/>
      <c r="BK24" s="36"/>
      <c r="BL24" s="36"/>
      <c r="BM24" s="36"/>
      <c r="BO24" s="36"/>
      <c r="BQ24" s="36"/>
      <c r="BS24" s="36"/>
      <c r="BT24" s="36"/>
      <c r="BU24" s="36"/>
      <c r="BV24" s="36"/>
      <c r="BW24" s="36"/>
      <c r="BX24" s="36"/>
      <c r="BY24" s="36"/>
      <c r="BZ24" s="36"/>
      <c r="CB24" s="36"/>
      <c r="CD24" s="36"/>
      <c r="DF24" s="36"/>
    </row>
    <row r="25" spans="1:110" s="35" customFormat="1" ht="18.75" customHeight="1" thickBot="1">
      <c r="A25" s="27"/>
      <c r="B25" s="28"/>
      <c r="C25" s="41"/>
      <c r="D25" s="42" t="s">
        <v>8</v>
      </c>
      <c r="E25" s="179" t="str">
        <f>D21</f>
        <v> Please Select the Providers Name from the Drop Down Menu</v>
      </c>
      <c r="F25" s="180"/>
      <c r="G25" s="180"/>
      <c r="H25" s="180"/>
      <c r="I25" s="180"/>
      <c r="J25" s="181"/>
      <c r="K25" s="39"/>
      <c r="L25" s="18"/>
      <c r="M25" s="32"/>
      <c r="N25" s="33"/>
      <c r="O25" s="20"/>
      <c r="P25" s="20"/>
      <c r="Q25" s="34"/>
      <c r="R25" s="34"/>
      <c r="S25" s="34"/>
      <c r="T25" s="34"/>
      <c r="BA25" s="36"/>
      <c r="BC25" s="36"/>
      <c r="BE25" s="36"/>
      <c r="BG25" s="36"/>
      <c r="BH25" s="36"/>
      <c r="BI25" s="36"/>
      <c r="BJ25" s="36"/>
      <c r="BK25" s="36"/>
      <c r="BL25" s="36"/>
      <c r="BM25" s="36"/>
      <c r="BO25" s="36"/>
      <c r="BQ25" s="36"/>
      <c r="BS25" s="36"/>
      <c r="BT25" s="36"/>
      <c r="BU25" s="36"/>
      <c r="BV25" s="36"/>
      <c r="BW25" s="36"/>
      <c r="BX25" s="36"/>
      <c r="BY25" s="36"/>
      <c r="BZ25" s="36"/>
      <c r="CB25" s="36"/>
      <c r="CD25" s="36"/>
      <c r="DF25" s="36"/>
    </row>
    <row r="26" spans="1:110" s="35" customFormat="1" ht="7.5" customHeight="1">
      <c r="A26" s="27"/>
      <c r="B26" s="28"/>
      <c r="C26" s="41"/>
      <c r="D26" s="43"/>
      <c r="E26" s="44"/>
      <c r="F26" s="44"/>
      <c r="G26" s="44"/>
      <c r="H26" s="44"/>
      <c r="I26" s="44"/>
      <c r="J26" s="44"/>
      <c r="K26" s="45"/>
      <c r="L26" s="18"/>
      <c r="M26" s="32"/>
      <c r="N26" s="33"/>
      <c r="O26" s="46"/>
      <c r="P26" s="20"/>
      <c r="Q26" s="34"/>
      <c r="R26" s="34"/>
      <c r="S26" s="34"/>
      <c r="T26" s="34"/>
      <c r="BA26" s="36"/>
      <c r="BC26" s="36"/>
      <c r="BE26" s="36"/>
      <c r="BG26" s="36"/>
      <c r="BH26" s="36"/>
      <c r="BI26" s="36"/>
      <c r="BJ26" s="36"/>
      <c r="BK26" s="36"/>
      <c r="BL26" s="36"/>
      <c r="BM26" s="36"/>
      <c r="BO26" s="36"/>
      <c r="BQ26" s="36"/>
      <c r="BS26" s="36"/>
      <c r="BT26" s="36"/>
      <c r="BU26" s="36"/>
      <c r="BV26" s="36"/>
      <c r="BW26" s="36"/>
      <c r="BX26" s="36"/>
      <c r="BY26" s="36"/>
      <c r="BZ26" s="36"/>
      <c r="CB26" s="36"/>
      <c r="CD26" s="36"/>
      <c r="DF26" s="36"/>
    </row>
    <row r="27" spans="1:110" s="35" customFormat="1" ht="18.75" customHeight="1" thickBot="1">
      <c r="A27" s="27"/>
      <c r="B27" s="28"/>
      <c r="C27" s="41"/>
      <c r="D27" s="146" t="s">
        <v>9</v>
      </c>
      <c r="E27" s="186"/>
      <c r="F27" s="179">
        <f>VLOOKUP($E$25,$S$252:$DM$556,2,FALSE)</f>
        <v>0</v>
      </c>
      <c r="G27" s="180"/>
      <c r="H27" s="180"/>
      <c r="I27" s="180"/>
      <c r="J27" s="181"/>
      <c r="K27" s="47"/>
      <c r="L27" s="18"/>
      <c r="M27" s="32"/>
      <c r="N27" s="33"/>
      <c r="O27" s="46"/>
      <c r="P27" s="20"/>
      <c r="Q27" s="34"/>
      <c r="R27" s="34"/>
      <c r="S27" s="34"/>
      <c r="T27" s="34"/>
      <c r="BA27" s="36"/>
      <c r="BC27" s="36"/>
      <c r="BE27" s="36"/>
      <c r="BG27" s="36"/>
      <c r="BH27" s="36"/>
      <c r="BI27" s="36"/>
      <c r="BJ27" s="36"/>
      <c r="BK27" s="36"/>
      <c r="BL27" s="36"/>
      <c r="BM27" s="36"/>
      <c r="BO27" s="36"/>
      <c r="BQ27" s="36"/>
      <c r="BS27" s="36"/>
      <c r="BT27" s="36"/>
      <c r="BU27" s="36"/>
      <c r="BV27" s="36"/>
      <c r="BW27" s="36"/>
      <c r="BX27" s="36"/>
      <c r="BY27" s="36"/>
      <c r="BZ27" s="36"/>
      <c r="CB27" s="36"/>
      <c r="CD27" s="36"/>
      <c r="DF27" s="36"/>
    </row>
    <row r="28" spans="1:110" s="35" customFormat="1" ht="7.5" customHeight="1">
      <c r="A28" s="27"/>
      <c r="B28" s="28"/>
      <c r="C28" s="41"/>
      <c r="D28" s="42"/>
      <c r="E28" s="48"/>
      <c r="F28" s="48"/>
      <c r="G28" s="48"/>
      <c r="H28" s="48"/>
      <c r="I28" s="48"/>
      <c r="J28" s="48"/>
      <c r="K28" s="48"/>
      <c r="L28" s="18"/>
      <c r="M28" s="32"/>
      <c r="N28" s="33"/>
      <c r="O28" s="46"/>
      <c r="P28" s="20"/>
      <c r="Q28" s="34"/>
      <c r="R28" s="34"/>
      <c r="S28" s="34"/>
      <c r="T28" s="34"/>
      <c r="BA28" s="36"/>
      <c r="BC28" s="36"/>
      <c r="BE28" s="36"/>
      <c r="BG28" s="36"/>
      <c r="BH28" s="36"/>
      <c r="BI28" s="36"/>
      <c r="BJ28" s="36"/>
      <c r="BK28" s="36"/>
      <c r="BL28" s="36"/>
      <c r="BM28" s="36"/>
      <c r="BO28" s="36"/>
      <c r="BQ28" s="36"/>
      <c r="BS28" s="36"/>
      <c r="BT28" s="36"/>
      <c r="BU28" s="36"/>
      <c r="BV28" s="36"/>
      <c r="BW28" s="36"/>
      <c r="BX28" s="36"/>
      <c r="BY28" s="36"/>
      <c r="BZ28" s="36"/>
      <c r="CB28" s="36"/>
      <c r="CD28" s="36"/>
      <c r="DF28" s="36"/>
    </row>
    <row r="29" spans="1:110" s="35" customFormat="1" ht="18.75" customHeight="1" thickBot="1">
      <c r="A29" s="27"/>
      <c r="B29" s="28"/>
      <c r="C29" s="41"/>
      <c r="D29" s="49" t="s">
        <v>10</v>
      </c>
      <c r="E29" s="155">
        <f>VLOOKUP($E$25,$S$252:$DM$556,3,FALSE)</f>
        <v>0</v>
      </c>
      <c r="F29" s="157"/>
      <c r="G29" s="49" t="s">
        <v>11</v>
      </c>
      <c r="H29" s="50">
        <f>VLOOKUP($E$25,$S$252:$DM$556,4,FALSE)</f>
        <v>0</v>
      </c>
      <c r="I29" s="49" t="s">
        <v>12</v>
      </c>
      <c r="J29" s="51">
        <f>VLOOKUP($E$25,$S$252:$DM$556,5,FALSE)</f>
        <v>0</v>
      </c>
      <c r="K29" s="47"/>
      <c r="L29" s="18"/>
      <c r="M29" s="32"/>
      <c r="N29" s="33"/>
      <c r="O29" s="46"/>
      <c r="P29" s="20"/>
      <c r="Q29" s="34"/>
      <c r="R29" s="34"/>
      <c r="S29" s="34"/>
      <c r="T29" s="34"/>
      <c r="BA29" s="36"/>
      <c r="BC29" s="36"/>
      <c r="BE29" s="36"/>
      <c r="BG29" s="36"/>
      <c r="BH29" s="36"/>
      <c r="BI29" s="36"/>
      <c r="BJ29" s="36"/>
      <c r="BK29" s="36"/>
      <c r="BL29" s="36"/>
      <c r="BM29" s="36"/>
      <c r="BO29" s="36"/>
      <c r="BQ29" s="36"/>
      <c r="BS29" s="36"/>
      <c r="BT29" s="36"/>
      <c r="BU29" s="36"/>
      <c r="BV29" s="36"/>
      <c r="BW29" s="36"/>
      <c r="BX29" s="36"/>
      <c r="BY29" s="36"/>
      <c r="BZ29" s="36"/>
      <c r="CB29" s="36"/>
      <c r="CD29" s="36"/>
      <c r="DF29" s="36"/>
    </row>
    <row r="30" spans="1:110" s="35" customFormat="1" ht="7.5" customHeight="1">
      <c r="A30" s="27"/>
      <c r="B30" s="28"/>
      <c r="C30" s="41"/>
      <c r="D30" s="49"/>
      <c r="E30" s="52"/>
      <c r="F30" s="52"/>
      <c r="G30" s="49"/>
      <c r="H30" s="52"/>
      <c r="I30" s="49"/>
      <c r="J30" s="47"/>
      <c r="K30" s="47"/>
      <c r="L30" s="18"/>
      <c r="M30" s="32"/>
      <c r="N30" s="33"/>
      <c r="O30" s="46"/>
      <c r="P30" s="20"/>
      <c r="Q30" s="34"/>
      <c r="R30" s="34"/>
      <c r="S30" s="34"/>
      <c r="T30" s="34"/>
      <c r="BA30" s="36"/>
      <c r="BC30" s="36"/>
      <c r="BE30" s="36"/>
      <c r="BG30" s="36"/>
      <c r="BH30" s="36"/>
      <c r="BI30" s="36"/>
      <c r="BJ30" s="36"/>
      <c r="BK30" s="36"/>
      <c r="BL30" s="36"/>
      <c r="BM30" s="36"/>
      <c r="BO30" s="36"/>
      <c r="BQ30" s="36"/>
      <c r="BS30" s="36"/>
      <c r="BT30" s="36"/>
      <c r="BU30" s="36"/>
      <c r="BV30" s="36"/>
      <c r="BW30" s="36"/>
      <c r="BX30" s="36"/>
      <c r="BY30" s="36"/>
      <c r="BZ30" s="36"/>
      <c r="CB30" s="36"/>
      <c r="CD30" s="36"/>
      <c r="DF30" s="36"/>
    </row>
    <row r="31" spans="1:110" s="35" customFormat="1" ht="18.75" customHeight="1" thickBot="1">
      <c r="A31" s="27"/>
      <c r="B31" s="28"/>
      <c r="C31" s="41"/>
      <c r="D31" s="146" t="s">
        <v>9</v>
      </c>
      <c r="E31" s="186"/>
      <c r="F31" s="179">
        <f>VLOOKUP($E$25,$S$252:$DM$556,6,FALSE)</f>
        <v>0</v>
      </c>
      <c r="G31" s="180"/>
      <c r="H31" s="180"/>
      <c r="I31" s="180"/>
      <c r="J31" s="181"/>
      <c r="K31" s="47"/>
      <c r="L31" s="18"/>
      <c r="M31" s="32"/>
      <c r="N31" s="33"/>
      <c r="O31" s="46"/>
      <c r="P31" s="20"/>
      <c r="Q31" s="34"/>
      <c r="R31" s="34"/>
      <c r="S31" s="34"/>
      <c r="T31" s="34"/>
      <c r="BA31" s="36"/>
      <c r="BC31" s="36"/>
      <c r="BE31" s="36"/>
      <c r="BG31" s="36"/>
      <c r="BH31" s="36"/>
      <c r="BI31" s="36"/>
      <c r="BJ31" s="36"/>
      <c r="BK31" s="36"/>
      <c r="BL31" s="36"/>
      <c r="BM31" s="36"/>
      <c r="BO31" s="36"/>
      <c r="BQ31" s="36"/>
      <c r="BS31" s="36"/>
      <c r="BT31" s="36"/>
      <c r="BU31" s="36"/>
      <c r="BV31" s="36"/>
      <c r="BW31" s="36"/>
      <c r="BX31" s="36"/>
      <c r="BY31" s="36"/>
      <c r="BZ31" s="36"/>
      <c r="CB31" s="36"/>
      <c r="CD31" s="36"/>
      <c r="DF31" s="36"/>
    </row>
    <row r="32" spans="1:110" s="53" customFormat="1" ht="7.5" customHeight="1">
      <c r="A32" s="27"/>
      <c r="B32" s="28"/>
      <c r="C32" s="41"/>
      <c r="D32" s="42"/>
      <c r="E32" s="48"/>
      <c r="F32" s="48"/>
      <c r="G32" s="48"/>
      <c r="H32" s="48"/>
      <c r="I32" s="48"/>
      <c r="J32" s="48"/>
      <c r="K32" s="48"/>
      <c r="L32" s="18"/>
      <c r="M32" s="32"/>
      <c r="N32" s="33"/>
      <c r="O32" s="46"/>
      <c r="P32" s="20"/>
      <c r="Q32" s="34"/>
      <c r="R32" s="34"/>
      <c r="S32" s="34"/>
      <c r="T32" s="34"/>
      <c r="BA32" s="54"/>
      <c r="BC32" s="54"/>
      <c r="BE32" s="54"/>
      <c r="BG32" s="54"/>
      <c r="BH32" s="54"/>
      <c r="BI32" s="54"/>
      <c r="BJ32" s="54"/>
      <c r="BK32" s="54"/>
      <c r="BL32" s="54"/>
      <c r="BM32" s="54"/>
      <c r="BO32" s="54"/>
      <c r="BQ32" s="54"/>
      <c r="BS32" s="54"/>
      <c r="BT32" s="54"/>
      <c r="BU32" s="54"/>
      <c r="BV32" s="54"/>
      <c r="BW32" s="54"/>
      <c r="BX32" s="54"/>
      <c r="BY32" s="54"/>
      <c r="BZ32" s="54"/>
      <c r="CB32" s="54"/>
      <c r="CD32" s="54"/>
      <c r="DF32" s="54"/>
    </row>
    <row r="33" spans="1:110" s="35" customFormat="1" ht="18.75" customHeight="1" thickBot="1">
      <c r="A33" s="27"/>
      <c r="B33" s="28"/>
      <c r="C33" s="41"/>
      <c r="D33" s="49" t="s">
        <v>10</v>
      </c>
      <c r="E33" s="155">
        <f>VLOOKUP($E$25,$S$252:$DM$556,7,FALSE)</f>
        <v>0</v>
      </c>
      <c r="F33" s="157"/>
      <c r="G33" s="49" t="s">
        <v>11</v>
      </c>
      <c r="H33" s="50">
        <f>VLOOKUP($E$25,$S$252:$DM$556,8,FALSE)</f>
        <v>0</v>
      </c>
      <c r="I33" s="49" t="s">
        <v>12</v>
      </c>
      <c r="J33" s="51">
        <f>VLOOKUP($E$25,$S$252:$DM$556,9,FALSE)</f>
        <v>0</v>
      </c>
      <c r="K33" s="55"/>
      <c r="L33" s="18"/>
      <c r="M33" s="32"/>
      <c r="N33" s="33"/>
      <c r="O33" s="46"/>
      <c r="P33" s="20"/>
      <c r="Q33" s="34"/>
      <c r="R33" s="34"/>
      <c r="S33" s="34"/>
      <c r="T33" s="34"/>
      <c r="BA33" s="36"/>
      <c r="BC33" s="36"/>
      <c r="BE33" s="36"/>
      <c r="BG33" s="36"/>
      <c r="BH33" s="36"/>
      <c r="BI33" s="36"/>
      <c r="BJ33" s="36"/>
      <c r="BK33" s="36"/>
      <c r="BL33" s="36"/>
      <c r="BM33" s="36"/>
      <c r="BO33" s="36"/>
      <c r="BQ33" s="36"/>
      <c r="BS33" s="36"/>
      <c r="BT33" s="36"/>
      <c r="BU33" s="36"/>
      <c r="BV33" s="36"/>
      <c r="BW33" s="36"/>
      <c r="BX33" s="36"/>
      <c r="BY33" s="36"/>
      <c r="BZ33" s="36"/>
      <c r="CB33" s="36"/>
      <c r="CD33" s="36"/>
      <c r="DF33" s="36"/>
    </row>
    <row r="34" spans="1:110" s="53" customFormat="1" ht="7.5" customHeight="1">
      <c r="A34" s="27"/>
      <c r="B34" s="28"/>
      <c r="C34" s="41"/>
      <c r="D34" s="49"/>
      <c r="E34" s="52"/>
      <c r="F34" s="52"/>
      <c r="G34" s="49"/>
      <c r="H34" s="52"/>
      <c r="I34" s="49"/>
      <c r="J34" s="55"/>
      <c r="K34" s="55"/>
      <c r="L34" s="18"/>
      <c r="M34" s="32"/>
      <c r="N34" s="33"/>
      <c r="O34" s="46"/>
      <c r="P34" s="20"/>
      <c r="Q34" s="34"/>
      <c r="R34" s="34"/>
      <c r="S34" s="34"/>
      <c r="T34" s="34"/>
      <c r="BA34" s="54"/>
      <c r="BC34" s="54"/>
      <c r="BE34" s="54"/>
      <c r="BG34" s="54"/>
      <c r="BH34" s="54"/>
      <c r="BI34" s="54"/>
      <c r="BJ34" s="54"/>
      <c r="BK34" s="54"/>
      <c r="BL34" s="54"/>
      <c r="BM34" s="54"/>
      <c r="BO34" s="54"/>
      <c r="BQ34" s="54"/>
      <c r="BS34" s="54"/>
      <c r="BT34" s="54"/>
      <c r="BU34" s="54"/>
      <c r="BV34" s="54"/>
      <c r="BW34" s="54"/>
      <c r="BX34" s="54"/>
      <c r="BY34" s="54"/>
      <c r="BZ34" s="54"/>
      <c r="CB34" s="54"/>
      <c r="CD34" s="54"/>
      <c r="DF34" s="54"/>
    </row>
    <row r="35" spans="1:110" s="35" customFormat="1" ht="18.75" customHeight="1" thickBot="1">
      <c r="A35" s="27"/>
      <c r="B35" s="28"/>
      <c r="C35" s="41"/>
      <c r="D35" s="49" t="s">
        <v>13</v>
      </c>
      <c r="E35" s="187">
        <f>VLOOKUP($E$25,$S$252:$DM$556,10,FALSE)</f>
        <v>0</v>
      </c>
      <c r="F35" s="188"/>
      <c r="G35" s="189" t="s">
        <v>14</v>
      </c>
      <c r="H35" s="190"/>
      <c r="I35" s="187">
        <f>VLOOKUP($E$25,$S$252:$DM$556,11,FALSE)</f>
        <v>0</v>
      </c>
      <c r="J35" s="188"/>
      <c r="K35" s="55"/>
      <c r="L35" s="18"/>
      <c r="M35" s="32"/>
      <c r="N35" s="33"/>
      <c r="O35" s="46"/>
      <c r="P35" s="20"/>
      <c r="Q35" s="34"/>
      <c r="R35" s="34"/>
      <c r="S35" s="34"/>
      <c r="T35" s="34"/>
      <c r="BA35" s="36"/>
      <c r="BC35" s="36"/>
      <c r="BE35" s="36"/>
      <c r="BG35" s="36"/>
      <c r="BH35" s="36"/>
      <c r="BI35" s="36"/>
      <c r="BJ35" s="36"/>
      <c r="BK35" s="36"/>
      <c r="BL35" s="36"/>
      <c r="BM35" s="36"/>
      <c r="BO35" s="36"/>
      <c r="BQ35" s="36"/>
      <c r="BS35" s="36"/>
      <c r="BT35" s="36"/>
      <c r="BU35" s="36"/>
      <c r="BV35" s="36"/>
      <c r="BW35" s="36"/>
      <c r="BX35" s="36"/>
      <c r="BY35" s="36"/>
      <c r="BZ35" s="36"/>
      <c r="CB35" s="36"/>
      <c r="CD35" s="36"/>
      <c r="DF35" s="36"/>
    </row>
    <row r="36" spans="1:110" s="53" customFormat="1" ht="7.5" customHeight="1">
      <c r="A36" s="27"/>
      <c r="B36" s="28"/>
      <c r="C36" s="41"/>
      <c r="D36" s="41"/>
      <c r="E36" s="41"/>
      <c r="F36" s="41"/>
      <c r="G36" s="56"/>
      <c r="H36" s="56"/>
      <c r="I36" s="56"/>
      <c r="J36" s="39"/>
      <c r="K36" s="39"/>
      <c r="L36" s="18"/>
      <c r="M36" s="32"/>
      <c r="N36" s="33"/>
      <c r="O36" s="46"/>
      <c r="P36" s="20"/>
      <c r="Q36" s="34"/>
      <c r="R36" s="34"/>
      <c r="S36" s="34"/>
      <c r="T36" s="34"/>
      <c r="BA36" s="54"/>
      <c r="BC36" s="54"/>
      <c r="BE36" s="54"/>
      <c r="BG36" s="54"/>
      <c r="BH36" s="54"/>
      <c r="BI36" s="54"/>
      <c r="BJ36" s="54"/>
      <c r="BK36" s="54"/>
      <c r="BL36" s="54"/>
      <c r="BM36" s="54"/>
      <c r="BO36" s="54"/>
      <c r="BQ36" s="54"/>
      <c r="BS36" s="54"/>
      <c r="BT36" s="54"/>
      <c r="BU36" s="54"/>
      <c r="BV36" s="54"/>
      <c r="BW36" s="54"/>
      <c r="BX36" s="54"/>
      <c r="BY36" s="54"/>
      <c r="BZ36" s="54"/>
      <c r="CB36" s="54"/>
      <c r="CD36" s="54"/>
      <c r="DF36" s="54"/>
    </row>
    <row r="37" spans="1:110" s="35" customFormat="1" ht="18.75" customHeight="1">
      <c r="A37" s="27"/>
      <c r="B37" s="28"/>
      <c r="C37" s="41"/>
      <c r="D37" s="39"/>
      <c r="E37" s="39"/>
      <c r="F37" s="39"/>
      <c r="G37" s="39"/>
      <c r="H37" s="39"/>
      <c r="I37" s="39"/>
      <c r="J37" s="39"/>
      <c r="K37" s="39"/>
      <c r="L37" s="18"/>
      <c r="M37" s="32"/>
      <c r="N37" s="33"/>
      <c r="O37" s="46"/>
      <c r="P37" s="20"/>
      <c r="Q37" s="34"/>
      <c r="R37" s="34"/>
      <c r="S37" s="34"/>
      <c r="T37" s="34"/>
      <c r="BA37" s="36"/>
      <c r="BC37" s="36"/>
      <c r="BE37" s="36"/>
      <c r="BG37" s="36"/>
      <c r="BH37" s="36"/>
      <c r="BI37" s="36"/>
      <c r="BJ37" s="36"/>
      <c r="BK37" s="36"/>
      <c r="BL37" s="36"/>
      <c r="BM37" s="36"/>
      <c r="BO37" s="36"/>
      <c r="BQ37" s="36"/>
      <c r="BS37" s="36"/>
      <c r="BT37" s="36"/>
      <c r="BU37" s="36"/>
      <c r="BV37" s="36"/>
      <c r="BW37" s="36"/>
      <c r="BX37" s="36"/>
      <c r="BY37" s="36"/>
      <c r="BZ37" s="36"/>
      <c r="CB37" s="36"/>
      <c r="CD37" s="36"/>
      <c r="DF37" s="36"/>
    </row>
    <row r="38" spans="1:110" s="35" customFormat="1" ht="18.75" customHeight="1">
      <c r="A38" s="27"/>
      <c r="B38" s="28"/>
      <c r="C38" s="146" t="s">
        <v>15</v>
      </c>
      <c r="D38" s="146"/>
      <c r="E38" s="146"/>
      <c r="F38" s="42"/>
      <c r="G38" s="42"/>
      <c r="H38" s="42"/>
      <c r="I38" s="42"/>
      <c r="J38" s="39"/>
      <c r="K38" s="39"/>
      <c r="L38" s="18"/>
      <c r="M38" s="32"/>
      <c r="N38" s="33"/>
      <c r="O38" s="46"/>
      <c r="P38" s="57"/>
      <c r="Q38" s="34"/>
      <c r="R38" s="34"/>
      <c r="S38" s="34"/>
      <c r="T38" s="34"/>
      <c r="BA38" s="36"/>
      <c r="BC38" s="36"/>
      <c r="BE38" s="36"/>
      <c r="BG38" s="36"/>
      <c r="BH38" s="36"/>
      <c r="BI38" s="36"/>
      <c r="BJ38" s="36"/>
      <c r="BK38" s="36"/>
      <c r="BL38" s="36"/>
      <c r="BM38" s="36"/>
      <c r="BO38" s="36"/>
      <c r="BQ38" s="36"/>
      <c r="BS38" s="36"/>
      <c r="BT38" s="36"/>
      <c r="BU38" s="36"/>
      <c r="BV38" s="36"/>
      <c r="BW38" s="36"/>
      <c r="BX38" s="36"/>
      <c r="BY38" s="36"/>
      <c r="BZ38" s="36"/>
      <c r="CB38" s="36"/>
      <c r="CD38" s="36"/>
      <c r="DF38" s="36"/>
    </row>
    <row r="39" spans="1:110" s="35" customFormat="1" ht="18.75" customHeight="1" thickBot="1">
      <c r="A39" s="27"/>
      <c r="B39" s="28"/>
      <c r="C39" s="41"/>
      <c r="D39" s="56" t="s">
        <v>16</v>
      </c>
      <c r="E39" s="183">
        <f>VLOOKUP($E$25,$S$252:$DM$556,12,FALSE)</f>
        <v>0</v>
      </c>
      <c r="F39" s="184"/>
      <c r="G39" s="184"/>
      <c r="H39" s="184"/>
      <c r="I39" s="184"/>
      <c r="J39" s="185"/>
      <c r="K39" s="39"/>
      <c r="L39" s="18"/>
      <c r="M39" s="32"/>
      <c r="N39" s="33"/>
      <c r="O39" s="46"/>
      <c r="P39" s="57"/>
      <c r="Q39" s="34"/>
      <c r="R39" s="34"/>
      <c r="S39" s="34"/>
      <c r="T39" s="34"/>
      <c r="BA39" s="36"/>
      <c r="BC39" s="36"/>
      <c r="BE39" s="36"/>
      <c r="BG39" s="36"/>
      <c r="BH39" s="36"/>
      <c r="BI39" s="36"/>
      <c r="BJ39" s="36"/>
      <c r="BK39" s="36"/>
      <c r="BL39" s="36"/>
      <c r="BM39" s="36"/>
      <c r="BO39" s="36"/>
      <c r="BQ39" s="36"/>
      <c r="BS39" s="36"/>
      <c r="BT39" s="36"/>
      <c r="BU39" s="36"/>
      <c r="BV39" s="36"/>
      <c r="BW39" s="36"/>
      <c r="BX39" s="36"/>
      <c r="BY39" s="36"/>
      <c r="BZ39" s="36"/>
      <c r="CB39" s="36"/>
      <c r="CD39" s="36"/>
      <c r="DF39" s="36"/>
    </row>
    <row r="40" spans="1:110" s="35" customFormat="1" ht="7.5" customHeight="1">
      <c r="A40" s="27"/>
      <c r="B40" s="28"/>
      <c r="C40" s="41"/>
      <c r="D40" s="56"/>
      <c r="E40" s="58"/>
      <c r="F40" s="58"/>
      <c r="G40" s="58"/>
      <c r="H40" s="58"/>
      <c r="I40" s="58"/>
      <c r="J40" s="58"/>
      <c r="K40" s="39"/>
      <c r="L40" s="18"/>
      <c r="M40" s="32"/>
      <c r="N40" s="33"/>
      <c r="O40" s="46"/>
      <c r="P40" s="20"/>
      <c r="Q40" s="34"/>
      <c r="R40" s="34"/>
      <c r="S40" s="34"/>
      <c r="T40" s="34"/>
      <c r="BA40" s="36"/>
      <c r="BC40" s="36"/>
      <c r="BE40" s="36"/>
      <c r="BG40" s="36"/>
      <c r="BH40" s="36"/>
      <c r="BI40" s="36"/>
      <c r="BJ40" s="36"/>
      <c r="BK40" s="36"/>
      <c r="BL40" s="36"/>
      <c r="BM40" s="36"/>
      <c r="BO40" s="36"/>
      <c r="BQ40" s="36"/>
      <c r="BS40" s="36"/>
      <c r="BT40" s="36"/>
      <c r="BU40" s="36"/>
      <c r="BV40" s="36"/>
      <c r="BW40" s="36"/>
      <c r="BX40" s="36"/>
      <c r="BY40" s="36"/>
      <c r="BZ40" s="36"/>
      <c r="CB40" s="36"/>
      <c r="CD40" s="36"/>
      <c r="DF40" s="36"/>
    </row>
    <row r="41" spans="1:110" s="35" customFormat="1" ht="18.75" customHeight="1" thickBot="1">
      <c r="A41" s="27"/>
      <c r="B41" s="28"/>
      <c r="C41" s="41"/>
      <c r="D41" s="56" t="s">
        <v>17</v>
      </c>
      <c r="E41" s="183">
        <f>VLOOKUP($E$25,$S$252:$DM$556,13,FALSE)</f>
        <v>0</v>
      </c>
      <c r="F41" s="184"/>
      <c r="G41" s="184"/>
      <c r="H41" s="184"/>
      <c r="I41" s="184"/>
      <c r="J41" s="185"/>
      <c r="K41" s="39"/>
      <c r="L41" s="18"/>
      <c r="M41" s="32"/>
      <c r="N41" s="33"/>
      <c r="O41" s="46"/>
      <c r="P41" s="20"/>
      <c r="Q41" s="34"/>
      <c r="R41" s="34"/>
      <c r="S41" s="34"/>
      <c r="T41" s="34"/>
      <c r="BA41" s="36"/>
      <c r="BC41" s="36"/>
      <c r="BE41" s="36"/>
      <c r="BG41" s="36"/>
      <c r="BH41" s="36"/>
      <c r="BI41" s="36"/>
      <c r="BJ41" s="36"/>
      <c r="BK41" s="36"/>
      <c r="BL41" s="36"/>
      <c r="BM41" s="36"/>
      <c r="BO41" s="36"/>
      <c r="BQ41" s="36"/>
      <c r="BS41" s="36"/>
      <c r="BT41" s="36"/>
      <c r="BU41" s="36"/>
      <c r="BV41" s="36"/>
      <c r="BW41" s="36"/>
      <c r="BX41" s="36"/>
      <c r="BY41" s="36"/>
      <c r="BZ41" s="36"/>
      <c r="CB41" s="36"/>
      <c r="CD41" s="36"/>
      <c r="DF41" s="36"/>
    </row>
    <row r="42" spans="1:110" s="35" customFormat="1" ht="7.5" customHeight="1">
      <c r="A42" s="27"/>
      <c r="B42" s="28"/>
      <c r="C42" s="41"/>
      <c r="D42" s="43"/>
      <c r="E42" s="58"/>
      <c r="F42" s="58"/>
      <c r="G42" s="58"/>
      <c r="H42" s="58"/>
      <c r="I42" s="58"/>
      <c r="J42" s="58"/>
      <c r="K42" s="39"/>
      <c r="L42" s="18"/>
      <c r="M42" s="32"/>
      <c r="N42" s="33"/>
      <c r="O42" s="46"/>
      <c r="P42" s="20"/>
      <c r="Q42" s="34"/>
      <c r="R42" s="34"/>
      <c r="S42" s="34"/>
      <c r="T42" s="34"/>
      <c r="BA42" s="36"/>
      <c r="BC42" s="36"/>
      <c r="BE42" s="36"/>
      <c r="BG42" s="36"/>
      <c r="BH42" s="36"/>
      <c r="BI42" s="36"/>
      <c r="BJ42" s="36"/>
      <c r="BK42" s="36"/>
      <c r="BL42" s="36"/>
      <c r="BM42" s="36"/>
      <c r="BO42" s="36"/>
      <c r="BQ42" s="36"/>
      <c r="BS42" s="36"/>
      <c r="BT42" s="36"/>
      <c r="BU42" s="36"/>
      <c r="BV42" s="36"/>
      <c r="BW42" s="36"/>
      <c r="BX42" s="36"/>
      <c r="BY42" s="36"/>
      <c r="BZ42" s="36"/>
      <c r="CB42" s="36"/>
      <c r="CD42" s="36"/>
      <c r="DF42" s="36"/>
    </row>
    <row r="43" spans="1:110" s="35" customFormat="1" ht="18.75" customHeight="1" thickBot="1">
      <c r="A43" s="27"/>
      <c r="B43" s="28"/>
      <c r="C43" s="41"/>
      <c r="D43" s="56" t="s">
        <v>18</v>
      </c>
      <c r="E43" s="183">
        <f>VLOOKUP($E$25,$S$252:$DM$556,14,FALSE)</f>
        <v>0</v>
      </c>
      <c r="F43" s="184"/>
      <c r="G43" s="184"/>
      <c r="H43" s="184"/>
      <c r="I43" s="184"/>
      <c r="J43" s="185"/>
      <c r="K43" s="39"/>
      <c r="L43" s="18"/>
      <c r="M43" s="32"/>
      <c r="N43" s="33"/>
      <c r="O43" s="46"/>
      <c r="P43" s="20"/>
      <c r="Q43" s="34"/>
      <c r="R43" s="34"/>
      <c r="S43" s="34"/>
      <c r="T43" s="34"/>
      <c r="BA43" s="36"/>
      <c r="BC43" s="36"/>
      <c r="BE43" s="36"/>
      <c r="BG43" s="36"/>
      <c r="BH43" s="36"/>
      <c r="BI43" s="36"/>
      <c r="BJ43" s="36"/>
      <c r="BK43" s="36"/>
      <c r="BL43" s="36"/>
      <c r="BM43" s="36"/>
      <c r="BO43" s="36"/>
      <c r="BQ43" s="36"/>
      <c r="BS43" s="36"/>
      <c r="BT43" s="36"/>
      <c r="BU43" s="36"/>
      <c r="BV43" s="36"/>
      <c r="BW43" s="36"/>
      <c r="BX43" s="36"/>
      <c r="BY43" s="36"/>
      <c r="BZ43" s="36"/>
      <c r="CB43" s="36"/>
      <c r="CD43" s="36"/>
      <c r="DF43" s="36"/>
    </row>
    <row r="44" spans="1:110" s="35" customFormat="1" ht="7.5" customHeight="1">
      <c r="A44" s="27"/>
      <c r="B44" s="28"/>
      <c r="C44" s="41"/>
      <c r="D44" s="56"/>
      <c r="E44" s="58"/>
      <c r="F44" s="58"/>
      <c r="G44" s="58"/>
      <c r="H44" s="58"/>
      <c r="I44" s="58"/>
      <c r="J44" s="58"/>
      <c r="K44" s="39"/>
      <c r="L44" s="18"/>
      <c r="M44" s="32"/>
      <c r="N44" s="33"/>
      <c r="O44" s="59"/>
      <c r="P44" s="34"/>
      <c r="Q44" s="34"/>
      <c r="R44" s="34"/>
      <c r="S44" s="34"/>
      <c r="T44" s="34"/>
      <c r="BA44" s="36"/>
      <c r="BC44" s="36"/>
      <c r="BE44" s="36"/>
      <c r="BG44" s="36"/>
      <c r="BH44" s="36"/>
      <c r="BI44" s="36"/>
      <c r="BJ44" s="36"/>
      <c r="BK44" s="36"/>
      <c r="BL44" s="36"/>
      <c r="BM44" s="36"/>
      <c r="BO44" s="36"/>
      <c r="BQ44" s="36"/>
      <c r="BS44" s="36"/>
      <c r="BT44" s="36"/>
      <c r="BU44" s="36"/>
      <c r="BV44" s="36"/>
      <c r="BW44" s="36"/>
      <c r="BX44" s="36"/>
      <c r="BY44" s="36"/>
      <c r="BZ44" s="36"/>
      <c r="CB44" s="36"/>
      <c r="CD44" s="36"/>
      <c r="DF44" s="36"/>
    </row>
    <row r="45" spans="1:110" s="35" customFormat="1" ht="18.75" customHeight="1" thickBot="1">
      <c r="A45" s="27"/>
      <c r="B45" s="28"/>
      <c r="C45" s="41"/>
      <c r="D45" s="56" t="s">
        <v>19</v>
      </c>
      <c r="E45" s="183">
        <f>VLOOKUP($E$25,$S$252:$DM$556,15,FALSE)</f>
        <v>0</v>
      </c>
      <c r="F45" s="184"/>
      <c r="G45" s="184"/>
      <c r="H45" s="184"/>
      <c r="I45" s="184"/>
      <c r="J45" s="185"/>
      <c r="K45" s="39"/>
      <c r="L45" s="18"/>
      <c r="M45" s="32"/>
      <c r="N45" s="33"/>
      <c r="O45" s="59"/>
      <c r="P45" s="34"/>
      <c r="Q45" s="34"/>
      <c r="R45" s="34"/>
      <c r="S45" s="34"/>
      <c r="T45" s="34"/>
      <c r="BA45" s="36"/>
      <c r="BC45" s="36"/>
      <c r="BE45" s="36"/>
      <c r="BG45" s="36"/>
      <c r="BH45" s="36"/>
      <c r="BI45" s="36"/>
      <c r="BJ45" s="36"/>
      <c r="BK45" s="36"/>
      <c r="BL45" s="36"/>
      <c r="BM45" s="36"/>
      <c r="BO45" s="36"/>
      <c r="BQ45" s="36"/>
      <c r="BS45" s="36"/>
      <c r="BT45" s="36"/>
      <c r="BU45" s="36"/>
      <c r="BV45" s="36"/>
      <c r="BW45" s="36"/>
      <c r="BX45" s="36"/>
      <c r="BY45" s="36"/>
      <c r="BZ45" s="36"/>
      <c r="CB45" s="36"/>
      <c r="CD45" s="36"/>
      <c r="DF45" s="36"/>
    </row>
    <row r="46" spans="1:110" s="35" customFormat="1" ht="7.5" customHeight="1">
      <c r="A46" s="27"/>
      <c r="B46" s="28"/>
      <c r="C46" s="41"/>
      <c r="D46" s="56"/>
      <c r="E46" s="45"/>
      <c r="F46" s="45"/>
      <c r="G46" s="45"/>
      <c r="H46" s="45"/>
      <c r="I46" s="45"/>
      <c r="J46" s="45"/>
      <c r="K46" s="39"/>
      <c r="L46" s="18"/>
      <c r="M46" s="32"/>
      <c r="N46" s="33"/>
      <c r="O46" s="59"/>
      <c r="P46" s="34"/>
      <c r="Q46" s="34"/>
      <c r="R46" s="34"/>
      <c r="S46" s="34"/>
      <c r="T46" s="34"/>
      <c r="BA46" s="36"/>
      <c r="BC46" s="36"/>
      <c r="BE46" s="36"/>
      <c r="BG46" s="36"/>
      <c r="BH46" s="36"/>
      <c r="BI46" s="36"/>
      <c r="BJ46" s="36"/>
      <c r="BK46" s="36"/>
      <c r="BL46" s="36"/>
      <c r="BM46" s="36"/>
      <c r="BO46" s="36"/>
      <c r="BQ46" s="36"/>
      <c r="BS46" s="36"/>
      <c r="BT46" s="36"/>
      <c r="BU46" s="36"/>
      <c r="BV46" s="36"/>
      <c r="BW46" s="36"/>
      <c r="BX46" s="36"/>
      <c r="BY46" s="36"/>
      <c r="BZ46" s="36"/>
      <c r="CB46" s="36"/>
      <c r="CD46" s="36"/>
      <c r="DF46" s="36"/>
    </row>
    <row r="47" spans="1:110" s="35" customFormat="1" ht="18.75" customHeight="1" thickBot="1">
      <c r="A47" s="27"/>
      <c r="B47" s="28"/>
      <c r="C47" s="41"/>
      <c r="D47" s="146" t="s">
        <v>9</v>
      </c>
      <c r="E47" s="186"/>
      <c r="F47" s="179">
        <f>VLOOKUP($E$25,$S$252:$DM$556,16,FALSE)</f>
        <v>0</v>
      </c>
      <c r="G47" s="180"/>
      <c r="H47" s="180"/>
      <c r="I47" s="180"/>
      <c r="J47" s="181"/>
      <c r="K47" s="39"/>
      <c r="L47" s="18"/>
      <c r="M47" s="32"/>
      <c r="N47" s="33"/>
      <c r="O47" s="59"/>
      <c r="P47" s="34"/>
      <c r="Q47" s="34"/>
      <c r="R47" s="34"/>
      <c r="S47" s="34"/>
      <c r="T47" s="34"/>
      <c r="BA47" s="36"/>
      <c r="BC47" s="36"/>
      <c r="BE47" s="36"/>
      <c r="BG47" s="36"/>
      <c r="BH47" s="36"/>
      <c r="BI47" s="36"/>
      <c r="BJ47" s="36"/>
      <c r="BK47" s="36"/>
      <c r="BL47" s="36"/>
      <c r="BM47" s="36"/>
      <c r="BO47" s="36"/>
      <c r="BQ47" s="36"/>
      <c r="BS47" s="36"/>
      <c r="BT47" s="36"/>
      <c r="BU47" s="36"/>
      <c r="BV47" s="36"/>
      <c r="BW47" s="36"/>
      <c r="BX47" s="36"/>
      <c r="BY47" s="36"/>
      <c r="BZ47" s="36"/>
      <c r="CB47" s="36"/>
      <c r="CD47" s="36"/>
      <c r="DF47" s="36"/>
    </row>
    <row r="48" spans="1:110" s="35" customFormat="1" ht="7.5" customHeight="1">
      <c r="A48" s="27"/>
      <c r="B48" s="28"/>
      <c r="C48" s="41"/>
      <c r="D48" s="42"/>
      <c r="E48" s="48"/>
      <c r="F48" s="48"/>
      <c r="G48" s="48"/>
      <c r="H48" s="48"/>
      <c r="I48" s="48"/>
      <c r="J48" s="48"/>
      <c r="K48" s="39"/>
      <c r="L48" s="18"/>
      <c r="M48" s="32"/>
      <c r="N48" s="33"/>
      <c r="O48" s="59"/>
      <c r="P48" s="34"/>
      <c r="Q48" s="34"/>
      <c r="R48" s="34"/>
      <c r="S48" s="34"/>
      <c r="T48" s="34"/>
      <c r="BA48" s="36"/>
      <c r="BC48" s="36"/>
      <c r="BE48" s="36"/>
      <c r="BG48" s="36"/>
      <c r="BH48" s="36"/>
      <c r="BI48" s="36"/>
      <c r="BJ48" s="36"/>
      <c r="BK48" s="36"/>
      <c r="BL48" s="36"/>
      <c r="BM48" s="36"/>
      <c r="BO48" s="36"/>
      <c r="BQ48" s="36"/>
      <c r="BS48" s="36"/>
      <c r="BT48" s="36"/>
      <c r="BU48" s="36"/>
      <c r="BV48" s="36"/>
      <c r="BW48" s="36"/>
      <c r="BX48" s="36"/>
      <c r="BY48" s="36"/>
      <c r="BZ48" s="36"/>
      <c r="CB48" s="36"/>
      <c r="CD48" s="36"/>
      <c r="DF48" s="36"/>
    </row>
    <row r="49" spans="1:110" s="35" customFormat="1" ht="18.75" customHeight="1" thickBot="1">
      <c r="A49" s="27"/>
      <c r="B49" s="28"/>
      <c r="C49" s="41"/>
      <c r="D49" s="49" t="s">
        <v>10</v>
      </c>
      <c r="E49" s="155">
        <f>VLOOKUP($E$25,$S$252:$DM$556,17,FALSE)</f>
        <v>0</v>
      </c>
      <c r="F49" s="157"/>
      <c r="G49" s="49" t="s">
        <v>11</v>
      </c>
      <c r="H49" s="50">
        <f>VLOOKUP($E$25,$S$252:$DM$556,18,FALSE)</f>
        <v>0</v>
      </c>
      <c r="I49" s="49" t="s">
        <v>12</v>
      </c>
      <c r="J49" s="51">
        <f>VLOOKUP($E$25,$S$252:$DM$556,19,FALSE)</f>
        <v>0</v>
      </c>
      <c r="K49" s="39"/>
      <c r="L49" s="18"/>
      <c r="M49" s="32"/>
      <c r="N49" s="33"/>
      <c r="O49" s="59"/>
      <c r="P49" s="34"/>
      <c r="Q49" s="34"/>
      <c r="R49" s="34"/>
      <c r="S49" s="34"/>
      <c r="T49" s="34"/>
      <c r="BA49" s="36"/>
      <c r="BC49" s="36"/>
      <c r="BE49" s="36"/>
      <c r="BG49" s="36"/>
      <c r="BH49" s="36"/>
      <c r="BI49" s="36"/>
      <c r="BJ49" s="36"/>
      <c r="BK49" s="36"/>
      <c r="BL49" s="36"/>
      <c r="BM49" s="36"/>
      <c r="BO49" s="36"/>
      <c r="BQ49" s="36"/>
      <c r="BS49" s="36"/>
      <c r="BT49" s="36"/>
      <c r="BU49" s="36"/>
      <c r="BV49" s="36"/>
      <c r="BW49" s="36"/>
      <c r="BX49" s="36"/>
      <c r="BY49" s="36"/>
      <c r="BZ49" s="36"/>
      <c r="CB49" s="36"/>
      <c r="CD49" s="36"/>
      <c r="DF49" s="36"/>
    </row>
    <row r="50" spans="1:110" s="35" customFormat="1" ht="7.5" customHeight="1">
      <c r="A50" s="27"/>
      <c r="B50" s="28"/>
      <c r="C50" s="41"/>
      <c r="D50" s="49"/>
      <c r="E50" s="52"/>
      <c r="F50" s="52"/>
      <c r="G50" s="49"/>
      <c r="H50" s="52"/>
      <c r="I50" s="49"/>
      <c r="J50" s="47"/>
      <c r="K50" s="39"/>
      <c r="L50" s="18"/>
      <c r="M50" s="32"/>
      <c r="N50" s="33"/>
      <c r="O50" s="59"/>
      <c r="P50" s="34"/>
      <c r="Q50" s="34"/>
      <c r="R50" s="34"/>
      <c r="S50" s="34"/>
      <c r="T50" s="34"/>
      <c r="BA50" s="36"/>
      <c r="BC50" s="36"/>
      <c r="BE50" s="36"/>
      <c r="BG50" s="36"/>
      <c r="BH50" s="36"/>
      <c r="BI50" s="36"/>
      <c r="BJ50" s="36"/>
      <c r="BK50" s="36"/>
      <c r="BL50" s="36"/>
      <c r="BM50" s="36"/>
      <c r="BO50" s="36"/>
      <c r="BQ50" s="36"/>
      <c r="BS50" s="36"/>
      <c r="BT50" s="36"/>
      <c r="BU50" s="36"/>
      <c r="BV50" s="36"/>
      <c r="BW50" s="36"/>
      <c r="BX50" s="36"/>
      <c r="BY50" s="36"/>
      <c r="BZ50" s="36"/>
      <c r="CB50" s="36"/>
      <c r="CD50" s="36"/>
      <c r="DF50" s="36"/>
    </row>
    <row r="51" spans="1:110" s="35" customFormat="1" ht="18.75" customHeight="1" thickBot="1">
      <c r="A51" s="27"/>
      <c r="B51" s="28"/>
      <c r="C51" s="41"/>
      <c r="D51" s="146" t="s">
        <v>9</v>
      </c>
      <c r="E51" s="186"/>
      <c r="F51" s="179">
        <f>VLOOKUP($E$25,$S$252:$DM$556,20,FALSE)</f>
        <v>0</v>
      </c>
      <c r="G51" s="180"/>
      <c r="H51" s="180"/>
      <c r="I51" s="180"/>
      <c r="J51" s="181"/>
      <c r="K51" s="39"/>
      <c r="L51" s="18"/>
      <c r="M51" s="32"/>
      <c r="N51" s="33"/>
      <c r="O51" s="59"/>
      <c r="P51" s="34"/>
      <c r="Q51" s="34"/>
      <c r="R51" s="34"/>
      <c r="S51" s="34"/>
      <c r="T51" s="34"/>
      <c r="BA51" s="36"/>
      <c r="BC51" s="36"/>
      <c r="BE51" s="36"/>
      <c r="BG51" s="36"/>
      <c r="BH51" s="36"/>
      <c r="BI51" s="36"/>
      <c r="BJ51" s="36"/>
      <c r="BK51" s="36"/>
      <c r="BL51" s="36"/>
      <c r="BM51" s="36"/>
      <c r="BO51" s="36"/>
      <c r="BQ51" s="36"/>
      <c r="BS51" s="36"/>
      <c r="BT51" s="36"/>
      <c r="BU51" s="36"/>
      <c r="BV51" s="36"/>
      <c r="BW51" s="36"/>
      <c r="BX51" s="36"/>
      <c r="BY51" s="36"/>
      <c r="BZ51" s="36"/>
      <c r="CB51" s="36"/>
      <c r="CD51" s="36"/>
      <c r="DF51" s="36"/>
    </row>
    <row r="52" spans="1:110" s="35" customFormat="1" ht="7.5" customHeight="1">
      <c r="A52" s="27"/>
      <c r="B52" s="28"/>
      <c r="C52" s="41"/>
      <c r="D52" s="42"/>
      <c r="E52" s="48"/>
      <c r="F52" s="48"/>
      <c r="G52" s="48"/>
      <c r="H52" s="48"/>
      <c r="I52" s="48"/>
      <c r="J52" s="48"/>
      <c r="K52" s="39"/>
      <c r="L52" s="18"/>
      <c r="M52" s="32"/>
      <c r="N52" s="33"/>
      <c r="O52" s="59"/>
      <c r="P52" s="34"/>
      <c r="Q52" s="34"/>
      <c r="R52" s="34"/>
      <c r="S52" s="34"/>
      <c r="T52" s="34"/>
      <c r="BA52" s="36"/>
      <c r="BC52" s="36"/>
      <c r="BE52" s="36"/>
      <c r="BG52" s="36"/>
      <c r="BH52" s="36"/>
      <c r="BI52" s="36"/>
      <c r="BJ52" s="36"/>
      <c r="BK52" s="36"/>
      <c r="BL52" s="36"/>
      <c r="BM52" s="36"/>
      <c r="BO52" s="36"/>
      <c r="BQ52" s="36"/>
      <c r="BS52" s="36"/>
      <c r="BT52" s="36"/>
      <c r="BU52" s="36"/>
      <c r="BV52" s="36"/>
      <c r="BW52" s="36"/>
      <c r="BX52" s="36"/>
      <c r="BY52" s="36"/>
      <c r="BZ52" s="36"/>
      <c r="CB52" s="36"/>
      <c r="CD52" s="36"/>
      <c r="DF52" s="36"/>
    </row>
    <row r="53" spans="1:110" s="35" customFormat="1" ht="18.75" customHeight="1" thickBot="1">
      <c r="A53" s="27"/>
      <c r="B53" s="28"/>
      <c r="C53" s="41"/>
      <c r="D53" s="49" t="s">
        <v>10</v>
      </c>
      <c r="E53" s="155">
        <f>VLOOKUP($E$25,$S$252:$DM$556,21,FALSE)</f>
        <v>0</v>
      </c>
      <c r="F53" s="157"/>
      <c r="G53" s="49" t="s">
        <v>11</v>
      </c>
      <c r="H53" s="50">
        <f>VLOOKUP($E$25,$S$252:$DM$556,22,FALSE)</f>
        <v>0</v>
      </c>
      <c r="I53" s="49" t="s">
        <v>12</v>
      </c>
      <c r="J53" s="51">
        <f>VLOOKUP($E$25,$S$252:$DM$556,23,FALSE)</f>
        <v>0</v>
      </c>
      <c r="K53" s="39"/>
      <c r="L53" s="18"/>
      <c r="M53" s="32"/>
      <c r="N53" s="33"/>
      <c r="O53" s="59"/>
      <c r="P53" s="34"/>
      <c r="Q53" s="34"/>
      <c r="R53" s="34"/>
      <c r="S53" s="34"/>
      <c r="T53" s="34"/>
      <c r="BA53" s="36"/>
      <c r="BC53" s="36"/>
      <c r="BE53" s="36"/>
      <c r="BG53" s="36"/>
      <c r="BH53" s="36"/>
      <c r="BI53" s="36"/>
      <c r="BJ53" s="36"/>
      <c r="BK53" s="36"/>
      <c r="BL53" s="36"/>
      <c r="BM53" s="36"/>
      <c r="BO53" s="36"/>
      <c r="BQ53" s="36"/>
      <c r="BS53" s="36"/>
      <c r="BT53" s="36"/>
      <c r="BU53" s="36"/>
      <c r="BV53" s="36"/>
      <c r="BW53" s="36"/>
      <c r="BX53" s="36"/>
      <c r="BY53" s="36"/>
      <c r="BZ53" s="36"/>
      <c r="CB53" s="36"/>
      <c r="CD53" s="36"/>
      <c r="DF53" s="36"/>
    </row>
    <row r="54" spans="1:110" s="35" customFormat="1" ht="7.5" customHeight="1">
      <c r="A54" s="27"/>
      <c r="B54" s="28"/>
      <c r="C54" s="41"/>
      <c r="D54" s="49"/>
      <c r="E54" s="52"/>
      <c r="F54" s="52"/>
      <c r="G54" s="49"/>
      <c r="H54" s="52"/>
      <c r="I54" s="49"/>
      <c r="J54" s="55"/>
      <c r="K54" s="39"/>
      <c r="L54" s="18"/>
      <c r="M54" s="32"/>
      <c r="N54" s="33"/>
      <c r="O54" s="59"/>
      <c r="P54" s="34"/>
      <c r="Q54" s="34"/>
      <c r="R54" s="34"/>
      <c r="S54" s="34"/>
      <c r="T54" s="34"/>
      <c r="BA54" s="36"/>
      <c r="BC54" s="36"/>
      <c r="BE54" s="36"/>
      <c r="BG54" s="36"/>
      <c r="BH54" s="36"/>
      <c r="BI54" s="36"/>
      <c r="BJ54" s="36"/>
      <c r="BK54" s="36"/>
      <c r="BL54" s="36"/>
      <c r="BM54" s="36"/>
      <c r="BO54" s="36"/>
      <c r="BQ54" s="36"/>
      <c r="BS54" s="36"/>
      <c r="BT54" s="36"/>
      <c r="BU54" s="36"/>
      <c r="BV54" s="36"/>
      <c r="BW54" s="36"/>
      <c r="BX54" s="36"/>
      <c r="BY54" s="36"/>
      <c r="BZ54" s="36"/>
      <c r="CB54" s="36"/>
      <c r="CD54" s="36"/>
      <c r="DF54" s="36"/>
    </row>
    <row r="55" spans="1:110" s="35" customFormat="1" ht="18.75" customHeight="1" thickBot="1">
      <c r="A55" s="27"/>
      <c r="B55" s="28"/>
      <c r="C55" s="41"/>
      <c r="D55" s="49" t="s">
        <v>13</v>
      </c>
      <c r="E55" s="187">
        <f>VLOOKUP($E$25,$S$252:$DM$556,24,FALSE)</f>
        <v>0</v>
      </c>
      <c r="F55" s="188"/>
      <c r="G55" s="189" t="s">
        <v>14</v>
      </c>
      <c r="H55" s="190"/>
      <c r="I55" s="187">
        <f>VLOOKUP($E$25,$S$252:$DM$556,25,FALSE)</f>
        <v>0</v>
      </c>
      <c r="J55" s="188"/>
      <c r="K55" s="39"/>
      <c r="L55" s="18"/>
      <c r="M55" s="32"/>
      <c r="N55" s="33"/>
      <c r="O55" s="59"/>
      <c r="P55" s="34"/>
      <c r="Q55" s="34"/>
      <c r="R55" s="34"/>
      <c r="S55" s="34"/>
      <c r="T55" s="34"/>
      <c r="BA55" s="36"/>
      <c r="BC55" s="36"/>
      <c r="BE55" s="36"/>
      <c r="BG55" s="36"/>
      <c r="BH55" s="36"/>
      <c r="BI55" s="36"/>
      <c r="BJ55" s="36"/>
      <c r="BK55" s="36"/>
      <c r="BL55" s="36"/>
      <c r="BM55" s="36"/>
      <c r="BO55" s="36"/>
      <c r="BQ55" s="36"/>
      <c r="BS55" s="36"/>
      <c r="BT55" s="36"/>
      <c r="BU55" s="36"/>
      <c r="BV55" s="36"/>
      <c r="BW55" s="36"/>
      <c r="BX55" s="36"/>
      <c r="BY55" s="36"/>
      <c r="BZ55" s="36"/>
      <c r="CB55" s="36"/>
      <c r="CD55" s="36"/>
      <c r="DF55" s="36"/>
    </row>
    <row r="56" spans="1:110" s="35" customFormat="1" ht="18" customHeight="1">
      <c r="A56" s="27"/>
      <c r="B56" s="60"/>
      <c r="C56" s="61"/>
      <c r="D56" s="61"/>
      <c r="E56" s="61"/>
      <c r="F56" s="61"/>
      <c r="G56" s="62"/>
      <c r="H56" s="62"/>
      <c r="I56" s="62"/>
      <c r="J56" s="63"/>
      <c r="K56" s="63"/>
      <c r="L56" s="64"/>
      <c r="M56" s="32"/>
      <c r="N56" s="33"/>
      <c r="O56" s="59"/>
      <c r="P56" s="34"/>
      <c r="Q56" s="34"/>
      <c r="R56" s="34"/>
      <c r="S56" s="34"/>
      <c r="T56" s="34"/>
      <c r="BA56" s="36"/>
      <c r="BC56" s="36"/>
      <c r="BE56" s="36"/>
      <c r="BG56" s="36"/>
      <c r="BH56" s="36"/>
      <c r="BI56" s="36"/>
      <c r="BJ56" s="36"/>
      <c r="BK56" s="36"/>
      <c r="BL56" s="36"/>
      <c r="BM56" s="36"/>
      <c r="BO56" s="36"/>
      <c r="BQ56" s="36"/>
      <c r="BS56" s="36"/>
      <c r="BT56" s="36"/>
      <c r="BU56" s="36"/>
      <c r="BV56" s="36"/>
      <c r="BW56" s="36"/>
      <c r="BX56" s="36"/>
      <c r="BY56" s="36"/>
      <c r="BZ56" s="36"/>
      <c r="CB56" s="36"/>
      <c r="CD56" s="36"/>
      <c r="DF56" s="36"/>
    </row>
    <row r="57" spans="1:110" s="35" customFormat="1" ht="18.75" customHeight="1">
      <c r="A57" s="27"/>
      <c r="B57" s="28"/>
      <c r="C57" s="178" t="s">
        <v>20</v>
      </c>
      <c r="D57" s="178"/>
      <c r="E57" s="42"/>
      <c r="F57" s="42"/>
      <c r="G57" s="42"/>
      <c r="H57" s="42"/>
      <c r="I57" s="42"/>
      <c r="J57" s="39"/>
      <c r="K57" s="39"/>
      <c r="L57" s="18"/>
      <c r="M57" s="32"/>
      <c r="N57" s="33"/>
      <c r="O57" s="59"/>
      <c r="P57" s="34"/>
      <c r="Q57" s="34"/>
      <c r="R57" s="34"/>
      <c r="S57" s="34"/>
      <c r="T57" s="34"/>
      <c r="BA57" s="36"/>
      <c r="BC57" s="36"/>
      <c r="BE57" s="36"/>
      <c r="BG57" s="36"/>
      <c r="BH57" s="36"/>
      <c r="BI57" s="36"/>
      <c r="BJ57" s="36"/>
      <c r="BK57" s="36"/>
      <c r="BL57" s="36"/>
      <c r="BM57" s="36"/>
      <c r="BO57" s="36"/>
      <c r="BQ57" s="36"/>
      <c r="BS57" s="36"/>
      <c r="BT57" s="36"/>
      <c r="BU57" s="36"/>
      <c r="BV57" s="36"/>
      <c r="BW57" s="36"/>
      <c r="BX57" s="36"/>
      <c r="BY57" s="36"/>
      <c r="BZ57" s="36"/>
      <c r="CB57" s="36"/>
      <c r="CD57" s="36"/>
      <c r="DF57" s="36"/>
    </row>
    <row r="58" spans="1:110" s="35" customFormat="1" ht="18.75" customHeight="1" thickBot="1">
      <c r="A58" s="27"/>
      <c r="B58" s="28"/>
      <c r="C58" s="41"/>
      <c r="D58" s="56" t="s">
        <v>21</v>
      </c>
      <c r="E58" s="179">
        <f>VLOOKUP($E$25,$S$252:$DM$556,26,FALSE)</f>
        <v>0</v>
      </c>
      <c r="F58" s="180"/>
      <c r="G58" s="180"/>
      <c r="H58" s="180"/>
      <c r="I58" s="181"/>
      <c r="J58" s="41"/>
      <c r="K58" s="41"/>
      <c r="L58" s="18"/>
      <c r="M58" s="32"/>
      <c r="N58" s="33"/>
      <c r="O58" s="59"/>
      <c r="P58" s="34"/>
      <c r="Q58" s="34"/>
      <c r="R58" s="34"/>
      <c r="S58" s="34"/>
      <c r="T58" s="34"/>
      <c r="BA58" s="36"/>
      <c r="BC58" s="36"/>
      <c r="BE58" s="36"/>
      <c r="BG58" s="36"/>
      <c r="BH58" s="36"/>
      <c r="BI58" s="36"/>
      <c r="BJ58" s="36"/>
      <c r="BK58" s="36"/>
      <c r="BL58" s="36"/>
      <c r="BM58" s="36"/>
      <c r="BO58" s="36"/>
      <c r="BQ58" s="36"/>
      <c r="BS58" s="36"/>
      <c r="BT58" s="36"/>
      <c r="BU58" s="36"/>
      <c r="BV58" s="36"/>
      <c r="BW58" s="36"/>
      <c r="BX58" s="36"/>
      <c r="BY58" s="36"/>
      <c r="BZ58" s="36"/>
      <c r="CB58" s="36"/>
      <c r="CD58" s="36"/>
      <c r="DF58" s="36"/>
    </row>
    <row r="59" spans="1:110" s="35" customFormat="1" ht="6.75" customHeight="1">
      <c r="A59" s="27"/>
      <c r="B59" s="28"/>
      <c r="C59" s="41"/>
      <c r="D59" s="182" t="s">
        <v>22</v>
      </c>
      <c r="E59" s="182"/>
      <c r="F59" s="182"/>
      <c r="G59" s="182"/>
      <c r="H59" s="182"/>
      <c r="I59" s="182"/>
      <c r="J59" s="182"/>
      <c r="K59" s="56"/>
      <c r="L59" s="18"/>
      <c r="M59" s="32"/>
      <c r="N59" s="33"/>
      <c r="O59" s="59"/>
      <c r="P59" s="34"/>
      <c r="Q59" s="34"/>
      <c r="R59" s="34"/>
      <c r="S59" s="34"/>
      <c r="T59" s="34"/>
      <c r="BA59" s="36"/>
      <c r="BC59" s="36"/>
      <c r="BE59" s="36"/>
      <c r="BG59" s="36"/>
      <c r="BH59" s="36"/>
      <c r="BI59" s="36"/>
      <c r="BJ59" s="36"/>
      <c r="BK59" s="36"/>
      <c r="BL59" s="36"/>
      <c r="BM59" s="36"/>
      <c r="BO59" s="36"/>
      <c r="BQ59" s="36"/>
      <c r="BS59" s="36"/>
      <c r="BT59" s="36"/>
      <c r="BU59" s="36"/>
      <c r="BV59" s="36"/>
      <c r="BW59" s="36"/>
      <c r="BX59" s="36"/>
      <c r="BY59" s="36"/>
      <c r="BZ59" s="36"/>
      <c r="CB59" s="36"/>
      <c r="CD59" s="36"/>
      <c r="DF59" s="36"/>
    </row>
    <row r="60" spans="1:110" s="35" customFormat="1" ht="16.5" customHeight="1">
      <c r="A60" s="27"/>
      <c r="B60" s="28"/>
      <c r="C60" s="41"/>
      <c r="D60" s="182"/>
      <c r="E60" s="182"/>
      <c r="F60" s="182"/>
      <c r="G60" s="182"/>
      <c r="H60" s="182"/>
      <c r="I60" s="182"/>
      <c r="J60" s="182"/>
      <c r="K60" s="56"/>
      <c r="L60" s="18"/>
      <c r="M60" s="32"/>
      <c r="N60" s="33"/>
      <c r="O60" s="59"/>
      <c r="P60" s="34"/>
      <c r="Q60" s="34"/>
      <c r="R60" s="34"/>
      <c r="S60" s="34"/>
      <c r="T60" s="34"/>
      <c r="BA60" s="36"/>
      <c r="BC60" s="36"/>
      <c r="BE60" s="36"/>
      <c r="BG60" s="36"/>
      <c r="BH60" s="36"/>
      <c r="BI60" s="36"/>
      <c r="BJ60" s="36"/>
      <c r="BK60" s="36"/>
      <c r="BL60" s="36"/>
      <c r="BM60" s="36"/>
      <c r="BO60" s="36"/>
      <c r="BQ60" s="36"/>
      <c r="BS60" s="36"/>
      <c r="BT60" s="36"/>
      <c r="BU60" s="36"/>
      <c r="BV60" s="36"/>
      <c r="BW60" s="36"/>
      <c r="BX60" s="36"/>
      <c r="BY60" s="36"/>
      <c r="BZ60" s="36"/>
      <c r="CB60" s="36"/>
      <c r="CD60" s="36"/>
      <c r="DF60" s="36"/>
    </row>
    <row r="61" spans="1:110" s="35" customFormat="1" ht="25.5" customHeight="1">
      <c r="A61" s="27"/>
      <c r="B61" s="28"/>
      <c r="C61" s="41"/>
      <c r="D61" s="166" t="s">
        <v>23</v>
      </c>
      <c r="E61" s="166"/>
      <c r="F61" s="166"/>
      <c r="G61" s="166"/>
      <c r="H61" s="166"/>
      <c r="I61" s="166"/>
      <c r="J61" s="166"/>
      <c r="K61" s="23"/>
      <c r="L61" s="18"/>
      <c r="M61" s="32"/>
      <c r="N61" s="33"/>
      <c r="O61" s="59"/>
      <c r="P61" s="34"/>
      <c r="Q61" s="34"/>
      <c r="R61" s="34"/>
      <c r="S61" s="34"/>
      <c r="T61" s="34"/>
      <c r="BA61" s="36"/>
      <c r="BC61" s="36"/>
      <c r="BE61" s="36"/>
      <c r="BG61" s="36"/>
      <c r="BH61" s="36"/>
      <c r="BI61" s="36"/>
      <c r="BJ61" s="36"/>
      <c r="BK61" s="36"/>
      <c r="BL61" s="36"/>
      <c r="BM61" s="36"/>
      <c r="BO61" s="36"/>
      <c r="BQ61" s="36"/>
      <c r="BS61" s="36"/>
      <c r="BT61" s="36"/>
      <c r="BU61" s="36"/>
      <c r="BV61" s="36"/>
      <c r="BW61" s="36"/>
      <c r="BX61" s="36"/>
      <c r="BY61" s="36"/>
      <c r="BZ61" s="36"/>
      <c r="CB61" s="36"/>
      <c r="CD61" s="36"/>
      <c r="DF61" s="36"/>
    </row>
    <row r="62" spans="1:110" s="35" customFormat="1" ht="7.5" customHeight="1">
      <c r="A62" s="27"/>
      <c r="B62" s="28"/>
      <c r="C62" s="41"/>
      <c r="D62" s="23"/>
      <c r="E62" s="23"/>
      <c r="F62" s="23"/>
      <c r="G62" s="23"/>
      <c r="H62" s="23"/>
      <c r="I62" s="23"/>
      <c r="J62" s="23"/>
      <c r="K62" s="23"/>
      <c r="L62" s="18"/>
      <c r="M62" s="32"/>
      <c r="N62" s="33"/>
      <c r="O62" s="59"/>
      <c r="P62" s="34"/>
      <c r="Q62" s="34"/>
      <c r="R62" s="34"/>
      <c r="S62" s="34"/>
      <c r="T62" s="34"/>
      <c r="BA62" s="36"/>
      <c r="BC62" s="36"/>
      <c r="BE62" s="36"/>
      <c r="BG62" s="36"/>
      <c r="BH62" s="36"/>
      <c r="BI62" s="36"/>
      <c r="BJ62" s="36"/>
      <c r="BK62" s="36"/>
      <c r="BL62" s="36"/>
      <c r="BM62" s="36"/>
      <c r="BO62" s="36"/>
      <c r="BQ62" s="36"/>
      <c r="BS62" s="36"/>
      <c r="BT62" s="36"/>
      <c r="BU62" s="36"/>
      <c r="BV62" s="36"/>
      <c r="BW62" s="36"/>
      <c r="BX62" s="36"/>
      <c r="BY62" s="36"/>
      <c r="BZ62" s="36"/>
      <c r="CB62" s="36"/>
      <c r="CD62" s="36"/>
      <c r="DF62" s="36"/>
    </row>
    <row r="63" spans="1:110" s="35" customFormat="1" ht="15.75" thickBot="1">
      <c r="A63" s="27"/>
      <c r="B63" s="28"/>
      <c r="C63" s="41"/>
      <c r="D63" s="147" t="s">
        <v>24</v>
      </c>
      <c r="E63" s="147"/>
      <c r="F63" s="147"/>
      <c r="G63" s="160">
        <f>VLOOKUP($E$25,$S$252:$DM$556,27,FALSE)</f>
        <v>0</v>
      </c>
      <c r="H63" s="162"/>
      <c r="I63" s="65"/>
      <c r="J63" s="39" t="s">
        <v>25</v>
      </c>
      <c r="K63" s="39"/>
      <c r="L63" s="18"/>
      <c r="M63" s="32"/>
      <c r="N63" s="33"/>
      <c r="O63" s="59"/>
      <c r="P63" s="34"/>
      <c r="Q63" s="34"/>
      <c r="R63" s="34"/>
      <c r="S63" s="34"/>
      <c r="T63" s="34"/>
      <c r="BA63" s="36"/>
      <c r="BC63" s="36"/>
      <c r="BE63" s="36"/>
      <c r="BG63" s="36"/>
      <c r="BH63" s="36"/>
      <c r="BI63" s="36"/>
      <c r="BJ63" s="36"/>
      <c r="BK63" s="36"/>
      <c r="BL63" s="36"/>
      <c r="BM63" s="36"/>
      <c r="BO63" s="36"/>
      <c r="BQ63" s="36"/>
      <c r="BS63" s="36"/>
      <c r="BT63" s="36"/>
      <c r="BU63" s="36"/>
      <c r="BV63" s="36"/>
      <c r="BW63" s="36"/>
      <c r="BX63" s="36"/>
      <c r="BY63" s="36"/>
      <c r="BZ63" s="36"/>
      <c r="CB63" s="36"/>
      <c r="CD63" s="36"/>
      <c r="DF63" s="36"/>
    </row>
    <row r="64" spans="1:110" s="35" customFormat="1" ht="7.5" customHeight="1">
      <c r="A64" s="27"/>
      <c r="B64" s="28"/>
      <c r="C64" s="41"/>
      <c r="D64" s="65"/>
      <c r="E64" s="65"/>
      <c r="F64" s="65"/>
      <c r="G64" s="66"/>
      <c r="H64" s="66"/>
      <c r="I64" s="65"/>
      <c r="J64" s="39"/>
      <c r="K64" s="39"/>
      <c r="L64" s="18"/>
      <c r="M64" s="32"/>
      <c r="N64" s="33"/>
      <c r="O64" s="59"/>
      <c r="P64" s="34"/>
      <c r="Q64" s="34"/>
      <c r="R64" s="34"/>
      <c r="S64" s="34"/>
      <c r="T64" s="34"/>
      <c r="BA64" s="36"/>
      <c r="BC64" s="36"/>
      <c r="BE64" s="36"/>
      <c r="BG64" s="36"/>
      <c r="BH64" s="36"/>
      <c r="BI64" s="36"/>
      <c r="BJ64" s="36"/>
      <c r="BK64" s="36"/>
      <c r="BL64" s="36"/>
      <c r="BM64" s="36"/>
      <c r="BO64" s="36"/>
      <c r="BQ64" s="36"/>
      <c r="BS64" s="36"/>
      <c r="BT64" s="36"/>
      <c r="BU64" s="36"/>
      <c r="BV64" s="36"/>
      <c r="BW64" s="36"/>
      <c r="BX64" s="36"/>
      <c r="BY64" s="36"/>
      <c r="BZ64" s="36"/>
      <c r="CB64" s="36"/>
      <c r="CD64" s="36"/>
      <c r="DF64" s="36"/>
    </row>
    <row r="65" spans="1:110" s="35" customFormat="1" ht="15.75" thickBot="1">
      <c r="A65" s="27"/>
      <c r="B65" s="28"/>
      <c r="C65" s="41"/>
      <c r="D65" s="147" t="s">
        <v>26</v>
      </c>
      <c r="E65" s="147"/>
      <c r="F65" s="147"/>
      <c r="G65" s="160">
        <f>VLOOKUP($E$25,$S$252:$DM$556,28,FALSE)</f>
        <v>0</v>
      </c>
      <c r="H65" s="162"/>
      <c r="I65" s="65"/>
      <c r="J65" s="39" t="s">
        <v>25</v>
      </c>
      <c r="K65" s="39"/>
      <c r="L65" s="67"/>
      <c r="M65" s="32"/>
      <c r="N65" s="33"/>
      <c r="O65" s="59"/>
      <c r="P65" s="34"/>
      <c r="Q65" s="34"/>
      <c r="R65" s="34"/>
      <c r="S65" s="34"/>
      <c r="T65" s="34"/>
      <c r="BA65" s="36"/>
      <c r="BC65" s="36"/>
      <c r="BE65" s="36"/>
      <c r="BG65" s="36"/>
      <c r="BH65" s="36"/>
      <c r="BI65" s="36"/>
      <c r="BJ65" s="36"/>
      <c r="BK65" s="36"/>
      <c r="BL65" s="36"/>
      <c r="BM65" s="36"/>
      <c r="BO65" s="36"/>
      <c r="BQ65" s="36"/>
      <c r="BS65" s="36"/>
      <c r="BT65" s="36"/>
      <c r="BU65" s="36"/>
      <c r="BV65" s="36"/>
      <c r="BW65" s="36"/>
      <c r="BX65" s="36"/>
      <c r="BY65" s="36"/>
      <c r="BZ65" s="36"/>
      <c r="CB65" s="36"/>
      <c r="CD65" s="36"/>
      <c r="DF65" s="36"/>
    </row>
    <row r="66" spans="1:110" s="35" customFormat="1" ht="7.5" customHeight="1">
      <c r="A66" s="27"/>
      <c r="B66" s="28"/>
      <c r="C66" s="41"/>
      <c r="D66" s="65"/>
      <c r="E66" s="65"/>
      <c r="F66" s="65"/>
      <c r="G66" s="68"/>
      <c r="H66" s="68"/>
      <c r="I66" s="65"/>
      <c r="J66" s="39"/>
      <c r="K66" s="39"/>
      <c r="L66" s="67"/>
      <c r="M66" s="32"/>
      <c r="N66" s="33"/>
      <c r="O66" s="59"/>
      <c r="P66" s="34"/>
      <c r="Q66" s="34"/>
      <c r="R66" s="34"/>
      <c r="S66" s="34"/>
      <c r="T66" s="34"/>
      <c r="BA66" s="36"/>
      <c r="BC66" s="36"/>
      <c r="BE66" s="36"/>
      <c r="BG66" s="36"/>
      <c r="BH66" s="36"/>
      <c r="BI66" s="36"/>
      <c r="BJ66" s="36"/>
      <c r="BK66" s="36"/>
      <c r="BL66" s="36"/>
      <c r="BM66" s="36"/>
      <c r="BO66" s="36"/>
      <c r="BQ66" s="36"/>
      <c r="BS66" s="36"/>
      <c r="BT66" s="36"/>
      <c r="BU66" s="36"/>
      <c r="BV66" s="36"/>
      <c r="BW66" s="36"/>
      <c r="BX66" s="36"/>
      <c r="BY66" s="36"/>
      <c r="BZ66" s="36"/>
      <c r="CB66" s="36"/>
      <c r="CD66" s="36"/>
      <c r="DF66" s="36"/>
    </row>
    <row r="67" spans="1:110" s="35" customFormat="1" ht="15.75" thickBot="1">
      <c r="A67" s="27"/>
      <c r="B67" s="28"/>
      <c r="C67" s="41"/>
      <c r="D67" s="147" t="s">
        <v>27</v>
      </c>
      <c r="E67" s="147"/>
      <c r="F67" s="147"/>
      <c r="G67" s="160">
        <f>VLOOKUP($E$25,$S$252:$DM$556,29,FALSE)</f>
        <v>0</v>
      </c>
      <c r="H67" s="162"/>
      <c r="I67" s="65"/>
      <c r="J67" s="39"/>
      <c r="K67" s="39"/>
      <c r="L67" s="67"/>
      <c r="M67" s="32"/>
      <c r="N67" s="33"/>
      <c r="O67" s="59"/>
      <c r="P67" s="34"/>
      <c r="Q67" s="34"/>
      <c r="R67" s="34"/>
      <c r="S67" s="34"/>
      <c r="T67" s="34"/>
      <c r="BA67" s="36"/>
      <c r="BC67" s="36"/>
      <c r="BE67" s="36"/>
      <c r="BG67" s="36"/>
      <c r="BH67" s="36"/>
      <c r="BI67" s="36"/>
      <c r="BJ67" s="36"/>
      <c r="BK67" s="36"/>
      <c r="BL67" s="36"/>
      <c r="BM67" s="36"/>
      <c r="BO67" s="36"/>
      <c r="BQ67" s="36"/>
      <c r="BS67" s="36"/>
      <c r="BT67" s="36"/>
      <c r="BU67" s="36"/>
      <c r="BV67" s="36"/>
      <c r="BW67" s="36"/>
      <c r="BX67" s="36"/>
      <c r="BY67" s="36"/>
      <c r="BZ67" s="36"/>
      <c r="CB67" s="36"/>
      <c r="CD67" s="36"/>
      <c r="DF67" s="36"/>
    </row>
    <row r="68" spans="1:110" s="35" customFormat="1" ht="7.5" customHeight="1">
      <c r="A68" s="27"/>
      <c r="B68" s="28"/>
      <c r="C68" s="41"/>
      <c r="D68" s="41"/>
      <c r="E68" s="41"/>
      <c r="F68" s="41"/>
      <c r="G68" s="69"/>
      <c r="H68" s="69"/>
      <c r="I68" s="65"/>
      <c r="J68" s="39" t="s">
        <v>25</v>
      </c>
      <c r="K68" s="39"/>
      <c r="L68" s="18"/>
      <c r="M68" s="32"/>
      <c r="N68" s="33"/>
      <c r="O68" s="59"/>
      <c r="P68" s="34"/>
      <c r="Q68" s="34"/>
      <c r="R68" s="34"/>
      <c r="S68" s="34"/>
      <c r="T68" s="34"/>
      <c r="BA68" s="36"/>
      <c r="BC68" s="36"/>
      <c r="BE68" s="36"/>
      <c r="BG68" s="36"/>
      <c r="BH68" s="36"/>
      <c r="BI68" s="36"/>
      <c r="BJ68" s="36"/>
      <c r="BK68" s="36"/>
      <c r="BL68" s="36"/>
      <c r="BM68" s="36"/>
      <c r="BO68" s="36"/>
      <c r="BQ68" s="36"/>
      <c r="BS68" s="36"/>
      <c r="BT68" s="36"/>
      <c r="BU68" s="36"/>
      <c r="BV68" s="36"/>
      <c r="BW68" s="36"/>
      <c r="BX68" s="36"/>
      <c r="BY68" s="36"/>
      <c r="BZ68" s="36"/>
      <c r="CB68" s="36"/>
      <c r="CD68" s="36"/>
      <c r="DF68" s="36"/>
    </row>
    <row r="69" spans="1:110" s="35" customFormat="1" ht="18.75" customHeight="1">
      <c r="A69" s="27"/>
      <c r="B69" s="28"/>
      <c r="C69" s="182" t="s">
        <v>28</v>
      </c>
      <c r="D69" s="182"/>
      <c r="E69" s="182"/>
      <c r="F69" s="38"/>
      <c r="G69" s="38"/>
      <c r="H69" s="38"/>
      <c r="I69" s="38"/>
      <c r="J69" s="39"/>
      <c r="K69" s="39"/>
      <c r="L69" s="18"/>
      <c r="M69" s="32"/>
      <c r="N69" s="33"/>
      <c r="O69" s="59"/>
      <c r="P69" s="34"/>
      <c r="Q69" s="34"/>
      <c r="R69" s="34"/>
      <c r="S69" s="34"/>
      <c r="T69" s="34"/>
      <c r="BA69" s="36"/>
      <c r="BC69" s="36"/>
      <c r="BE69" s="36"/>
      <c r="BG69" s="36"/>
      <c r="BH69" s="36"/>
      <c r="BI69" s="36"/>
      <c r="BJ69" s="36"/>
      <c r="BK69" s="36"/>
      <c r="BL69" s="36"/>
      <c r="BM69" s="36"/>
      <c r="BO69" s="36"/>
      <c r="BQ69" s="36"/>
      <c r="BS69" s="36"/>
      <c r="BT69" s="36"/>
      <c r="BU69" s="36"/>
      <c r="BV69" s="36"/>
      <c r="BW69" s="36"/>
      <c r="BX69" s="36"/>
      <c r="BY69" s="36"/>
      <c r="BZ69" s="36"/>
      <c r="CB69" s="36"/>
      <c r="CD69" s="36"/>
      <c r="DF69" s="36"/>
    </row>
    <row r="70" spans="1:110" s="35" customFormat="1" ht="7.5" customHeight="1">
      <c r="A70" s="27"/>
      <c r="B70" s="28"/>
      <c r="C70" s="41"/>
      <c r="D70" s="42"/>
      <c r="E70" s="42"/>
      <c r="F70" s="42"/>
      <c r="G70" s="42"/>
      <c r="H70" s="42"/>
      <c r="I70" s="42"/>
      <c r="J70" s="39"/>
      <c r="K70" s="39"/>
      <c r="L70" s="18"/>
      <c r="M70" s="32"/>
      <c r="N70" s="70"/>
      <c r="O70" s="71"/>
      <c r="BA70" s="36"/>
      <c r="BC70" s="36"/>
      <c r="BE70" s="36"/>
      <c r="BG70" s="36"/>
      <c r="BH70" s="36"/>
      <c r="BI70" s="36"/>
      <c r="BJ70" s="36"/>
      <c r="BK70" s="36"/>
      <c r="BL70" s="36"/>
      <c r="BM70" s="36"/>
      <c r="BO70" s="36"/>
      <c r="BQ70" s="36"/>
      <c r="BS70" s="36"/>
      <c r="BT70" s="36"/>
      <c r="BU70" s="36"/>
      <c r="BV70" s="36"/>
      <c r="BW70" s="36"/>
      <c r="BX70" s="36"/>
      <c r="BY70" s="36"/>
      <c r="BZ70" s="36"/>
      <c r="CB70" s="36"/>
      <c r="CD70" s="36"/>
      <c r="DF70" s="36"/>
    </row>
    <row r="71" spans="1:110" s="35" customFormat="1" ht="57.75" customHeight="1">
      <c r="A71" s="27"/>
      <c r="B71" s="28"/>
      <c r="C71" s="41"/>
      <c r="D71" s="163" t="s">
        <v>29</v>
      </c>
      <c r="E71" s="164"/>
      <c r="F71" s="164"/>
      <c r="G71" s="164"/>
      <c r="H71" s="164"/>
      <c r="I71" s="164"/>
      <c r="J71" s="165"/>
      <c r="K71" s="23"/>
      <c r="L71" s="18"/>
      <c r="M71" s="32"/>
      <c r="N71" s="70"/>
      <c r="O71" s="71"/>
      <c r="BA71" s="36"/>
      <c r="BC71" s="36"/>
      <c r="BE71" s="36"/>
      <c r="BG71" s="36"/>
      <c r="BH71" s="36"/>
      <c r="BI71" s="36"/>
      <c r="BJ71" s="36"/>
      <c r="BK71" s="36"/>
      <c r="BL71" s="36"/>
      <c r="BM71" s="36"/>
      <c r="BO71" s="36"/>
      <c r="BQ71" s="36"/>
      <c r="BS71" s="36"/>
      <c r="BT71" s="36"/>
      <c r="BU71" s="36"/>
      <c r="BV71" s="36"/>
      <c r="BW71" s="36"/>
      <c r="BX71" s="36"/>
      <c r="BY71" s="36"/>
      <c r="BZ71" s="36"/>
      <c r="CB71" s="36"/>
      <c r="CD71" s="36"/>
      <c r="DF71" s="36"/>
    </row>
    <row r="72" spans="1:110" s="35" customFormat="1" ht="7.5" customHeight="1">
      <c r="A72" s="27"/>
      <c r="B72" s="28"/>
      <c r="C72" s="41"/>
      <c r="D72" s="72"/>
      <c r="E72" s="23"/>
      <c r="F72" s="23"/>
      <c r="G72" s="72"/>
      <c r="H72" s="72"/>
      <c r="I72" s="72"/>
      <c r="J72" s="23"/>
      <c r="K72" s="23"/>
      <c r="L72" s="18"/>
      <c r="M72" s="32"/>
      <c r="N72" s="70"/>
      <c r="O72" s="71"/>
      <c r="BA72" s="36"/>
      <c r="BC72" s="36"/>
      <c r="BE72" s="36"/>
      <c r="BG72" s="36"/>
      <c r="BH72" s="36"/>
      <c r="BI72" s="36"/>
      <c r="BJ72" s="36"/>
      <c r="BK72" s="36"/>
      <c r="BL72" s="36"/>
      <c r="BM72" s="36"/>
      <c r="BO72" s="36"/>
      <c r="BQ72" s="36"/>
      <c r="BS72" s="36"/>
      <c r="BT72" s="36"/>
      <c r="BU72" s="36"/>
      <c r="BV72" s="36"/>
      <c r="BW72" s="36"/>
      <c r="BX72" s="36"/>
      <c r="BY72" s="36"/>
      <c r="BZ72" s="36"/>
      <c r="CB72" s="36"/>
      <c r="CD72" s="36"/>
      <c r="DF72" s="36"/>
    </row>
    <row r="73" spans="1:110" s="35" customFormat="1" ht="48" customHeight="1">
      <c r="A73" s="27"/>
      <c r="B73" s="28"/>
      <c r="C73" s="41"/>
      <c r="D73" s="166" t="s">
        <v>30</v>
      </c>
      <c r="E73" s="166"/>
      <c r="F73" s="166"/>
      <c r="G73" s="166"/>
      <c r="H73" s="166"/>
      <c r="I73" s="166"/>
      <c r="J73" s="166"/>
      <c r="K73" s="23"/>
      <c r="L73" s="18"/>
      <c r="M73" s="32"/>
      <c r="N73" s="70"/>
      <c r="O73" s="71"/>
      <c r="BA73" s="36"/>
      <c r="BC73" s="36"/>
      <c r="BE73" s="36"/>
      <c r="BG73" s="36"/>
      <c r="BH73" s="36"/>
      <c r="BI73" s="36"/>
      <c r="BJ73" s="36"/>
      <c r="BK73" s="36"/>
      <c r="BL73" s="36"/>
      <c r="BM73" s="36"/>
      <c r="BO73" s="36"/>
      <c r="BQ73" s="36"/>
      <c r="BS73" s="36"/>
      <c r="BT73" s="36"/>
      <c r="BU73" s="36"/>
      <c r="BV73" s="36"/>
      <c r="BW73" s="36"/>
      <c r="BX73" s="36"/>
      <c r="BY73" s="36"/>
      <c r="BZ73" s="36"/>
      <c r="CB73" s="36"/>
      <c r="CD73" s="36"/>
      <c r="DF73" s="36"/>
    </row>
    <row r="74" spans="1:110" s="35" customFormat="1" ht="7.5" customHeight="1">
      <c r="A74" s="27"/>
      <c r="B74" s="28"/>
      <c r="C74" s="41"/>
      <c r="D74" s="39"/>
      <c r="E74" s="39"/>
      <c r="F74" s="39"/>
      <c r="G74" s="39"/>
      <c r="H74" s="39"/>
      <c r="I74" s="39"/>
      <c r="J74" s="39"/>
      <c r="K74" s="39"/>
      <c r="L74" s="18"/>
      <c r="M74" s="32"/>
      <c r="N74" s="70"/>
      <c r="O74" s="71"/>
      <c r="BA74" s="36"/>
      <c r="BC74" s="36"/>
      <c r="BE74" s="36"/>
      <c r="BG74" s="36"/>
      <c r="BH74" s="36"/>
      <c r="BI74" s="36"/>
      <c r="BJ74" s="36"/>
      <c r="BK74" s="36"/>
      <c r="BL74" s="36"/>
      <c r="BM74" s="36"/>
      <c r="BO74" s="36"/>
      <c r="BQ74" s="36"/>
      <c r="BS74" s="36"/>
      <c r="BT74" s="36"/>
      <c r="BU74" s="36"/>
      <c r="BV74" s="36"/>
      <c r="BW74" s="36"/>
      <c r="BX74" s="36"/>
      <c r="BY74" s="36"/>
      <c r="BZ74" s="36"/>
      <c r="CB74" s="36"/>
      <c r="CD74" s="36"/>
      <c r="DF74" s="36"/>
    </row>
    <row r="75" spans="1:110" s="35" customFormat="1" ht="18.75" customHeight="1">
      <c r="A75" s="27"/>
      <c r="B75" s="28"/>
      <c r="C75" s="145" t="s">
        <v>31</v>
      </c>
      <c r="D75" s="145"/>
      <c r="E75" s="73"/>
      <c r="F75" s="73"/>
      <c r="G75" s="73"/>
      <c r="H75" s="73"/>
      <c r="I75" s="73"/>
      <c r="J75" s="39"/>
      <c r="K75" s="39"/>
      <c r="L75" s="18"/>
      <c r="M75" s="32"/>
      <c r="N75" s="70"/>
      <c r="O75" s="71"/>
      <c r="BA75" s="36"/>
      <c r="BC75" s="36"/>
      <c r="BE75" s="36"/>
      <c r="BG75" s="36"/>
      <c r="BH75" s="36"/>
      <c r="BI75" s="36"/>
      <c r="BJ75" s="36"/>
      <c r="BK75" s="36"/>
      <c r="BL75" s="36"/>
      <c r="BM75" s="36"/>
      <c r="BO75" s="36"/>
      <c r="BQ75" s="36"/>
      <c r="BS75" s="36"/>
      <c r="BT75" s="36"/>
      <c r="BU75" s="36"/>
      <c r="BV75" s="36"/>
      <c r="BW75" s="36"/>
      <c r="BX75" s="36"/>
      <c r="BY75" s="36"/>
      <c r="BZ75" s="36"/>
      <c r="CB75" s="36"/>
      <c r="CD75" s="36"/>
      <c r="DF75" s="36"/>
    </row>
    <row r="76" spans="1:110" s="35" customFormat="1" ht="18.75" customHeight="1">
      <c r="A76" s="27"/>
      <c r="B76" s="28"/>
      <c r="C76" s="41"/>
      <c r="D76" s="49" t="s">
        <v>32</v>
      </c>
      <c r="E76" s="49"/>
      <c r="F76" s="49"/>
      <c r="G76" s="177" t="s">
        <v>33</v>
      </c>
      <c r="H76" s="177"/>
      <c r="I76" s="177"/>
      <c r="J76" s="56"/>
      <c r="K76" s="56"/>
      <c r="L76" s="18"/>
      <c r="M76" s="32"/>
      <c r="N76" s="70"/>
      <c r="O76" s="71"/>
      <c r="BA76" s="36"/>
      <c r="BC76" s="36"/>
      <c r="BE76" s="36"/>
      <c r="BG76" s="36"/>
      <c r="BH76" s="36"/>
      <c r="BI76" s="36"/>
      <c r="BJ76" s="36"/>
      <c r="BK76" s="36"/>
      <c r="BL76" s="36"/>
      <c r="BM76" s="36"/>
      <c r="BO76" s="36"/>
      <c r="BQ76" s="36"/>
      <c r="BS76" s="36"/>
      <c r="BT76" s="36"/>
      <c r="BU76" s="36"/>
      <c r="BV76" s="36"/>
      <c r="BW76" s="36"/>
      <c r="BX76" s="36"/>
      <c r="BY76" s="36"/>
      <c r="BZ76" s="36"/>
      <c r="CB76" s="36"/>
      <c r="CD76" s="36"/>
      <c r="DF76" s="36"/>
    </row>
    <row r="77" spans="1:110" s="35" customFormat="1" ht="18.75" customHeight="1" thickBot="1">
      <c r="A77" s="27"/>
      <c r="B77" s="28"/>
      <c r="C77" s="41"/>
      <c r="D77" s="147" t="s">
        <v>34</v>
      </c>
      <c r="E77" s="147"/>
      <c r="F77" s="65"/>
      <c r="G77" s="160">
        <f>VLOOKUP($E$25,$S$252:$DM$556,30,FALSE)</f>
        <v>0</v>
      </c>
      <c r="H77" s="161"/>
      <c r="I77" s="162"/>
      <c r="J77" s="39"/>
      <c r="K77" s="39"/>
      <c r="L77" s="18"/>
      <c r="M77" s="32"/>
      <c r="N77" s="70"/>
      <c r="O77" s="71"/>
      <c r="BA77" s="36"/>
      <c r="BC77" s="36"/>
      <c r="BE77" s="36"/>
      <c r="BG77" s="36"/>
      <c r="BH77" s="36"/>
      <c r="BI77" s="36"/>
      <c r="BJ77" s="36"/>
      <c r="BK77" s="36"/>
      <c r="BL77" s="36"/>
      <c r="BM77" s="36"/>
      <c r="BO77" s="36"/>
      <c r="BQ77" s="36"/>
      <c r="BS77" s="36"/>
      <c r="BT77" s="36"/>
      <c r="BU77" s="36"/>
      <c r="BV77" s="36"/>
      <c r="BW77" s="36"/>
      <c r="BX77" s="36"/>
      <c r="BY77" s="36"/>
      <c r="BZ77" s="36"/>
      <c r="CB77" s="36"/>
      <c r="CD77" s="36"/>
      <c r="DF77" s="36"/>
    </row>
    <row r="78" spans="1:110" s="35" customFormat="1" ht="7.5" customHeight="1">
      <c r="A78" s="27"/>
      <c r="B78" s="28"/>
      <c r="C78" s="41"/>
      <c r="D78" s="65"/>
      <c r="E78" s="65"/>
      <c r="F78" s="65"/>
      <c r="G78" s="74"/>
      <c r="H78" s="74"/>
      <c r="I78" s="74"/>
      <c r="J78" s="39"/>
      <c r="K78" s="39"/>
      <c r="L78" s="18"/>
      <c r="M78" s="32"/>
      <c r="N78" s="70"/>
      <c r="O78" s="71"/>
      <c r="BA78" s="36"/>
      <c r="BC78" s="36"/>
      <c r="BE78" s="36"/>
      <c r="BG78" s="36"/>
      <c r="BH78" s="36"/>
      <c r="BI78" s="36"/>
      <c r="BJ78" s="36"/>
      <c r="BK78" s="36"/>
      <c r="BL78" s="36"/>
      <c r="BM78" s="36"/>
      <c r="BO78" s="36"/>
      <c r="BQ78" s="36"/>
      <c r="BS78" s="36"/>
      <c r="BT78" s="36"/>
      <c r="BU78" s="36"/>
      <c r="BV78" s="36"/>
      <c r="BW78" s="36"/>
      <c r="BX78" s="36"/>
      <c r="BY78" s="36"/>
      <c r="BZ78" s="36"/>
      <c r="CB78" s="36"/>
      <c r="CD78" s="36"/>
      <c r="DF78" s="36"/>
    </row>
    <row r="79" spans="1:110" s="35" customFormat="1" ht="18.75" customHeight="1" thickBot="1">
      <c r="A79" s="27"/>
      <c r="B79" s="28"/>
      <c r="C79" s="41"/>
      <c r="D79" s="147" t="s">
        <v>35</v>
      </c>
      <c r="E79" s="147"/>
      <c r="F79" s="65"/>
      <c r="G79" s="160">
        <f>VLOOKUP($E$25,$S$252:$DM$556,31,FALSE)</f>
        <v>0</v>
      </c>
      <c r="H79" s="161"/>
      <c r="I79" s="162"/>
      <c r="J79" s="39"/>
      <c r="K79" s="39"/>
      <c r="L79" s="18"/>
      <c r="M79" s="32"/>
      <c r="N79" s="70"/>
      <c r="O79" s="71"/>
      <c r="BA79" s="36"/>
      <c r="BC79" s="36"/>
      <c r="BE79" s="36"/>
      <c r="BG79" s="36"/>
      <c r="BH79" s="36"/>
      <c r="BI79" s="36"/>
      <c r="BJ79" s="36"/>
      <c r="BK79" s="36"/>
      <c r="BL79" s="36"/>
      <c r="BM79" s="36"/>
      <c r="BO79" s="36"/>
      <c r="BQ79" s="36"/>
      <c r="BS79" s="36"/>
      <c r="BT79" s="36"/>
      <c r="BU79" s="36"/>
      <c r="BV79" s="36"/>
      <c r="BW79" s="36"/>
      <c r="BX79" s="36"/>
      <c r="BY79" s="36"/>
      <c r="BZ79" s="36"/>
      <c r="CB79" s="36"/>
      <c r="CD79" s="36"/>
      <c r="DF79" s="36"/>
    </row>
    <row r="80" spans="1:110" s="35" customFormat="1" ht="7.5" customHeight="1">
      <c r="A80" s="27"/>
      <c r="B80" s="28"/>
      <c r="C80" s="41"/>
      <c r="D80" s="65"/>
      <c r="E80" s="65"/>
      <c r="F80" s="65"/>
      <c r="G80" s="74"/>
      <c r="H80" s="74"/>
      <c r="I80" s="74"/>
      <c r="J80" s="39"/>
      <c r="K80" s="39"/>
      <c r="L80" s="18"/>
      <c r="M80" s="32"/>
      <c r="N80" s="70"/>
      <c r="O80" s="71"/>
      <c r="BA80" s="36"/>
      <c r="BC80" s="36"/>
      <c r="BE80" s="36"/>
      <c r="BG80" s="36"/>
      <c r="BH80" s="36"/>
      <c r="BI80" s="36"/>
      <c r="BJ80" s="36"/>
      <c r="BK80" s="36"/>
      <c r="BL80" s="36"/>
      <c r="BM80" s="36"/>
      <c r="BO80" s="36"/>
      <c r="BQ80" s="36"/>
      <c r="BS80" s="36"/>
      <c r="BT80" s="36"/>
      <c r="BU80" s="36"/>
      <c r="BV80" s="36"/>
      <c r="BW80" s="36"/>
      <c r="BX80" s="36"/>
      <c r="BY80" s="36"/>
      <c r="BZ80" s="36"/>
      <c r="CB80" s="36"/>
      <c r="CD80" s="36"/>
      <c r="DF80" s="36"/>
    </row>
    <row r="81" spans="1:110" s="35" customFormat="1" ht="18.75" customHeight="1" thickBot="1">
      <c r="A81" s="27"/>
      <c r="B81" s="28"/>
      <c r="C81" s="41"/>
      <c r="D81" s="147" t="s">
        <v>36</v>
      </c>
      <c r="E81" s="147"/>
      <c r="F81" s="65"/>
      <c r="G81" s="160">
        <f>VLOOKUP($E$25,$S$252:$DM$556,32,FALSE)</f>
        <v>0</v>
      </c>
      <c r="H81" s="161"/>
      <c r="I81" s="162"/>
      <c r="J81" s="39"/>
      <c r="K81" s="39"/>
      <c r="L81" s="18"/>
      <c r="M81" s="32"/>
      <c r="N81" s="70"/>
      <c r="O81" s="71"/>
      <c r="BA81" s="36"/>
      <c r="BC81" s="36"/>
      <c r="BE81" s="36"/>
      <c r="BG81" s="36"/>
      <c r="BH81" s="36"/>
      <c r="BI81" s="36"/>
      <c r="BJ81" s="36"/>
      <c r="BK81" s="36"/>
      <c r="BL81" s="36"/>
      <c r="BM81" s="36"/>
      <c r="BO81" s="36"/>
      <c r="BQ81" s="36"/>
      <c r="BS81" s="36"/>
      <c r="BT81" s="36"/>
      <c r="BU81" s="36"/>
      <c r="BV81" s="36"/>
      <c r="BW81" s="36"/>
      <c r="BX81" s="36"/>
      <c r="BY81" s="36"/>
      <c r="BZ81" s="36"/>
      <c r="CB81" s="36"/>
      <c r="CD81" s="36"/>
      <c r="DF81" s="36"/>
    </row>
    <row r="82" spans="1:110" s="35" customFormat="1" ht="7.5" customHeight="1">
      <c r="A82" s="27"/>
      <c r="B82" s="28"/>
      <c r="C82" s="41"/>
      <c r="D82" s="65"/>
      <c r="E82" s="65"/>
      <c r="F82" s="65"/>
      <c r="G82" s="66"/>
      <c r="H82" s="66"/>
      <c r="I82" s="66"/>
      <c r="J82" s="39"/>
      <c r="K82" s="39"/>
      <c r="L82" s="18"/>
      <c r="M82" s="32"/>
      <c r="N82" s="70"/>
      <c r="O82" s="71"/>
      <c r="BA82" s="36"/>
      <c r="BC82" s="36"/>
      <c r="BE82" s="36"/>
      <c r="BG82" s="36"/>
      <c r="BH82" s="36"/>
      <c r="BI82" s="36"/>
      <c r="BJ82" s="36"/>
      <c r="BK82" s="36"/>
      <c r="BL82" s="36"/>
      <c r="BM82" s="36"/>
      <c r="BO82" s="36"/>
      <c r="BQ82" s="36"/>
      <c r="BS82" s="36"/>
      <c r="BT82" s="36"/>
      <c r="BU82" s="36"/>
      <c r="BV82" s="36"/>
      <c r="BW82" s="36"/>
      <c r="BX82" s="36"/>
      <c r="BY82" s="36"/>
      <c r="BZ82" s="36"/>
      <c r="CB82" s="36"/>
      <c r="CD82" s="36"/>
      <c r="DF82" s="36"/>
    </row>
    <row r="83" spans="1:110" s="35" customFormat="1" ht="18.75" customHeight="1" thickBot="1">
      <c r="A83" s="27"/>
      <c r="B83" s="28"/>
      <c r="C83" s="41"/>
      <c r="D83" s="147" t="s">
        <v>37</v>
      </c>
      <c r="E83" s="147"/>
      <c r="F83" s="65"/>
      <c r="G83" s="160">
        <f>VLOOKUP($E$25,$S$252:$DM$556,33,FALSE)</f>
        <v>0</v>
      </c>
      <c r="H83" s="161"/>
      <c r="I83" s="162"/>
      <c r="J83" s="39"/>
      <c r="K83" s="39"/>
      <c r="L83" s="18"/>
      <c r="M83" s="32"/>
      <c r="N83" s="70"/>
      <c r="O83" s="71"/>
      <c r="BA83" s="36"/>
      <c r="BC83" s="36"/>
      <c r="BE83" s="36"/>
      <c r="BG83" s="36"/>
      <c r="BH83" s="36"/>
      <c r="BI83" s="36"/>
      <c r="BJ83" s="36"/>
      <c r="BK83" s="36"/>
      <c r="BL83" s="36"/>
      <c r="BM83" s="36"/>
      <c r="BO83" s="36"/>
      <c r="BQ83" s="36"/>
      <c r="BS83" s="36"/>
      <c r="BT83" s="36"/>
      <c r="BU83" s="36"/>
      <c r="BV83" s="36"/>
      <c r="BW83" s="36"/>
      <c r="BX83" s="36"/>
      <c r="BY83" s="36"/>
      <c r="BZ83" s="36"/>
      <c r="CB83" s="36"/>
      <c r="CD83" s="36"/>
      <c r="DF83" s="36"/>
    </row>
    <row r="84" spans="1:110" s="35" customFormat="1" ht="7.5" customHeight="1">
      <c r="A84" s="27"/>
      <c r="B84" s="28"/>
      <c r="C84" s="41"/>
      <c r="D84" s="65"/>
      <c r="E84" s="65"/>
      <c r="F84" s="65"/>
      <c r="G84" s="66"/>
      <c r="H84" s="66"/>
      <c r="I84" s="66"/>
      <c r="J84" s="39"/>
      <c r="K84" s="39"/>
      <c r="L84" s="18"/>
      <c r="M84" s="32"/>
      <c r="N84" s="70"/>
      <c r="O84" s="71"/>
      <c r="BA84" s="36"/>
      <c r="BC84" s="36"/>
      <c r="BE84" s="36"/>
      <c r="BG84" s="36"/>
      <c r="BH84" s="36"/>
      <c r="BI84" s="36"/>
      <c r="BJ84" s="36"/>
      <c r="BK84" s="36"/>
      <c r="BL84" s="36"/>
      <c r="BM84" s="36"/>
      <c r="BO84" s="36"/>
      <c r="BQ84" s="36"/>
      <c r="BS84" s="36"/>
      <c r="BT84" s="36"/>
      <c r="BU84" s="36"/>
      <c r="BV84" s="36"/>
      <c r="BW84" s="36"/>
      <c r="BX84" s="36"/>
      <c r="BY84" s="36"/>
      <c r="BZ84" s="36"/>
      <c r="CB84" s="36"/>
      <c r="CD84" s="36"/>
      <c r="DF84" s="36"/>
    </row>
    <row r="85" spans="1:110" s="35" customFormat="1" ht="18.75" customHeight="1" thickBot="1">
      <c r="A85" s="27"/>
      <c r="B85" s="28"/>
      <c r="C85" s="41"/>
      <c r="D85" s="147" t="s">
        <v>38</v>
      </c>
      <c r="E85" s="147"/>
      <c r="F85" s="65"/>
      <c r="G85" s="160">
        <f>VLOOKUP($E$25,$S$252:$DM$556,34,FALSE)</f>
        <v>0</v>
      </c>
      <c r="H85" s="161"/>
      <c r="I85" s="162"/>
      <c r="J85" s="39"/>
      <c r="K85" s="39"/>
      <c r="L85" s="18"/>
      <c r="M85" s="32"/>
      <c r="N85" s="70"/>
      <c r="O85" s="71"/>
      <c r="BA85" s="36"/>
      <c r="BC85" s="36"/>
      <c r="BE85" s="36"/>
      <c r="BG85" s="36"/>
      <c r="BH85" s="36"/>
      <c r="BI85" s="36"/>
      <c r="BJ85" s="36"/>
      <c r="BK85" s="36"/>
      <c r="BL85" s="36"/>
      <c r="BM85" s="36"/>
      <c r="BO85" s="36"/>
      <c r="BQ85" s="36"/>
      <c r="BS85" s="36"/>
      <c r="BT85" s="36"/>
      <c r="BU85" s="36"/>
      <c r="BV85" s="36"/>
      <c r="BW85" s="36"/>
      <c r="BX85" s="36"/>
      <c r="BY85" s="36"/>
      <c r="BZ85" s="36"/>
      <c r="CB85" s="36"/>
      <c r="CD85" s="36"/>
      <c r="DF85" s="36"/>
    </row>
    <row r="86" spans="1:110" s="35" customFormat="1" ht="7.5" customHeight="1">
      <c r="A86" s="27"/>
      <c r="B86" s="28"/>
      <c r="C86" s="41"/>
      <c r="D86" s="65"/>
      <c r="E86" s="65"/>
      <c r="F86" s="65"/>
      <c r="G86" s="66"/>
      <c r="H86" s="66"/>
      <c r="I86" s="66"/>
      <c r="J86" s="39"/>
      <c r="K86" s="39"/>
      <c r="L86" s="18"/>
      <c r="M86" s="32"/>
      <c r="N86" s="70"/>
      <c r="O86" s="71"/>
      <c r="BA86" s="36"/>
      <c r="BC86" s="36"/>
      <c r="BE86" s="36"/>
      <c r="BG86" s="36"/>
      <c r="BH86" s="36"/>
      <c r="BI86" s="36"/>
      <c r="BJ86" s="36"/>
      <c r="BK86" s="36"/>
      <c r="BL86" s="36"/>
      <c r="BM86" s="36"/>
      <c r="BO86" s="36"/>
      <c r="BQ86" s="36"/>
      <c r="BS86" s="36"/>
      <c r="BT86" s="36"/>
      <c r="BU86" s="36"/>
      <c r="BV86" s="36"/>
      <c r="BW86" s="36"/>
      <c r="BX86" s="36"/>
      <c r="BY86" s="36"/>
      <c r="BZ86" s="36"/>
      <c r="CB86" s="36"/>
      <c r="CD86" s="36"/>
      <c r="DF86" s="36"/>
    </row>
    <row r="87" spans="1:110" s="35" customFormat="1" ht="18.75" customHeight="1" thickBot="1">
      <c r="A87" s="27"/>
      <c r="B87" s="28"/>
      <c r="C87" s="41"/>
      <c r="D87" s="147" t="s">
        <v>39</v>
      </c>
      <c r="E87" s="147"/>
      <c r="F87" s="65"/>
      <c r="G87" s="160">
        <f>VLOOKUP($E$25,$S$252:$DM$556,35,FALSE)</f>
        <v>0</v>
      </c>
      <c r="H87" s="161"/>
      <c r="I87" s="162"/>
      <c r="J87" s="39"/>
      <c r="K87" s="39"/>
      <c r="L87" s="18"/>
      <c r="M87" s="32"/>
      <c r="N87" s="70"/>
      <c r="O87" s="59"/>
      <c r="P87" s="34"/>
      <c r="BA87" s="36"/>
      <c r="BC87" s="36"/>
      <c r="BE87" s="36"/>
      <c r="BG87" s="36"/>
      <c r="BH87" s="36"/>
      <c r="BI87" s="36"/>
      <c r="BJ87" s="36"/>
      <c r="BK87" s="36"/>
      <c r="BL87" s="36"/>
      <c r="BM87" s="36"/>
      <c r="BO87" s="36"/>
      <c r="BQ87" s="36"/>
      <c r="BS87" s="36"/>
      <c r="BT87" s="36"/>
      <c r="BU87" s="36"/>
      <c r="BV87" s="36"/>
      <c r="BW87" s="36"/>
      <c r="BX87" s="36"/>
      <c r="BY87" s="36"/>
      <c r="BZ87" s="36"/>
      <c r="CB87" s="36"/>
      <c r="CD87" s="36"/>
      <c r="DF87" s="36"/>
    </row>
    <row r="88" spans="1:110" s="35" customFormat="1" ht="13.5" customHeight="1">
      <c r="A88" s="27"/>
      <c r="B88" s="28"/>
      <c r="C88" s="41"/>
      <c r="D88" s="75" t="s">
        <v>40</v>
      </c>
      <c r="E88" s="65"/>
      <c r="F88" s="65"/>
      <c r="G88" s="76"/>
      <c r="H88" s="76"/>
      <c r="I88" s="76"/>
      <c r="J88" s="39"/>
      <c r="K88" s="39"/>
      <c r="L88" s="18"/>
      <c r="M88" s="32"/>
      <c r="N88" s="70"/>
      <c r="O88" s="59"/>
      <c r="P88" s="34"/>
      <c r="BA88" s="36"/>
      <c r="BC88" s="36"/>
      <c r="BE88" s="36"/>
      <c r="BG88" s="36"/>
      <c r="BH88" s="36"/>
      <c r="BI88" s="36"/>
      <c r="BJ88" s="36"/>
      <c r="BK88" s="36"/>
      <c r="BL88" s="36"/>
      <c r="BM88" s="36"/>
      <c r="BO88" s="36"/>
      <c r="BQ88" s="36"/>
      <c r="BS88" s="36"/>
      <c r="BT88" s="36"/>
      <c r="BU88" s="36"/>
      <c r="BV88" s="36"/>
      <c r="BW88" s="36"/>
      <c r="BX88" s="36"/>
      <c r="BY88" s="36"/>
      <c r="BZ88" s="36"/>
      <c r="CB88" s="36"/>
      <c r="CD88" s="36"/>
      <c r="DF88" s="36"/>
    </row>
    <row r="89" spans="1:110" s="35" customFormat="1" ht="27.75" customHeight="1" thickBot="1">
      <c r="A89" s="27"/>
      <c r="B89" s="28"/>
      <c r="C89" s="41"/>
      <c r="D89" s="158">
        <f>VLOOKUP($E$25,$S$252:$DM$556,36,FALSE)</f>
        <v>0</v>
      </c>
      <c r="E89" s="159"/>
      <c r="F89" s="65"/>
      <c r="G89" s="160">
        <f>VLOOKUP($E$25,$S$252:$DM$556,37,FALSE)</f>
        <v>0</v>
      </c>
      <c r="H89" s="161"/>
      <c r="I89" s="162"/>
      <c r="J89" s="39"/>
      <c r="K89" s="39"/>
      <c r="L89" s="18"/>
      <c r="M89" s="32"/>
      <c r="N89" s="70"/>
      <c r="O89" s="59"/>
      <c r="P89" s="34"/>
      <c r="BA89" s="36"/>
      <c r="BC89" s="36"/>
      <c r="BE89" s="36"/>
      <c r="BG89" s="36"/>
      <c r="BH89" s="36"/>
      <c r="BI89" s="36"/>
      <c r="BJ89" s="36"/>
      <c r="BK89" s="36"/>
      <c r="BL89" s="36"/>
      <c r="BM89" s="36"/>
      <c r="BO89" s="36"/>
      <c r="BQ89" s="36"/>
      <c r="BS89" s="36"/>
      <c r="BT89" s="36"/>
      <c r="BU89" s="36"/>
      <c r="BV89" s="36"/>
      <c r="BW89" s="36"/>
      <c r="BX89" s="36"/>
      <c r="BY89" s="36"/>
      <c r="BZ89" s="36"/>
      <c r="CB89" s="36"/>
      <c r="CD89" s="36"/>
      <c r="DF89" s="36"/>
    </row>
    <row r="90" spans="1:110" s="35" customFormat="1" ht="18.75" customHeight="1">
      <c r="A90" s="27"/>
      <c r="B90" s="28"/>
      <c r="C90" s="41"/>
      <c r="D90" s="75" t="s">
        <v>40</v>
      </c>
      <c r="E90" s="65"/>
      <c r="F90" s="65"/>
      <c r="G90" s="76"/>
      <c r="H90" s="76"/>
      <c r="I90" s="76"/>
      <c r="J90" s="39"/>
      <c r="K90" s="39"/>
      <c r="L90" s="18"/>
      <c r="M90" s="32"/>
      <c r="N90" s="70"/>
      <c r="O90" s="59"/>
      <c r="P90" s="34"/>
      <c r="BA90" s="36"/>
      <c r="BC90" s="36"/>
      <c r="BE90" s="36"/>
      <c r="BG90" s="36"/>
      <c r="BH90" s="36"/>
      <c r="BI90" s="36"/>
      <c r="BJ90" s="36"/>
      <c r="BK90" s="36"/>
      <c r="BL90" s="36"/>
      <c r="BM90" s="36"/>
      <c r="BO90" s="36"/>
      <c r="BQ90" s="36"/>
      <c r="BS90" s="36"/>
      <c r="BT90" s="36"/>
      <c r="BU90" s="36"/>
      <c r="BV90" s="36"/>
      <c r="BW90" s="36"/>
      <c r="BX90" s="36"/>
      <c r="BY90" s="36"/>
      <c r="BZ90" s="36"/>
      <c r="CB90" s="36"/>
      <c r="CD90" s="36"/>
      <c r="DF90" s="36"/>
    </row>
    <row r="91" spans="1:110" s="35" customFormat="1" ht="27.75" customHeight="1" thickBot="1">
      <c r="A91" s="27"/>
      <c r="B91" s="28"/>
      <c r="C91" s="41"/>
      <c r="D91" s="158">
        <f>VLOOKUP($E$25,$S$252:$DM$556,38,FALSE)</f>
        <v>0</v>
      </c>
      <c r="E91" s="159"/>
      <c r="F91" s="39"/>
      <c r="G91" s="160">
        <f>VLOOKUP($E$25,$S$252:$DM$556,39,FALSE)</f>
        <v>0</v>
      </c>
      <c r="H91" s="161"/>
      <c r="I91" s="162"/>
      <c r="J91" s="39"/>
      <c r="K91" s="39"/>
      <c r="L91" s="18"/>
      <c r="M91" s="32"/>
      <c r="N91" s="70"/>
      <c r="O91" s="59"/>
      <c r="P91" s="34"/>
      <c r="BA91" s="36"/>
      <c r="BC91" s="36"/>
      <c r="BE91" s="36"/>
      <c r="BG91" s="36"/>
      <c r="BH91" s="36"/>
      <c r="BI91" s="36"/>
      <c r="BJ91" s="36"/>
      <c r="BK91" s="36"/>
      <c r="BL91" s="36"/>
      <c r="BM91" s="36"/>
      <c r="BO91" s="36"/>
      <c r="BQ91" s="36"/>
      <c r="BS91" s="36"/>
      <c r="BT91" s="36"/>
      <c r="BU91" s="36"/>
      <c r="BV91" s="36"/>
      <c r="BW91" s="36"/>
      <c r="BX91" s="36"/>
      <c r="BY91" s="36"/>
      <c r="BZ91" s="36"/>
      <c r="CB91" s="36"/>
      <c r="CD91" s="36"/>
      <c r="DF91" s="36"/>
    </row>
    <row r="92" spans="1:110" s="35" customFormat="1" ht="18.75" customHeight="1">
      <c r="A92" s="27"/>
      <c r="B92" s="28"/>
      <c r="C92" s="41"/>
      <c r="D92" s="75" t="s">
        <v>40</v>
      </c>
      <c r="E92" s="65"/>
      <c r="F92" s="65"/>
      <c r="G92" s="76"/>
      <c r="H92" s="76"/>
      <c r="I92" s="76"/>
      <c r="J92" s="39"/>
      <c r="K92" s="39"/>
      <c r="L92" s="18"/>
      <c r="M92" s="32"/>
      <c r="N92" s="70"/>
      <c r="O92" s="59"/>
      <c r="P92" s="34"/>
      <c r="BA92" s="36"/>
      <c r="BC92" s="36"/>
      <c r="BE92" s="36"/>
      <c r="BG92" s="36"/>
      <c r="BH92" s="36"/>
      <c r="BI92" s="36"/>
      <c r="BJ92" s="36"/>
      <c r="BK92" s="36"/>
      <c r="BL92" s="36"/>
      <c r="BM92" s="36"/>
      <c r="BO92" s="36"/>
      <c r="BQ92" s="36"/>
      <c r="BS92" s="36"/>
      <c r="BT92" s="36"/>
      <c r="BU92" s="36"/>
      <c r="BV92" s="36"/>
      <c r="BW92" s="36"/>
      <c r="BX92" s="36"/>
      <c r="BY92" s="36"/>
      <c r="BZ92" s="36"/>
      <c r="CB92" s="36"/>
      <c r="CD92" s="36"/>
      <c r="DF92" s="36"/>
    </row>
    <row r="93" spans="1:110" s="35" customFormat="1" ht="27.75" customHeight="1" thickBot="1">
      <c r="A93" s="27"/>
      <c r="B93" s="28"/>
      <c r="C93" s="41"/>
      <c r="D93" s="158">
        <f>VLOOKUP($E$25,$S$252:$DM$556,40,FALSE)</f>
        <v>0</v>
      </c>
      <c r="E93" s="159"/>
      <c r="F93" s="39"/>
      <c r="G93" s="160">
        <f>VLOOKUP($E$25,$S$252:$DM$556,41,FALSE)</f>
        <v>0</v>
      </c>
      <c r="H93" s="161"/>
      <c r="I93" s="162"/>
      <c r="J93" s="39"/>
      <c r="K93" s="39"/>
      <c r="L93" s="18"/>
      <c r="M93" s="32"/>
      <c r="N93" s="70"/>
      <c r="O93" s="59"/>
      <c r="P93" s="34"/>
      <c r="BA93" s="36"/>
      <c r="BC93" s="36"/>
      <c r="BE93" s="36"/>
      <c r="BG93" s="36"/>
      <c r="BH93" s="36"/>
      <c r="BI93" s="36"/>
      <c r="BJ93" s="36"/>
      <c r="BK93" s="36"/>
      <c r="BL93" s="36"/>
      <c r="BM93" s="36"/>
      <c r="BO93" s="36"/>
      <c r="BQ93" s="36"/>
      <c r="BS93" s="36"/>
      <c r="BT93" s="36"/>
      <c r="BU93" s="36"/>
      <c r="BV93" s="36"/>
      <c r="BW93" s="36"/>
      <c r="BX93" s="36"/>
      <c r="BY93" s="36"/>
      <c r="BZ93" s="36"/>
      <c r="CB93" s="36"/>
      <c r="CD93" s="36"/>
      <c r="DF93" s="36"/>
    </row>
    <row r="94" spans="1:110" s="35" customFormat="1" ht="7.5" customHeight="1">
      <c r="A94" s="77"/>
      <c r="B94" s="60"/>
      <c r="C94" s="61"/>
      <c r="D94" s="63" t="s">
        <v>41</v>
      </c>
      <c r="E94" s="63"/>
      <c r="F94" s="63"/>
      <c r="G94" s="63"/>
      <c r="H94" s="63"/>
      <c r="I94" s="63"/>
      <c r="J94" s="63"/>
      <c r="K94" s="63"/>
      <c r="L94" s="64"/>
      <c r="M94" s="32"/>
      <c r="N94" s="70"/>
      <c r="O94" s="59"/>
      <c r="P94" s="34"/>
      <c r="BA94" s="36"/>
      <c r="BC94" s="36"/>
      <c r="BE94" s="36"/>
      <c r="BG94" s="36"/>
      <c r="BH94" s="36"/>
      <c r="BI94" s="36"/>
      <c r="BJ94" s="36"/>
      <c r="BK94" s="36"/>
      <c r="BL94" s="36"/>
      <c r="BM94" s="36"/>
      <c r="BO94" s="36"/>
      <c r="BQ94" s="36"/>
      <c r="BS94" s="36"/>
      <c r="BT94" s="36"/>
      <c r="BU94" s="36"/>
      <c r="BV94" s="36"/>
      <c r="BW94" s="36"/>
      <c r="BX94" s="36"/>
      <c r="BY94" s="36"/>
      <c r="BZ94" s="36"/>
      <c r="CB94" s="36"/>
      <c r="CD94" s="36"/>
      <c r="DF94" s="36"/>
    </row>
    <row r="95" spans="1:110" s="35" customFormat="1" ht="18.75" customHeight="1">
      <c r="A95" s="27"/>
      <c r="B95" s="28"/>
      <c r="C95" s="146" t="s">
        <v>42</v>
      </c>
      <c r="D95" s="146"/>
      <c r="E95" s="146"/>
      <c r="F95" s="146"/>
      <c r="G95" s="42"/>
      <c r="H95" s="42"/>
      <c r="I95" s="42"/>
      <c r="J95" s="39"/>
      <c r="K95" s="39"/>
      <c r="L95" s="18"/>
      <c r="M95" s="32"/>
      <c r="N95" s="70"/>
      <c r="O95" s="59"/>
      <c r="P95" s="34"/>
      <c r="BA95" s="36"/>
      <c r="BC95" s="36"/>
      <c r="BE95" s="36"/>
      <c r="BG95" s="36"/>
      <c r="BH95" s="36"/>
      <c r="BI95" s="36"/>
      <c r="BJ95" s="36"/>
      <c r="BK95" s="36"/>
      <c r="BL95" s="36"/>
      <c r="BM95" s="36"/>
      <c r="BO95" s="36"/>
      <c r="BQ95" s="36"/>
      <c r="BS95" s="36"/>
      <c r="BT95" s="36"/>
      <c r="BU95" s="36"/>
      <c r="BV95" s="36"/>
      <c r="BW95" s="36"/>
      <c r="BX95" s="36"/>
      <c r="BY95" s="36"/>
      <c r="BZ95" s="36"/>
      <c r="CB95" s="36"/>
      <c r="CD95" s="36"/>
      <c r="DF95" s="36"/>
    </row>
    <row r="96" spans="1:110" s="35" customFormat="1" ht="7.5" customHeight="1">
      <c r="A96" s="27"/>
      <c r="B96" s="28"/>
      <c r="C96" s="41"/>
      <c r="D96" s="39" t="s">
        <v>43</v>
      </c>
      <c r="E96" s="39"/>
      <c r="F96" s="39"/>
      <c r="G96" s="39"/>
      <c r="H96" s="39"/>
      <c r="I96" s="39"/>
      <c r="J96" s="39"/>
      <c r="K96" s="39"/>
      <c r="L96" s="18"/>
      <c r="M96" s="32"/>
      <c r="N96" s="70"/>
      <c r="O96" s="59"/>
      <c r="P96" s="34"/>
      <c r="BA96" s="36"/>
      <c r="BC96" s="36"/>
      <c r="BE96" s="36"/>
      <c r="BG96" s="36"/>
      <c r="BH96" s="36"/>
      <c r="BI96" s="36"/>
      <c r="BJ96" s="36"/>
      <c r="BK96" s="36"/>
      <c r="BL96" s="36"/>
      <c r="BM96" s="36"/>
      <c r="BO96" s="36"/>
      <c r="BQ96" s="36"/>
      <c r="BS96" s="36"/>
      <c r="BT96" s="36"/>
      <c r="BU96" s="36"/>
      <c r="BV96" s="36"/>
      <c r="BW96" s="36"/>
      <c r="BX96" s="36"/>
      <c r="BY96" s="36"/>
      <c r="BZ96" s="36"/>
      <c r="CB96" s="36"/>
      <c r="CD96" s="36"/>
      <c r="DF96" s="36"/>
    </row>
    <row r="97" spans="1:110" s="35" customFormat="1" ht="37.5" customHeight="1">
      <c r="A97" s="27"/>
      <c r="B97" s="28"/>
      <c r="C97" s="41"/>
      <c r="D97" s="163" t="s">
        <v>44</v>
      </c>
      <c r="E97" s="164"/>
      <c r="F97" s="164"/>
      <c r="G97" s="164"/>
      <c r="H97" s="164"/>
      <c r="I97" s="164"/>
      <c r="J97" s="165"/>
      <c r="K97" s="39"/>
      <c r="L97" s="18"/>
      <c r="M97" s="32"/>
      <c r="N97" s="70"/>
      <c r="O97" s="59"/>
      <c r="P97" s="34"/>
      <c r="BA97" s="36"/>
      <c r="BC97" s="36"/>
      <c r="BE97" s="36"/>
      <c r="BG97" s="36"/>
      <c r="BH97" s="36"/>
      <c r="BI97" s="36"/>
      <c r="BJ97" s="36"/>
      <c r="BK97" s="36"/>
      <c r="BL97" s="36"/>
      <c r="BM97" s="36"/>
      <c r="BO97" s="36"/>
      <c r="BQ97" s="36"/>
      <c r="BS97" s="36"/>
      <c r="BT97" s="36"/>
      <c r="BU97" s="36"/>
      <c r="BV97" s="36"/>
      <c r="BW97" s="36"/>
      <c r="BX97" s="36"/>
      <c r="BY97" s="36"/>
      <c r="BZ97" s="36"/>
      <c r="CB97" s="36"/>
      <c r="CD97" s="36"/>
      <c r="DF97" s="36"/>
    </row>
    <row r="98" spans="1:110" s="35" customFormat="1" ht="7.5" customHeight="1">
      <c r="A98" s="27"/>
      <c r="B98" s="28"/>
      <c r="C98" s="41"/>
      <c r="D98" s="39"/>
      <c r="E98" s="39"/>
      <c r="F98" s="39"/>
      <c r="G98" s="39"/>
      <c r="H98" s="39"/>
      <c r="I98" s="39"/>
      <c r="J98" s="39"/>
      <c r="K98" s="39"/>
      <c r="L98" s="18"/>
      <c r="M98" s="32"/>
      <c r="N98" s="70"/>
      <c r="O98" s="71"/>
      <c r="BA98" s="36"/>
      <c r="BC98" s="36"/>
      <c r="BE98" s="36"/>
      <c r="BG98" s="36"/>
      <c r="BH98" s="36"/>
      <c r="BI98" s="36"/>
      <c r="BJ98" s="36"/>
      <c r="BK98" s="36"/>
      <c r="BL98" s="36"/>
      <c r="BM98" s="36"/>
      <c r="BO98" s="36"/>
      <c r="BQ98" s="36"/>
      <c r="BS98" s="36"/>
      <c r="BT98" s="36"/>
      <c r="BU98" s="36"/>
      <c r="BV98" s="36"/>
      <c r="BW98" s="36"/>
      <c r="BX98" s="36"/>
      <c r="BY98" s="36"/>
      <c r="BZ98" s="36"/>
      <c r="CB98" s="36"/>
      <c r="CD98" s="36"/>
      <c r="DF98" s="36"/>
    </row>
    <row r="99" spans="1:110" s="35" customFormat="1" ht="40.5" customHeight="1">
      <c r="A99" s="27"/>
      <c r="B99" s="28"/>
      <c r="C99" s="41"/>
      <c r="D99" s="166" t="s">
        <v>45</v>
      </c>
      <c r="E99" s="166"/>
      <c r="F99" s="166"/>
      <c r="G99" s="166"/>
      <c r="H99" s="166"/>
      <c r="I99" s="166"/>
      <c r="J99" s="166"/>
      <c r="K99" s="39"/>
      <c r="L99" s="18"/>
      <c r="M99" s="32"/>
      <c r="N99" s="70"/>
      <c r="O99" s="71"/>
      <c r="BA99" s="36"/>
      <c r="BC99" s="36"/>
      <c r="BE99" s="36"/>
      <c r="BG99" s="36"/>
      <c r="BH99" s="36"/>
      <c r="BI99" s="36"/>
      <c r="BJ99" s="36"/>
      <c r="BK99" s="36"/>
      <c r="BL99" s="36"/>
      <c r="BM99" s="36"/>
      <c r="BO99" s="36"/>
      <c r="BQ99" s="36"/>
      <c r="BS99" s="36"/>
      <c r="BT99" s="36"/>
      <c r="BU99" s="36"/>
      <c r="BV99" s="36"/>
      <c r="BW99" s="36"/>
      <c r="BX99" s="36"/>
      <c r="BY99" s="36"/>
      <c r="BZ99" s="36"/>
      <c r="CB99" s="36"/>
      <c r="CD99" s="36"/>
      <c r="DF99" s="36"/>
    </row>
    <row r="100" spans="1:110" s="35" customFormat="1" ht="7.5" customHeight="1">
      <c r="A100" s="27"/>
      <c r="B100" s="28"/>
      <c r="C100" s="41"/>
      <c r="D100" s="39"/>
      <c r="E100" s="39"/>
      <c r="F100" s="39"/>
      <c r="G100" s="39"/>
      <c r="H100" s="39"/>
      <c r="I100" s="39"/>
      <c r="J100" s="39"/>
      <c r="K100" s="39"/>
      <c r="L100" s="18"/>
      <c r="M100" s="32"/>
      <c r="N100" s="70"/>
      <c r="O100" s="71"/>
      <c r="BA100" s="36"/>
      <c r="BC100" s="36"/>
      <c r="BE100" s="36"/>
      <c r="BG100" s="36"/>
      <c r="BH100" s="36"/>
      <c r="BI100" s="36"/>
      <c r="BJ100" s="36"/>
      <c r="BK100" s="36"/>
      <c r="BL100" s="36"/>
      <c r="BM100" s="36"/>
      <c r="BO100" s="36"/>
      <c r="BQ100" s="36"/>
      <c r="BS100" s="36"/>
      <c r="BT100" s="36"/>
      <c r="BU100" s="36"/>
      <c r="BV100" s="36"/>
      <c r="BW100" s="36"/>
      <c r="BX100" s="36"/>
      <c r="BY100" s="36"/>
      <c r="BZ100" s="36"/>
      <c r="CB100" s="36"/>
      <c r="CD100" s="36"/>
      <c r="DF100" s="36"/>
    </row>
    <row r="101" spans="1:110" s="35" customFormat="1" ht="18.75" customHeight="1">
      <c r="A101" s="27"/>
      <c r="B101" s="28"/>
      <c r="C101" s="145" t="s">
        <v>46</v>
      </c>
      <c r="D101" s="145"/>
      <c r="E101" s="145"/>
      <c r="F101" s="145"/>
      <c r="G101" s="73"/>
      <c r="H101" s="73"/>
      <c r="I101" s="73"/>
      <c r="J101" s="39"/>
      <c r="K101" s="39"/>
      <c r="L101" s="18"/>
      <c r="M101" s="32"/>
      <c r="N101" s="70"/>
      <c r="O101" s="71"/>
      <c r="BA101" s="36"/>
      <c r="BC101" s="36"/>
      <c r="BE101" s="36"/>
      <c r="BG101" s="36"/>
      <c r="BH101" s="36"/>
      <c r="BI101" s="36"/>
      <c r="BJ101" s="36"/>
      <c r="BK101" s="36"/>
      <c r="BL101" s="36"/>
      <c r="BM101" s="36"/>
      <c r="BO101" s="36"/>
      <c r="BQ101" s="36"/>
      <c r="BS101" s="36"/>
      <c r="BT101" s="36"/>
      <c r="BU101" s="36"/>
      <c r="BV101" s="36"/>
      <c r="BW101" s="36"/>
      <c r="BX101" s="36"/>
      <c r="BY101" s="36"/>
      <c r="BZ101" s="36"/>
      <c r="CB101" s="36"/>
      <c r="CD101" s="36"/>
      <c r="DF101" s="36"/>
    </row>
    <row r="102" spans="1:110" s="35" customFormat="1" ht="18.75" customHeight="1">
      <c r="A102" s="27"/>
      <c r="B102" s="28"/>
      <c r="C102" s="41"/>
      <c r="D102" s="49" t="s">
        <v>32</v>
      </c>
      <c r="E102" s="49"/>
      <c r="F102" s="49"/>
      <c r="G102" s="177" t="s">
        <v>33</v>
      </c>
      <c r="H102" s="177"/>
      <c r="I102" s="177"/>
      <c r="J102" s="56"/>
      <c r="K102" s="56"/>
      <c r="L102" s="18"/>
      <c r="M102" s="32"/>
      <c r="N102" s="70"/>
      <c r="O102" s="71"/>
      <c r="BA102" s="36"/>
      <c r="BC102" s="36"/>
      <c r="BE102" s="36"/>
      <c r="BG102" s="36"/>
      <c r="BH102" s="36"/>
      <c r="BI102" s="36"/>
      <c r="BJ102" s="36"/>
      <c r="BK102" s="36"/>
      <c r="BL102" s="36"/>
      <c r="BM102" s="36"/>
      <c r="BO102" s="36"/>
      <c r="BQ102" s="36"/>
      <c r="BS102" s="36"/>
      <c r="BT102" s="36"/>
      <c r="BU102" s="36"/>
      <c r="BV102" s="36"/>
      <c r="BW102" s="36"/>
      <c r="BX102" s="36"/>
      <c r="BY102" s="36"/>
      <c r="BZ102" s="36"/>
      <c r="CB102" s="36"/>
      <c r="CD102" s="36"/>
      <c r="DF102" s="36"/>
    </row>
    <row r="103" spans="1:110" s="35" customFormat="1" ht="18.75" customHeight="1" thickBot="1">
      <c r="A103" s="27"/>
      <c r="B103" s="28"/>
      <c r="C103" s="41"/>
      <c r="D103" s="147" t="s">
        <v>34</v>
      </c>
      <c r="E103" s="147"/>
      <c r="F103" s="65"/>
      <c r="G103" s="174">
        <f>VLOOKUP($E$25,$S$252:$DM$556,42,FALSE)</f>
        <v>0</v>
      </c>
      <c r="H103" s="175"/>
      <c r="I103" s="176"/>
      <c r="J103" s="39"/>
      <c r="K103" s="39"/>
      <c r="L103" s="18"/>
      <c r="M103" s="32"/>
      <c r="N103" s="70"/>
      <c r="O103" s="71"/>
      <c r="BA103" s="36"/>
      <c r="BC103" s="36"/>
      <c r="BE103" s="36"/>
      <c r="BG103" s="36"/>
      <c r="BH103" s="36"/>
      <c r="BI103" s="36"/>
      <c r="BJ103" s="36"/>
      <c r="BK103" s="36"/>
      <c r="BL103" s="36"/>
      <c r="BM103" s="36"/>
      <c r="BO103" s="36"/>
      <c r="BQ103" s="36"/>
      <c r="BS103" s="36"/>
      <c r="BT103" s="36"/>
      <c r="BU103" s="36"/>
      <c r="BV103" s="36"/>
      <c r="BW103" s="36"/>
      <c r="BX103" s="36"/>
      <c r="BY103" s="36"/>
      <c r="BZ103" s="36"/>
      <c r="CB103" s="36"/>
      <c r="CD103" s="36"/>
      <c r="DF103" s="36"/>
    </row>
    <row r="104" spans="1:110" s="35" customFormat="1" ht="7.5" customHeight="1">
      <c r="A104" s="27"/>
      <c r="B104" s="28"/>
      <c r="C104" s="41"/>
      <c r="D104" s="65"/>
      <c r="E104" s="65"/>
      <c r="F104" s="65"/>
      <c r="G104" s="78"/>
      <c r="H104" s="78"/>
      <c r="I104" s="78"/>
      <c r="J104" s="39"/>
      <c r="K104" s="39"/>
      <c r="L104" s="18"/>
      <c r="M104" s="32"/>
      <c r="N104" s="70"/>
      <c r="O104" s="71"/>
      <c r="BA104" s="36"/>
      <c r="BC104" s="36"/>
      <c r="BE104" s="36"/>
      <c r="BG104" s="36"/>
      <c r="BH104" s="36"/>
      <c r="BI104" s="36"/>
      <c r="BJ104" s="36"/>
      <c r="BK104" s="36"/>
      <c r="BL104" s="36"/>
      <c r="BM104" s="36"/>
      <c r="BO104" s="36"/>
      <c r="BQ104" s="36"/>
      <c r="BS104" s="36"/>
      <c r="BT104" s="36"/>
      <c r="BU104" s="36"/>
      <c r="BV104" s="36"/>
      <c r="BW104" s="36"/>
      <c r="BX104" s="36"/>
      <c r="BY104" s="36"/>
      <c r="BZ104" s="36"/>
      <c r="CB104" s="36"/>
      <c r="CD104" s="36"/>
      <c r="DF104" s="36"/>
    </row>
    <row r="105" spans="1:110" s="35" customFormat="1" ht="18.75" customHeight="1" thickBot="1">
      <c r="A105" s="27"/>
      <c r="B105" s="28"/>
      <c r="C105" s="41"/>
      <c r="D105" s="147" t="s">
        <v>35</v>
      </c>
      <c r="E105" s="147"/>
      <c r="F105" s="65"/>
      <c r="G105" s="174">
        <f>VLOOKUP($E$25,$S$252:$DM$556,43,FALSE)</f>
        <v>0</v>
      </c>
      <c r="H105" s="175"/>
      <c r="I105" s="176"/>
      <c r="J105" s="39"/>
      <c r="K105" s="39"/>
      <c r="L105" s="18"/>
      <c r="M105" s="32"/>
      <c r="N105" s="70"/>
      <c r="O105" s="71"/>
      <c r="BA105" s="36"/>
      <c r="BC105" s="36"/>
      <c r="BE105" s="36"/>
      <c r="BG105" s="36"/>
      <c r="BH105" s="36"/>
      <c r="BI105" s="36"/>
      <c r="BJ105" s="36"/>
      <c r="BK105" s="36"/>
      <c r="BL105" s="36"/>
      <c r="BM105" s="36"/>
      <c r="BO105" s="36"/>
      <c r="BQ105" s="36"/>
      <c r="BS105" s="36"/>
      <c r="BT105" s="36"/>
      <c r="BU105" s="36"/>
      <c r="BV105" s="36"/>
      <c r="BW105" s="36"/>
      <c r="BX105" s="36"/>
      <c r="BY105" s="36"/>
      <c r="BZ105" s="36"/>
      <c r="CB105" s="36"/>
      <c r="CD105" s="36"/>
      <c r="DF105" s="36"/>
    </row>
    <row r="106" spans="1:110" s="35" customFormat="1" ht="7.5" customHeight="1">
      <c r="A106" s="27"/>
      <c r="B106" s="28"/>
      <c r="C106" s="41"/>
      <c r="D106" s="65"/>
      <c r="E106" s="65"/>
      <c r="F106" s="65"/>
      <c r="G106" s="79"/>
      <c r="H106" s="79"/>
      <c r="I106" s="79"/>
      <c r="J106" s="39"/>
      <c r="K106" s="39"/>
      <c r="L106" s="18"/>
      <c r="M106" s="32"/>
      <c r="N106" s="70"/>
      <c r="O106" s="71"/>
      <c r="BA106" s="36"/>
      <c r="BC106" s="36"/>
      <c r="BE106" s="36"/>
      <c r="BG106" s="36"/>
      <c r="BH106" s="36"/>
      <c r="BI106" s="36"/>
      <c r="BJ106" s="36"/>
      <c r="BK106" s="36"/>
      <c r="BL106" s="36"/>
      <c r="BM106" s="36"/>
      <c r="BO106" s="36"/>
      <c r="BQ106" s="36"/>
      <c r="BS106" s="36"/>
      <c r="BT106" s="36"/>
      <c r="BU106" s="36"/>
      <c r="BV106" s="36"/>
      <c r="BW106" s="36"/>
      <c r="BX106" s="36"/>
      <c r="BY106" s="36"/>
      <c r="BZ106" s="36"/>
      <c r="CB106" s="36"/>
      <c r="CD106" s="36"/>
      <c r="DF106" s="36"/>
    </row>
    <row r="107" spans="1:110" s="35" customFormat="1" ht="18.75" customHeight="1" thickBot="1">
      <c r="A107" s="27"/>
      <c r="B107" s="28"/>
      <c r="C107" s="41"/>
      <c r="D107" s="147" t="s">
        <v>36</v>
      </c>
      <c r="E107" s="147"/>
      <c r="F107" s="65"/>
      <c r="G107" s="174">
        <f>VLOOKUP($E$25,$S$252:$DM$556,44,FALSE)</f>
        <v>0</v>
      </c>
      <c r="H107" s="175"/>
      <c r="I107" s="176"/>
      <c r="J107" s="39"/>
      <c r="K107" s="39"/>
      <c r="L107" s="18"/>
      <c r="M107" s="32"/>
      <c r="N107" s="70"/>
      <c r="O107" s="71"/>
      <c r="BA107" s="36"/>
      <c r="BC107" s="36"/>
      <c r="BE107" s="36"/>
      <c r="BG107" s="36"/>
      <c r="BH107" s="36"/>
      <c r="BI107" s="36"/>
      <c r="BJ107" s="36"/>
      <c r="BK107" s="36"/>
      <c r="BL107" s="36"/>
      <c r="BM107" s="36"/>
      <c r="BO107" s="36"/>
      <c r="BQ107" s="36"/>
      <c r="BS107" s="36"/>
      <c r="BT107" s="36"/>
      <c r="BU107" s="36"/>
      <c r="BV107" s="36"/>
      <c r="BW107" s="36"/>
      <c r="BX107" s="36"/>
      <c r="BY107" s="36"/>
      <c r="BZ107" s="36"/>
      <c r="CB107" s="36"/>
      <c r="CD107" s="36"/>
      <c r="DF107" s="36"/>
    </row>
    <row r="108" spans="1:110" s="35" customFormat="1" ht="7.5" customHeight="1">
      <c r="A108" s="27"/>
      <c r="B108" s="28"/>
      <c r="C108" s="41"/>
      <c r="D108" s="65"/>
      <c r="E108" s="65"/>
      <c r="F108" s="65"/>
      <c r="G108" s="79"/>
      <c r="H108" s="79"/>
      <c r="I108" s="79"/>
      <c r="J108" s="39"/>
      <c r="K108" s="39"/>
      <c r="L108" s="18"/>
      <c r="M108" s="32"/>
      <c r="N108" s="70"/>
      <c r="O108" s="71"/>
      <c r="BA108" s="36"/>
      <c r="BC108" s="36"/>
      <c r="BE108" s="36"/>
      <c r="BG108" s="36"/>
      <c r="BH108" s="36"/>
      <c r="BI108" s="36"/>
      <c r="BJ108" s="36"/>
      <c r="BK108" s="36"/>
      <c r="BL108" s="36"/>
      <c r="BM108" s="36"/>
      <c r="BO108" s="36"/>
      <c r="BQ108" s="36"/>
      <c r="BS108" s="36"/>
      <c r="BT108" s="36"/>
      <c r="BU108" s="36"/>
      <c r="BV108" s="36"/>
      <c r="BW108" s="36"/>
      <c r="BX108" s="36"/>
      <c r="BY108" s="36"/>
      <c r="BZ108" s="36"/>
      <c r="CB108" s="36"/>
      <c r="CD108" s="36"/>
      <c r="DF108" s="36"/>
    </row>
    <row r="109" spans="1:110" s="35" customFormat="1" ht="18.75" customHeight="1" thickBot="1">
      <c r="A109" s="27"/>
      <c r="B109" s="28"/>
      <c r="C109" s="41"/>
      <c r="D109" s="147" t="s">
        <v>37</v>
      </c>
      <c r="E109" s="147"/>
      <c r="F109" s="65"/>
      <c r="G109" s="174">
        <f>VLOOKUP($E$25,$S$252:$DM$556,45,FALSE)</f>
        <v>0</v>
      </c>
      <c r="H109" s="175"/>
      <c r="I109" s="176"/>
      <c r="J109" s="39"/>
      <c r="K109" s="39"/>
      <c r="L109" s="18"/>
      <c r="M109" s="32"/>
      <c r="N109" s="70"/>
      <c r="O109" s="71"/>
      <c r="BA109" s="36"/>
      <c r="BC109" s="36"/>
      <c r="BE109" s="36"/>
      <c r="BG109" s="36"/>
      <c r="BH109" s="36"/>
      <c r="BI109" s="36"/>
      <c r="BJ109" s="36"/>
      <c r="BK109" s="36"/>
      <c r="BL109" s="36"/>
      <c r="BM109" s="36"/>
      <c r="BO109" s="36"/>
      <c r="BQ109" s="36"/>
      <c r="BS109" s="36"/>
      <c r="BT109" s="36"/>
      <c r="BU109" s="36"/>
      <c r="BV109" s="36"/>
      <c r="BW109" s="36"/>
      <c r="BX109" s="36"/>
      <c r="BY109" s="36"/>
      <c r="BZ109" s="36"/>
      <c r="CB109" s="36"/>
      <c r="CD109" s="36"/>
      <c r="DF109" s="36"/>
    </row>
    <row r="110" spans="1:110" s="35" customFormat="1" ht="7.5" customHeight="1">
      <c r="A110" s="27"/>
      <c r="B110" s="28"/>
      <c r="C110" s="41"/>
      <c r="D110" s="65"/>
      <c r="E110" s="65"/>
      <c r="F110" s="65"/>
      <c r="G110" s="79"/>
      <c r="H110" s="79"/>
      <c r="I110" s="79"/>
      <c r="J110" s="39"/>
      <c r="K110" s="39"/>
      <c r="L110" s="18"/>
      <c r="M110" s="32"/>
      <c r="N110" s="70"/>
      <c r="O110" s="71"/>
      <c r="BA110" s="36"/>
      <c r="BC110" s="36"/>
      <c r="BE110" s="36"/>
      <c r="BG110" s="36"/>
      <c r="BH110" s="36"/>
      <c r="BI110" s="36"/>
      <c r="BJ110" s="36"/>
      <c r="BK110" s="36"/>
      <c r="BL110" s="36"/>
      <c r="BM110" s="36"/>
      <c r="BO110" s="36"/>
      <c r="BQ110" s="36"/>
      <c r="BS110" s="36"/>
      <c r="BT110" s="36"/>
      <c r="BU110" s="36"/>
      <c r="BV110" s="36"/>
      <c r="BW110" s="36"/>
      <c r="BX110" s="36"/>
      <c r="BY110" s="36"/>
      <c r="BZ110" s="36"/>
      <c r="CB110" s="36"/>
      <c r="CD110" s="36"/>
      <c r="DF110" s="36"/>
    </row>
    <row r="111" spans="1:110" s="35" customFormat="1" ht="18.75" customHeight="1" thickBot="1">
      <c r="A111" s="27"/>
      <c r="B111" s="28"/>
      <c r="C111" s="41"/>
      <c r="D111" s="147" t="s">
        <v>38</v>
      </c>
      <c r="E111" s="147"/>
      <c r="F111" s="65"/>
      <c r="G111" s="174">
        <f>VLOOKUP($E$25,$S$252:$DM$556,46,FALSE)</f>
        <v>0</v>
      </c>
      <c r="H111" s="175"/>
      <c r="I111" s="176"/>
      <c r="J111" s="39"/>
      <c r="K111" s="39"/>
      <c r="L111" s="18"/>
      <c r="M111" s="32"/>
      <c r="N111" s="70"/>
      <c r="O111" s="71"/>
      <c r="BA111" s="36"/>
      <c r="BC111" s="36"/>
      <c r="BE111" s="36"/>
      <c r="BG111" s="36"/>
      <c r="BH111" s="36"/>
      <c r="BI111" s="36"/>
      <c r="BJ111" s="36"/>
      <c r="BK111" s="36"/>
      <c r="BL111" s="36"/>
      <c r="BM111" s="36"/>
      <c r="BO111" s="36"/>
      <c r="BQ111" s="36"/>
      <c r="BS111" s="36"/>
      <c r="BT111" s="36"/>
      <c r="BU111" s="36"/>
      <c r="BV111" s="36"/>
      <c r="BW111" s="36"/>
      <c r="BX111" s="36"/>
      <c r="BY111" s="36"/>
      <c r="BZ111" s="36"/>
      <c r="CB111" s="36"/>
      <c r="CD111" s="36"/>
      <c r="DF111" s="36"/>
    </row>
    <row r="112" spans="1:110" s="35" customFormat="1" ht="7.5" customHeight="1">
      <c r="A112" s="27"/>
      <c r="B112" s="28"/>
      <c r="C112" s="41"/>
      <c r="D112" s="65"/>
      <c r="E112" s="65"/>
      <c r="F112" s="65"/>
      <c r="G112" s="79"/>
      <c r="H112" s="79"/>
      <c r="I112" s="79"/>
      <c r="J112" s="39"/>
      <c r="K112" s="39"/>
      <c r="L112" s="18"/>
      <c r="M112" s="32"/>
      <c r="N112" s="70"/>
      <c r="O112" s="71"/>
      <c r="BA112" s="36"/>
      <c r="BC112" s="36"/>
      <c r="BE112" s="36"/>
      <c r="BG112" s="36"/>
      <c r="BH112" s="36"/>
      <c r="BI112" s="36"/>
      <c r="BJ112" s="36"/>
      <c r="BK112" s="36"/>
      <c r="BL112" s="36"/>
      <c r="BM112" s="36"/>
      <c r="BO112" s="36"/>
      <c r="BQ112" s="36"/>
      <c r="BS112" s="36"/>
      <c r="BT112" s="36"/>
      <c r="BU112" s="36"/>
      <c r="BV112" s="36"/>
      <c r="BW112" s="36"/>
      <c r="BX112" s="36"/>
      <c r="BY112" s="36"/>
      <c r="BZ112" s="36"/>
      <c r="CB112" s="36"/>
      <c r="CD112" s="36"/>
      <c r="DF112" s="36"/>
    </row>
    <row r="113" spans="1:110" s="35" customFormat="1" ht="18.75" customHeight="1" thickBot="1">
      <c r="A113" s="27"/>
      <c r="B113" s="28"/>
      <c r="C113" s="41"/>
      <c r="D113" s="147" t="s">
        <v>39</v>
      </c>
      <c r="E113" s="147"/>
      <c r="F113" s="65"/>
      <c r="G113" s="174">
        <f>VLOOKUP($E$25,$S$252:$DM$556,47,FALSE)</f>
        <v>0</v>
      </c>
      <c r="H113" s="175"/>
      <c r="I113" s="176"/>
      <c r="J113" s="39"/>
      <c r="K113" s="39"/>
      <c r="L113" s="18"/>
      <c r="M113" s="32"/>
      <c r="N113" s="70"/>
      <c r="O113" s="71"/>
      <c r="BA113" s="36"/>
      <c r="BC113" s="36"/>
      <c r="BE113" s="36"/>
      <c r="BG113" s="36"/>
      <c r="BH113" s="36"/>
      <c r="BI113" s="36"/>
      <c r="BJ113" s="36"/>
      <c r="BK113" s="36"/>
      <c r="BL113" s="36"/>
      <c r="BM113" s="36"/>
      <c r="BO113" s="36"/>
      <c r="BQ113" s="36"/>
      <c r="BS113" s="36"/>
      <c r="BT113" s="36"/>
      <c r="BU113" s="36"/>
      <c r="BV113" s="36"/>
      <c r="BW113" s="36"/>
      <c r="BX113" s="36"/>
      <c r="BY113" s="36"/>
      <c r="BZ113" s="36"/>
      <c r="CB113" s="36"/>
      <c r="CD113" s="36"/>
      <c r="DF113" s="36"/>
    </row>
    <row r="114" spans="1:110" s="35" customFormat="1" ht="13.5" customHeight="1">
      <c r="A114" s="27"/>
      <c r="B114" s="28"/>
      <c r="C114" s="41"/>
      <c r="D114" s="75" t="s">
        <v>40</v>
      </c>
      <c r="E114" s="65"/>
      <c r="F114" s="65"/>
      <c r="G114" s="80"/>
      <c r="H114" s="80"/>
      <c r="I114" s="80"/>
      <c r="J114" s="39"/>
      <c r="K114" s="39"/>
      <c r="L114" s="18"/>
      <c r="M114" s="32"/>
      <c r="N114" s="70"/>
      <c r="O114" s="71"/>
      <c r="BA114" s="36"/>
      <c r="BC114" s="36"/>
      <c r="BE114" s="36"/>
      <c r="BG114" s="36"/>
      <c r="BH114" s="36"/>
      <c r="BI114" s="36"/>
      <c r="BJ114" s="36"/>
      <c r="BK114" s="36"/>
      <c r="BL114" s="36"/>
      <c r="BM114" s="36"/>
      <c r="BO114" s="36"/>
      <c r="BQ114" s="36"/>
      <c r="BS114" s="36"/>
      <c r="BT114" s="36"/>
      <c r="BU114" s="36"/>
      <c r="BV114" s="36"/>
      <c r="BW114" s="36"/>
      <c r="BX114" s="36"/>
      <c r="BY114" s="36"/>
      <c r="BZ114" s="36"/>
      <c r="CB114" s="36"/>
      <c r="CD114" s="36"/>
      <c r="DF114" s="36"/>
    </row>
    <row r="115" spans="1:110" s="35" customFormat="1" ht="27.75" customHeight="1" thickBot="1">
      <c r="A115" s="27"/>
      <c r="B115" s="28"/>
      <c r="C115" s="41"/>
      <c r="D115" s="158">
        <f>VLOOKUP($E$25,$S$252:$DM$556,48,FALSE)</f>
        <v>0</v>
      </c>
      <c r="E115" s="159"/>
      <c r="F115" s="65"/>
      <c r="G115" s="174">
        <f>VLOOKUP($E$25,$S$252:$DM$556,49,FALSE)</f>
        <v>0</v>
      </c>
      <c r="H115" s="175"/>
      <c r="I115" s="176"/>
      <c r="J115" s="39"/>
      <c r="K115" s="39"/>
      <c r="L115" s="18"/>
      <c r="M115" s="32"/>
      <c r="N115" s="70"/>
      <c r="O115" s="71"/>
      <c r="BA115" s="36"/>
      <c r="BC115" s="36"/>
      <c r="BE115" s="36"/>
      <c r="BG115" s="36"/>
      <c r="BH115" s="36"/>
      <c r="BI115" s="36"/>
      <c r="BJ115" s="36"/>
      <c r="BK115" s="36"/>
      <c r="BL115" s="36"/>
      <c r="BM115" s="36"/>
      <c r="BO115" s="36"/>
      <c r="BQ115" s="36"/>
      <c r="BS115" s="36"/>
      <c r="BT115" s="36"/>
      <c r="BU115" s="36"/>
      <c r="BV115" s="36"/>
      <c r="BW115" s="36"/>
      <c r="BX115" s="36"/>
      <c r="BY115" s="36"/>
      <c r="BZ115" s="36"/>
      <c r="CB115" s="36"/>
      <c r="CD115" s="36"/>
      <c r="DF115" s="36"/>
    </row>
    <row r="116" spans="1:110" s="35" customFormat="1" ht="18.75" customHeight="1">
      <c r="A116" s="27"/>
      <c r="B116" s="28"/>
      <c r="C116" s="41"/>
      <c r="D116" s="75" t="s">
        <v>40</v>
      </c>
      <c r="E116" s="65"/>
      <c r="F116" s="65"/>
      <c r="G116" s="80"/>
      <c r="H116" s="80"/>
      <c r="I116" s="80"/>
      <c r="J116" s="39"/>
      <c r="K116" s="39"/>
      <c r="L116" s="18"/>
      <c r="M116" s="32"/>
      <c r="N116" s="70"/>
      <c r="O116" s="71"/>
      <c r="BA116" s="36"/>
      <c r="BC116" s="36"/>
      <c r="BE116" s="36"/>
      <c r="BG116" s="36"/>
      <c r="BH116" s="36"/>
      <c r="BI116" s="36"/>
      <c r="BJ116" s="36"/>
      <c r="BK116" s="36"/>
      <c r="BL116" s="36"/>
      <c r="BM116" s="36"/>
      <c r="BO116" s="36"/>
      <c r="BQ116" s="36"/>
      <c r="BS116" s="36"/>
      <c r="BT116" s="36"/>
      <c r="BU116" s="36"/>
      <c r="BV116" s="36"/>
      <c r="BW116" s="36"/>
      <c r="BX116" s="36"/>
      <c r="BY116" s="36"/>
      <c r="BZ116" s="36"/>
      <c r="CB116" s="36"/>
      <c r="CD116" s="36"/>
      <c r="DF116" s="36"/>
    </row>
    <row r="117" spans="1:110" s="35" customFormat="1" ht="27.75" customHeight="1" thickBot="1">
      <c r="A117" s="27"/>
      <c r="B117" s="28"/>
      <c r="C117" s="41"/>
      <c r="D117" s="158">
        <f>VLOOKUP($E$25,$S$252:$DM$556,50,FALSE)</f>
        <v>0</v>
      </c>
      <c r="E117" s="159"/>
      <c r="F117" s="39"/>
      <c r="G117" s="174">
        <f>VLOOKUP($E$25,$S$252:$DM$556,51,FALSE)</f>
        <v>0</v>
      </c>
      <c r="H117" s="175"/>
      <c r="I117" s="176"/>
      <c r="J117" s="39"/>
      <c r="K117" s="39"/>
      <c r="L117" s="18"/>
      <c r="M117" s="32"/>
      <c r="N117" s="70"/>
      <c r="O117" s="71"/>
      <c r="BA117" s="36"/>
      <c r="BC117" s="36"/>
      <c r="BE117" s="36"/>
      <c r="BG117" s="36"/>
      <c r="BH117" s="36"/>
      <c r="BI117" s="36"/>
      <c r="BJ117" s="36"/>
      <c r="BK117" s="36"/>
      <c r="BL117" s="36"/>
      <c r="BM117" s="36"/>
      <c r="BO117" s="36"/>
      <c r="BQ117" s="36"/>
      <c r="BS117" s="36"/>
      <c r="BT117" s="36"/>
      <c r="BU117" s="36"/>
      <c r="BV117" s="36"/>
      <c r="BW117" s="36"/>
      <c r="BX117" s="36"/>
      <c r="BY117" s="36"/>
      <c r="BZ117" s="36"/>
      <c r="CB117" s="36"/>
      <c r="CD117" s="36"/>
      <c r="DF117" s="36"/>
    </row>
    <row r="118" spans="1:110" s="35" customFormat="1" ht="18.75" customHeight="1">
      <c r="A118" s="27"/>
      <c r="B118" s="28"/>
      <c r="C118" s="41"/>
      <c r="D118" s="75" t="s">
        <v>40</v>
      </c>
      <c r="E118" s="65"/>
      <c r="F118" s="65"/>
      <c r="G118" s="80"/>
      <c r="H118" s="80"/>
      <c r="I118" s="80"/>
      <c r="J118" s="39"/>
      <c r="K118" s="39"/>
      <c r="L118" s="18"/>
      <c r="M118" s="32"/>
      <c r="N118" s="70"/>
      <c r="O118" s="71"/>
      <c r="BA118" s="36"/>
      <c r="BC118" s="36"/>
      <c r="BE118" s="36"/>
      <c r="BG118" s="36"/>
      <c r="BH118" s="36"/>
      <c r="BI118" s="36"/>
      <c r="BJ118" s="36"/>
      <c r="BK118" s="36"/>
      <c r="BL118" s="36"/>
      <c r="BM118" s="36"/>
      <c r="BO118" s="36"/>
      <c r="BQ118" s="36"/>
      <c r="BS118" s="36"/>
      <c r="BT118" s="36"/>
      <c r="BU118" s="36"/>
      <c r="BV118" s="36"/>
      <c r="BW118" s="36"/>
      <c r="BX118" s="36"/>
      <c r="BY118" s="36"/>
      <c r="BZ118" s="36"/>
      <c r="CB118" s="36"/>
      <c r="CD118" s="36"/>
      <c r="DF118" s="36"/>
    </row>
    <row r="119" spans="1:110" s="35" customFormat="1" ht="27.75" customHeight="1" thickBot="1">
      <c r="A119" s="27"/>
      <c r="B119" s="28"/>
      <c r="C119" s="41"/>
      <c r="D119" s="158">
        <f>VLOOKUP($E$25,$S$252:$DM$556,52,FALSE)</f>
        <v>0</v>
      </c>
      <c r="E119" s="159"/>
      <c r="F119" s="39"/>
      <c r="G119" s="174">
        <f>VLOOKUP($E$25,$S$252:$DM$556,53,FALSE)</f>
        <v>0</v>
      </c>
      <c r="H119" s="175"/>
      <c r="I119" s="176"/>
      <c r="J119" s="39"/>
      <c r="K119" s="39"/>
      <c r="L119" s="18"/>
      <c r="M119" s="32"/>
      <c r="N119" s="70"/>
      <c r="O119" s="71"/>
      <c r="BA119" s="36"/>
      <c r="BC119" s="36"/>
      <c r="BE119" s="36"/>
      <c r="BG119" s="36"/>
      <c r="BH119" s="36"/>
      <c r="BI119" s="36"/>
      <c r="BJ119" s="36"/>
      <c r="BK119" s="36"/>
      <c r="BL119" s="36"/>
      <c r="BM119" s="36"/>
      <c r="BO119" s="36"/>
      <c r="BQ119" s="36"/>
      <c r="BS119" s="36"/>
      <c r="BT119" s="36"/>
      <c r="BU119" s="36"/>
      <c r="BV119" s="36"/>
      <c r="BW119" s="36"/>
      <c r="BX119" s="36"/>
      <c r="BY119" s="36"/>
      <c r="BZ119" s="36"/>
      <c r="CB119" s="36"/>
      <c r="CD119" s="36"/>
      <c r="DF119" s="36"/>
    </row>
    <row r="120" spans="1:110" s="35" customFormat="1" ht="7.5" customHeight="1">
      <c r="A120" s="27"/>
      <c r="B120" s="60"/>
      <c r="C120" s="61"/>
      <c r="D120" s="63" t="s">
        <v>41</v>
      </c>
      <c r="E120" s="63"/>
      <c r="F120" s="63"/>
      <c r="G120" s="63"/>
      <c r="H120" s="63"/>
      <c r="I120" s="63"/>
      <c r="J120" s="63"/>
      <c r="K120" s="63"/>
      <c r="L120" s="64"/>
      <c r="M120" s="32"/>
      <c r="N120" s="70"/>
      <c r="O120" s="71"/>
      <c r="BA120" s="36"/>
      <c r="BC120" s="36"/>
      <c r="BE120" s="36"/>
      <c r="BG120" s="36"/>
      <c r="BH120" s="36"/>
      <c r="BI120" s="36"/>
      <c r="BJ120" s="36"/>
      <c r="BK120" s="36"/>
      <c r="BL120" s="36"/>
      <c r="BM120" s="36"/>
      <c r="BO120" s="36"/>
      <c r="BQ120" s="36"/>
      <c r="BS120" s="36"/>
      <c r="BT120" s="36"/>
      <c r="BU120" s="36"/>
      <c r="BV120" s="36"/>
      <c r="BW120" s="36"/>
      <c r="BX120" s="36"/>
      <c r="BY120" s="36"/>
      <c r="BZ120" s="36"/>
      <c r="CB120" s="36"/>
      <c r="CD120" s="36"/>
      <c r="DF120" s="36"/>
    </row>
    <row r="121" spans="1:110" s="35" customFormat="1" ht="18.75" customHeight="1">
      <c r="A121" s="27"/>
      <c r="B121" s="28"/>
      <c r="C121" s="146" t="s">
        <v>47</v>
      </c>
      <c r="D121" s="146"/>
      <c r="E121" s="146"/>
      <c r="F121" s="146"/>
      <c r="G121" s="42"/>
      <c r="H121" s="42"/>
      <c r="I121" s="42"/>
      <c r="J121" s="39"/>
      <c r="K121" s="39"/>
      <c r="L121" s="18"/>
      <c r="M121" s="32"/>
      <c r="N121" s="70"/>
      <c r="O121" s="71"/>
      <c r="BA121" s="36"/>
      <c r="BC121" s="36"/>
      <c r="BE121" s="36"/>
      <c r="BG121" s="36"/>
      <c r="BH121" s="36"/>
      <c r="BI121" s="36"/>
      <c r="BJ121" s="36"/>
      <c r="BK121" s="36"/>
      <c r="BL121" s="36"/>
      <c r="BM121" s="36"/>
      <c r="BO121" s="36"/>
      <c r="BQ121" s="36"/>
      <c r="BS121" s="36"/>
      <c r="BT121" s="36"/>
      <c r="BU121" s="36"/>
      <c r="BV121" s="36"/>
      <c r="BW121" s="36"/>
      <c r="BX121" s="36"/>
      <c r="BY121" s="36"/>
      <c r="BZ121" s="36"/>
      <c r="CB121" s="36"/>
      <c r="CD121" s="36"/>
      <c r="DF121" s="36"/>
    </row>
    <row r="122" spans="1:110" s="35" customFormat="1" ht="7.5" customHeight="1">
      <c r="A122" s="27"/>
      <c r="B122" s="28"/>
      <c r="C122" s="41"/>
      <c r="D122" s="39" t="s">
        <v>48</v>
      </c>
      <c r="E122" s="39"/>
      <c r="F122" s="39"/>
      <c r="G122" s="39"/>
      <c r="H122" s="39"/>
      <c r="I122" s="39"/>
      <c r="J122" s="39"/>
      <c r="K122" s="39"/>
      <c r="L122" s="18"/>
      <c r="M122" s="32"/>
      <c r="N122" s="70"/>
      <c r="O122" s="71"/>
      <c r="BA122" s="36"/>
      <c r="BC122" s="36"/>
      <c r="BE122" s="36"/>
      <c r="BG122" s="36"/>
      <c r="BH122" s="36"/>
      <c r="BI122" s="36"/>
      <c r="BJ122" s="36"/>
      <c r="BK122" s="36"/>
      <c r="BL122" s="36"/>
      <c r="BM122" s="36"/>
      <c r="BO122" s="36"/>
      <c r="BQ122" s="36"/>
      <c r="BS122" s="36"/>
      <c r="BT122" s="36"/>
      <c r="BU122" s="36"/>
      <c r="BV122" s="36"/>
      <c r="BW122" s="36"/>
      <c r="BX122" s="36"/>
      <c r="BY122" s="36"/>
      <c r="BZ122" s="36"/>
      <c r="CB122" s="36"/>
      <c r="CD122" s="36"/>
      <c r="DF122" s="36"/>
    </row>
    <row r="123" spans="1:110" s="35" customFormat="1" ht="42.75" customHeight="1">
      <c r="A123" s="27"/>
      <c r="B123" s="28"/>
      <c r="C123" s="41"/>
      <c r="D123" s="163" t="s">
        <v>49</v>
      </c>
      <c r="E123" s="164"/>
      <c r="F123" s="164"/>
      <c r="G123" s="164"/>
      <c r="H123" s="164"/>
      <c r="I123" s="164"/>
      <c r="J123" s="165"/>
      <c r="K123" s="39"/>
      <c r="L123" s="18"/>
      <c r="M123" s="32"/>
      <c r="N123" s="70"/>
      <c r="O123" s="71"/>
      <c r="BA123" s="36"/>
      <c r="BC123" s="36"/>
      <c r="BE123" s="36"/>
      <c r="BG123" s="36"/>
      <c r="BH123" s="36"/>
      <c r="BI123" s="36"/>
      <c r="BJ123" s="36"/>
      <c r="BK123" s="36"/>
      <c r="BL123" s="36"/>
      <c r="BM123" s="36"/>
      <c r="BO123" s="36"/>
      <c r="BQ123" s="36"/>
      <c r="BS123" s="36"/>
      <c r="BT123" s="36"/>
      <c r="BU123" s="36"/>
      <c r="BV123" s="36"/>
      <c r="BW123" s="36"/>
      <c r="BX123" s="36"/>
      <c r="BY123" s="36"/>
      <c r="BZ123" s="36"/>
      <c r="CB123" s="36"/>
      <c r="CD123" s="36"/>
      <c r="DF123" s="36"/>
    </row>
    <row r="124" spans="1:110" s="35" customFormat="1" ht="7.5" customHeight="1">
      <c r="A124" s="27"/>
      <c r="B124" s="28"/>
      <c r="C124" s="41"/>
      <c r="D124" s="39"/>
      <c r="E124" s="39"/>
      <c r="F124" s="39"/>
      <c r="G124" s="39"/>
      <c r="H124" s="39"/>
      <c r="I124" s="39"/>
      <c r="J124" s="39"/>
      <c r="K124" s="39"/>
      <c r="L124" s="18"/>
      <c r="M124" s="32"/>
      <c r="N124" s="70"/>
      <c r="O124" s="71"/>
      <c r="BA124" s="36"/>
      <c r="BC124" s="36"/>
      <c r="BE124" s="36"/>
      <c r="BG124" s="36"/>
      <c r="BH124" s="36"/>
      <c r="BI124" s="36"/>
      <c r="BJ124" s="36"/>
      <c r="BK124" s="36"/>
      <c r="BL124" s="36"/>
      <c r="BM124" s="36"/>
      <c r="BO124" s="36"/>
      <c r="BQ124" s="36"/>
      <c r="BS124" s="36"/>
      <c r="BT124" s="36"/>
      <c r="BU124" s="36"/>
      <c r="BV124" s="36"/>
      <c r="BW124" s="36"/>
      <c r="BX124" s="36"/>
      <c r="BY124" s="36"/>
      <c r="BZ124" s="36"/>
      <c r="CB124" s="36"/>
      <c r="CD124" s="36"/>
      <c r="DF124" s="36"/>
    </row>
    <row r="125" spans="1:110" s="35" customFormat="1" ht="57" customHeight="1">
      <c r="A125" s="27"/>
      <c r="B125" s="28"/>
      <c r="C125" s="41"/>
      <c r="D125" s="166" t="s">
        <v>50</v>
      </c>
      <c r="E125" s="166"/>
      <c r="F125" s="166"/>
      <c r="G125" s="166"/>
      <c r="H125" s="166"/>
      <c r="I125" s="166"/>
      <c r="J125" s="166"/>
      <c r="K125" s="39"/>
      <c r="L125" s="18"/>
      <c r="M125" s="32"/>
      <c r="N125" s="70"/>
      <c r="O125" s="71"/>
      <c r="BA125" s="36"/>
      <c r="BC125" s="36"/>
      <c r="BE125" s="36"/>
      <c r="BG125" s="36"/>
      <c r="BH125" s="36"/>
      <c r="BI125" s="36"/>
      <c r="BJ125" s="36"/>
      <c r="BK125" s="36"/>
      <c r="BL125" s="36"/>
      <c r="BM125" s="36"/>
      <c r="BO125" s="36"/>
      <c r="BQ125" s="36"/>
      <c r="BS125" s="36"/>
      <c r="BT125" s="36"/>
      <c r="BU125" s="36"/>
      <c r="BV125" s="36"/>
      <c r="BW125" s="36"/>
      <c r="BX125" s="36"/>
      <c r="BY125" s="36"/>
      <c r="BZ125" s="36"/>
      <c r="CB125" s="36"/>
      <c r="CD125" s="36"/>
      <c r="DF125" s="36"/>
    </row>
    <row r="126" spans="1:110" s="35" customFormat="1" ht="7.5" customHeight="1">
      <c r="A126" s="27"/>
      <c r="B126" s="28"/>
      <c r="C126" s="41"/>
      <c r="D126" s="39"/>
      <c r="E126" s="39"/>
      <c r="F126" s="39"/>
      <c r="G126" s="39"/>
      <c r="H126" s="39"/>
      <c r="I126" s="39"/>
      <c r="J126" s="39"/>
      <c r="K126" s="39"/>
      <c r="L126" s="18"/>
      <c r="M126" s="32"/>
      <c r="N126" s="70"/>
      <c r="O126" s="71"/>
      <c r="BA126" s="36"/>
      <c r="BC126" s="36"/>
      <c r="BE126" s="36"/>
      <c r="BG126" s="36"/>
      <c r="BH126" s="36"/>
      <c r="BI126" s="36"/>
      <c r="BJ126" s="36"/>
      <c r="BK126" s="36"/>
      <c r="BL126" s="36"/>
      <c r="BM126" s="36"/>
      <c r="BO126" s="36"/>
      <c r="BQ126" s="36"/>
      <c r="BS126" s="36"/>
      <c r="BT126" s="36"/>
      <c r="BU126" s="36"/>
      <c r="BV126" s="36"/>
      <c r="BW126" s="36"/>
      <c r="BX126" s="36"/>
      <c r="BY126" s="36"/>
      <c r="BZ126" s="36"/>
      <c r="CB126" s="36"/>
      <c r="CD126" s="36"/>
      <c r="DF126" s="36"/>
    </row>
    <row r="127" spans="1:110" s="35" customFormat="1" ht="18.75" customHeight="1">
      <c r="A127" s="27"/>
      <c r="B127" s="28"/>
      <c r="C127" s="145" t="s">
        <v>51</v>
      </c>
      <c r="D127" s="145"/>
      <c r="E127" s="145"/>
      <c r="F127" s="145"/>
      <c r="G127" s="73"/>
      <c r="H127" s="73"/>
      <c r="I127" s="73"/>
      <c r="J127" s="39"/>
      <c r="K127" s="39"/>
      <c r="L127" s="18"/>
      <c r="M127" s="32"/>
      <c r="N127" s="70"/>
      <c r="O127" s="71"/>
      <c r="BA127" s="36"/>
      <c r="BC127" s="36"/>
      <c r="BE127" s="36"/>
      <c r="BG127" s="36"/>
      <c r="BH127" s="36"/>
      <c r="BI127" s="36"/>
      <c r="BJ127" s="36"/>
      <c r="BK127" s="36"/>
      <c r="BL127" s="36"/>
      <c r="BM127" s="36"/>
      <c r="BO127" s="36"/>
      <c r="BQ127" s="36"/>
      <c r="BS127" s="36"/>
      <c r="BT127" s="36"/>
      <c r="BU127" s="36"/>
      <c r="BV127" s="36"/>
      <c r="BW127" s="36"/>
      <c r="BX127" s="36"/>
      <c r="BY127" s="36"/>
      <c r="BZ127" s="36"/>
      <c r="CB127" s="36"/>
      <c r="CD127" s="36"/>
      <c r="DF127" s="36"/>
    </row>
    <row r="128" spans="1:110" s="35" customFormat="1" ht="20.25" customHeight="1">
      <c r="A128" s="27"/>
      <c r="B128" s="28"/>
      <c r="C128" s="41"/>
      <c r="D128" s="49" t="s">
        <v>32</v>
      </c>
      <c r="E128" s="49"/>
      <c r="F128" s="49"/>
      <c r="G128" s="177" t="s">
        <v>33</v>
      </c>
      <c r="H128" s="177"/>
      <c r="I128" s="177"/>
      <c r="J128" s="56"/>
      <c r="K128" s="56"/>
      <c r="L128" s="18"/>
      <c r="M128" s="32"/>
      <c r="N128" s="70"/>
      <c r="O128" s="71"/>
      <c r="BA128" s="36"/>
      <c r="BC128" s="36"/>
      <c r="BE128" s="36"/>
      <c r="BG128" s="36"/>
      <c r="BH128" s="36"/>
      <c r="BI128" s="36"/>
      <c r="BJ128" s="36"/>
      <c r="BK128" s="36"/>
      <c r="BL128" s="36"/>
      <c r="BM128" s="36"/>
      <c r="BO128" s="36"/>
      <c r="BQ128" s="36"/>
      <c r="BS128" s="36"/>
      <c r="BT128" s="36"/>
      <c r="BU128" s="36"/>
      <c r="BV128" s="36"/>
      <c r="BW128" s="36"/>
      <c r="BX128" s="36"/>
      <c r="BY128" s="36"/>
      <c r="BZ128" s="36"/>
      <c r="CB128" s="36"/>
      <c r="CD128" s="36"/>
      <c r="DF128" s="36"/>
    </row>
    <row r="129" spans="1:110" s="35" customFormat="1" ht="18.75" customHeight="1" thickBot="1">
      <c r="A129" s="27"/>
      <c r="B129" s="28"/>
      <c r="C129" s="41"/>
      <c r="D129" s="147" t="s">
        <v>34</v>
      </c>
      <c r="E129" s="147"/>
      <c r="F129" s="65"/>
      <c r="G129" s="160">
        <f>VLOOKUP($E$25,$S$252:$DM$556,54,FALSE)</f>
        <v>0</v>
      </c>
      <c r="H129" s="161"/>
      <c r="I129" s="162"/>
      <c r="J129" s="39"/>
      <c r="K129" s="39"/>
      <c r="L129" s="18"/>
      <c r="M129" s="32"/>
      <c r="N129" s="70"/>
      <c r="O129" s="71"/>
      <c r="BA129" s="36"/>
      <c r="BC129" s="36"/>
      <c r="BE129" s="36"/>
      <c r="BG129" s="36"/>
      <c r="BH129" s="36"/>
      <c r="BI129" s="36"/>
      <c r="BJ129" s="36"/>
      <c r="BK129" s="36"/>
      <c r="BL129" s="36"/>
      <c r="BM129" s="36"/>
      <c r="BO129" s="36"/>
      <c r="BQ129" s="36"/>
      <c r="BS129" s="36"/>
      <c r="BT129" s="36"/>
      <c r="BU129" s="36"/>
      <c r="BV129" s="36"/>
      <c r="BW129" s="36"/>
      <c r="BX129" s="36"/>
      <c r="BY129" s="36"/>
      <c r="BZ129" s="36"/>
      <c r="CB129" s="36"/>
      <c r="CD129" s="36"/>
      <c r="DF129" s="36"/>
    </row>
    <row r="130" spans="1:110" s="35" customFormat="1" ht="7.5" customHeight="1" thickBot="1">
      <c r="A130" s="27"/>
      <c r="B130" s="28"/>
      <c r="C130" s="41"/>
      <c r="D130" s="65"/>
      <c r="E130" s="65"/>
      <c r="F130" s="65"/>
      <c r="G130" s="76"/>
      <c r="H130" s="76"/>
      <c r="I130" s="76"/>
      <c r="J130" s="39"/>
      <c r="K130" s="39"/>
      <c r="L130" s="18"/>
      <c r="M130" s="32"/>
      <c r="N130" s="70"/>
      <c r="O130" s="71"/>
      <c r="BA130" s="36"/>
      <c r="BC130" s="36"/>
      <c r="BE130" s="36"/>
      <c r="BG130" s="36"/>
      <c r="BH130" s="36"/>
      <c r="BI130" s="36"/>
      <c r="BJ130" s="36"/>
      <c r="BK130" s="36"/>
      <c r="BL130" s="36"/>
      <c r="BM130" s="36"/>
      <c r="BO130" s="36"/>
      <c r="BQ130" s="36"/>
      <c r="BS130" s="36"/>
      <c r="BT130" s="36"/>
      <c r="BU130" s="36"/>
      <c r="BV130" s="36"/>
      <c r="BW130" s="36"/>
      <c r="BX130" s="36"/>
      <c r="BY130" s="36"/>
      <c r="BZ130" s="36"/>
      <c r="CB130" s="36"/>
      <c r="CD130" s="36"/>
      <c r="DF130" s="36"/>
    </row>
    <row r="131" spans="1:110" s="35" customFormat="1" ht="18.75" customHeight="1" thickBot="1">
      <c r="A131" s="27"/>
      <c r="B131" s="28"/>
      <c r="C131" s="41"/>
      <c r="D131" s="147" t="s">
        <v>35</v>
      </c>
      <c r="E131" s="147"/>
      <c r="F131" s="65"/>
      <c r="G131" s="171">
        <f>VLOOKUP($E$25,$S$252:$DM$556,55,FALSE)</f>
        <v>0</v>
      </c>
      <c r="H131" s="172"/>
      <c r="I131" s="173"/>
      <c r="J131" s="39"/>
      <c r="K131" s="39"/>
      <c r="L131" s="18"/>
      <c r="M131" s="32"/>
      <c r="N131" s="70"/>
      <c r="O131" s="71"/>
      <c r="BA131" s="36"/>
      <c r="BC131" s="36"/>
      <c r="BE131" s="36"/>
      <c r="BG131" s="36"/>
      <c r="BH131" s="36"/>
      <c r="BI131" s="36"/>
      <c r="BJ131" s="36"/>
      <c r="BK131" s="36"/>
      <c r="BL131" s="36"/>
      <c r="BM131" s="36"/>
      <c r="BO131" s="36"/>
      <c r="BQ131" s="36"/>
      <c r="BS131" s="36"/>
      <c r="BT131" s="36"/>
      <c r="BU131" s="36"/>
      <c r="BV131" s="36"/>
      <c r="BW131" s="36"/>
      <c r="BX131" s="36"/>
      <c r="BY131" s="36"/>
      <c r="BZ131" s="36"/>
      <c r="CB131" s="36"/>
      <c r="CD131" s="36"/>
      <c r="DF131" s="36"/>
    </row>
    <row r="132" spans="1:110" s="35" customFormat="1" ht="7.5" customHeight="1">
      <c r="A132" s="27"/>
      <c r="B132" s="28"/>
      <c r="C132" s="41"/>
      <c r="D132" s="65"/>
      <c r="E132" s="65"/>
      <c r="F132" s="65"/>
      <c r="G132" s="76"/>
      <c r="H132" s="76"/>
      <c r="I132" s="76"/>
      <c r="J132" s="39"/>
      <c r="K132" s="39"/>
      <c r="L132" s="18"/>
      <c r="M132" s="32"/>
      <c r="N132" s="70"/>
      <c r="O132" s="71"/>
      <c r="BA132" s="36"/>
      <c r="BC132" s="36"/>
      <c r="BE132" s="36"/>
      <c r="BG132" s="36"/>
      <c r="BH132" s="36"/>
      <c r="BI132" s="36"/>
      <c r="BJ132" s="36"/>
      <c r="BK132" s="36"/>
      <c r="BL132" s="36"/>
      <c r="BM132" s="36"/>
      <c r="BO132" s="36"/>
      <c r="BQ132" s="36"/>
      <c r="BS132" s="36"/>
      <c r="BT132" s="36"/>
      <c r="BU132" s="36"/>
      <c r="BV132" s="36"/>
      <c r="BW132" s="36"/>
      <c r="BX132" s="36"/>
      <c r="BY132" s="36"/>
      <c r="BZ132" s="36"/>
      <c r="CB132" s="36"/>
      <c r="CD132" s="36"/>
      <c r="DF132" s="36"/>
    </row>
    <row r="133" spans="1:110" s="35" customFormat="1" ht="18.75" customHeight="1" thickBot="1">
      <c r="A133" s="27"/>
      <c r="B133" s="28"/>
      <c r="C133" s="41"/>
      <c r="D133" s="147" t="s">
        <v>36</v>
      </c>
      <c r="E133" s="147"/>
      <c r="F133" s="65"/>
      <c r="G133" s="160">
        <f>VLOOKUP($E$25,$S$252:$DM$556,56,FALSE)</f>
        <v>0</v>
      </c>
      <c r="H133" s="161"/>
      <c r="I133" s="162"/>
      <c r="J133" s="39"/>
      <c r="K133" s="39"/>
      <c r="L133" s="18"/>
      <c r="M133" s="32"/>
      <c r="N133" s="70"/>
      <c r="BA133" s="36"/>
      <c r="BC133" s="36"/>
      <c r="BE133" s="36"/>
      <c r="BG133" s="36"/>
      <c r="BH133" s="36"/>
      <c r="BI133" s="36"/>
      <c r="BJ133" s="36"/>
      <c r="BK133" s="36"/>
      <c r="BL133" s="36"/>
      <c r="BM133" s="36"/>
      <c r="BO133" s="36"/>
      <c r="BQ133" s="36"/>
      <c r="BS133" s="36"/>
      <c r="BT133" s="36"/>
      <c r="BU133" s="36"/>
      <c r="BV133" s="36"/>
      <c r="BW133" s="36"/>
      <c r="BX133" s="36"/>
      <c r="BY133" s="36"/>
      <c r="BZ133" s="36"/>
      <c r="CB133" s="36"/>
      <c r="CD133" s="36"/>
      <c r="DF133" s="36"/>
    </row>
    <row r="134" spans="1:110" s="35" customFormat="1" ht="7.5" customHeight="1">
      <c r="A134" s="27"/>
      <c r="B134" s="28"/>
      <c r="C134" s="41"/>
      <c r="D134" s="65"/>
      <c r="E134" s="65"/>
      <c r="F134" s="65"/>
      <c r="G134" s="76"/>
      <c r="H134" s="76"/>
      <c r="I134" s="76"/>
      <c r="J134" s="39"/>
      <c r="K134" s="39"/>
      <c r="L134" s="18"/>
      <c r="M134" s="32"/>
      <c r="N134" s="70"/>
      <c r="BA134" s="36"/>
      <c r="BC134" s="36"/>
      <c r="BE134" s="36"/>
      <c r="BG134" s="36"/>
      <c r="BH134" s="36"/>
      <c r="BI134" s="36"/>
      <c r="BJ134" s="36"/>
      <c r="BK134" s="36"/>
      <c r="BL134" s="36"/>
      <c r="BM134" s="36"/>
      <c r="BO134" s="36"/>
      <c r="BQ134" s="36"/>
      <c r="BS134" s="36"/>
      <c r="BT134" s="36"/>
      <c r="BU134" s="36"/>
      <c r="BV134" s="36"/>
      <c r="BW134" s="36"/>
      <c r="BX134" s="36"/>
      <c r="BY134" s="36"/>
      <c r="BZ134" s="36"/>
      <c r="CB134" s="36"/>
      <c r="CD134" s="36"/>
      <c r="DF134" s="36"/>
    </row>
    <row r="135" spans="1:110" s="35" customFormat="1" ht="18.75" customHeight="1" thickBot="1">
      <c r="A135" s="27"/>
      <c r="B135" s="28"/>
      <c r="C135" s="41"/>
      <c r="D135" s="147" t="s">
        <v>52</v>
      </c>
      <c r="E135" s="147"/>
      <c r="F135" s="65"/>
      <c r="G135" s="160">
        <f>VLOOKUP($E$25,$S$252:$DM$556,57,FALSE)</f>
        <v>0</v>
      </c>
      <c r="H135" s="161"/>
      <c r="I135" s="162"/>
      <c r="J135" s="39"/>
      <c r="K135" s="39"/>
      <c r="L135" s="18"/>
      <c r="M135" s="32"/>
      <c r="N135" s="70"/>
      <c r="BA135" s="36"/>
      <c r="BC135" s="36"/>
      <c r="BE135" s="36"/>
      <c r="BG135" s="36"/>
      <c r="BH135" s="36"/>
      <c r="BI135" s="36"/>
      <c r="BJ135" s="36"/>
      <c r="BK135" s="36"/>
      <c r="BL135" s="36"/>
      <c r="BM135" s="36"/>
      <c r="BO135" s="36"/>
      <c r="BQ135" s="36"/>
      <c r="BS135" s="36"/>
      <c r="BT135" s="36"/>
      <c r="BU135" s="36"/>
      <c r="BV135" s="36"/>
      <c r="BW135" s="36"/>
      <c r="BX135" s="36"/>
      <c r="BY135" s="36"/>
      <c r="BZ135" s="36"/>
      <c r="CB135" s="36"/>
      <c r="CD135" s="36"/>
      <c r="DF135" s="36"/>
    </row>
    <row r="136" spans="1:110" s="35" customFormat="1" ht="7.5" customHeight="1">
      <c r="A136" s="27"/>
      <c r="B136" s="28"/>
      <c r="C136" s="41"/>
      <c r="D136" s="65"/>
      <c r="E136" s="65"/>
      <c r="F136" s="65"/>
      <c r="G136" s="76"/>
      <c r="H136" s="76"/>
      <c r="I136" s="76"/>
      <c r="J136" s="39"/>
      <c r="K136" s="39"/>
      <c r="L136" s="18"/>
      <c r="M136" s="32"/>
      <c r="N136" s="70"/>
      <c r="BA136" s="36"/>
      <c r="BC136" s="36"/>
      <c r="BE136" s="36"/>
      <c r="BG136" s="36"/>
      <c r="BH136" s="36"/>
      <c r="BI136" s="36"/>
      <c r="BJ136" s="36"/>
      <c r="BK136" s="36"/>
      <c r="BL136" s="36"/>
      <c r="BM136" s="36"/>
      <c r="BO136" s="36"/>
      <c r="BQ136" s="36"/>
      <c r="BS136" s="36"/>
      <c r="BT136" s="36"/>
      <c r="BU136" s="36"/>
      <c r="BV136" s="36"/>
      <c r="BW136" s="36"/>
      <c r="BX136" s="36"/>
      <c r="BY136" s="36"/>
      <c r="BZ136" s="36"/>
      <c r="CB136" s="36"/>
      <c r="CD136" s="36"/>
      <c r="DF136" s="36"/>
    </row>
    <row r="137" spans="1:110" s="35" customFormat="1" ht="18.75" customHeight="1" thickBot="1">
      <c r="A137" s="27"/>
      <c r="B137" s="28"/>
      <c r="C137" s="41"/>
      <c r="D137" s="147" t="s">
        <v>53</v>
      </c>
      <c r="E137" s="147"/>
      <c r="F137" s="65"/>
      <c r="G137" s="160">
        <f>VLOOKUP($E$25,$S$252:$DM$556,58,FALSE)</f>
        <v>0</v>
      </c>
      <c r="H137" s="161"/>
      <c r="I137" s="162"/>
      <c r="J137" s="39"/>
      <c r="K137" s="39"/>
      <c r="L137" s="18"/>
      <c r="M137" s="32"/>
      <c r="N137" s="70"/>
      <c r="BA137" s="36"/>
      <c r="BC137" s="36"/>
      <c r="BE137" s="36"/>
      <c r="BG137" s="36"/>
      <c r="BH137" s="36"/>
      <c r="BI137" s="36"/>
      <c r="BJ137" s="36"/>
      <c r="BK137" s="36"/>
      <c r="BL137" s="36"/>
      <c r="BM137" s="36"/>
      <c r="BO137" s="36"/>
      <c r="BQ137" s="36"/>
      <c r="BS137" s="36"/>
      <c r="BT137" s="36"/>
      <c r="BU137" s="36"/>
      <c r="BV137" s="36"/>
      <c r="BW137" s="36"/>
      <c r="BX137" s="36"/>
      <c r="BY137" s="36"/>
      <c r="BZ137" s="36"/>
      <c r="CB137" s="36"/>
      <c r="CD137" s="36"/>
      <c r="DF137" s="36"/>
    </row>
    <row r="138" spans="1:110" s="35" customFormat="1" ht="7.5" customHeight="1">
      <c r="A138" s="27"/>
      <c r="B138" s="28"/>
      <c r="C138" s="41"/>
      <c r="D138" s="65"/>
      <c r="E138" s="65"/>
      <c r="F138" s="65"/>
      <c r="G138" s="76"/>
      <c r="H138" s="76"/>
      <c r="I138" s="76"/>
      <c r="J138" s="39"/>
      <c r="K138" s="39"/>
      <c r="L138" s="18"/>
      <c r="M138" s="32"/>
      <c r="N138" s="70"/>
      <c r="BA138" s="36"/>
      <c r="BC138" s="36"/>
      <c r="BE138" s="36"/>
      <c r="BG138" s="36"/>
      <c r="BH138" s="36"/>
      <c r="BI138" s="36"/>
      <c r="BJ138" s="36"/>
      <c r="BK138" s="36"/>
      <c r="BL138" s="36"/>
      <c r="BM138" s="36"/>
      <c r="BO138" s="36"/>
      <c r="BQ138" s="36"/>
      <c r="BS138" s="36"/>
      <c r="BT138" s="36"/>
      <c r="BU138" s="36"/>
      <c r="BV138" s="36"/>
      <c r="BW138" s="36"/>
      <c r="BX138" s="36"/>
      <c r="BY138" s="36"/>
      <c r="BZ138" s="36"/>
      <c r="CB138" s="36"/>
      <c r="CD138" s="36"/>
      <c r="DF138" s="36"/>
    </row>
    <row r="139" spans="1:110" s="35" customFormat="1" ht="18.75" customHeight="1" thickBot="1">
      <c r="A139" s="27"/>
      <c r="B139" s="28"/>
      <c r="C139" s="41"/>
      <c r="D139" s="147" t="s">
        <v>54</v>
      </c>
      <c r="E139" s="147"/>
      <c r="F139" s="65"/>
      <c r="G139" s="160">
        <f>VLOOKUP($E$25,$S$252:$DM$556,59,FALSE)</f>
        <v>0</v>
      </c>
      <c r="H139" s="161"/>
      <c r="I139" s="162"/>
      <c r="J139" s="39"/>
      <c r="K139" s="39"/>
      <c r="L139" s="18"/>
      <c r="M139" s="32"/>
      <c r="N139" s="70"/>
      <c r="BA139" s="36"/>
      <c r="BC139" s="36"/>
      <c r="BE139" s="36"/>
      <c r="BG139" s="36"/>
      <c r="BH139" s="36"/>
      <c r="BI139" s="36"/>
      <c r="BJ139" s="36"/>
      <c r="BK139" s="36"/>
      <c r="BL139" s="36"/>
      <c r="BM139" s="36"/>
      <c r="BO139" s="36"/>
      <c r="BQ139" s="36"/>
      <c r="BS139" s="36"/>
      <c r="BT139" s="36"/>
      <c r="BU139" s="36"/>
      <c r="BV139" s="36"/>
      <c r="BW139" s="36"/>
      <c r="BX139" s="36"/>
      <c r="BY139" s="36"/>
      <c r="BZ139" s="36"/>
      <c r="CB139" s="36"/>
      <c r="CD139" s="36"/>
      <c r="DF139" s="36"/>
    </row>
    <row r="140" spans="1:110" s="35" customFormat="1" ht="7.5" customHeight="1">
      <c r="A140" s="27"/>
      <c r="B140" s="28"/>
      <c r="C140" s="41"/>
      <c r="D140" s="75"/>
      <c r="E140" s="65"/>
      <c r="F140" s="65"/>
      <c r="G140" s="76"/>
      <c r="H140" s="76"/>
      <c r="I140" s="76"/>
      <c r="J140" s="39"/>
      <c r="K140" s="39"/>
      <c r="L140" s="18"/>
      <c r="M140" s="32"/>
      <c r="N140" s="70"/>
      <c r="BA140" s="36"/>
      <c r="BC140" s="36"/>
      <c r="BE140" s="36"/>
      <c r="BG140" s="36"/>
      <c r="BH140" s="36"/>
      <c r="BI140" s="36"/>
      <c r="BJ140" s="36"/>
      <c r="BK140" s="36"/>
      <c r="BL140" s="36"/>
      <c r="BM140" s="36"/>
      <c r="BO140" s="36"/>
      <c r="BQ140" s="36"/>
      <c r="BS140" s="36"/>
      <c r="BT140" s="36"/>
      <c r="BU140" s="36"/>
      <c r="BV140" s="36"/>
      <c r="BW140" s="36"/>
      <c r="BX140" s="36"/>
      <c r="BY140" s="36"/>
      <c r="BZ140" s="36"/>
      <c r="CB140" s="36"/>
      <c r="CD140" s="36"/>
      <c r="DF140" s="36"/>
    </row>
    <row r="141" spans="1:110" s="35" customFormat="1" ht="18.75" customHeight="1" thickBot="1">
      <c r="A141" s="27"/>
      <c r="B141" s="28"/>
      <c r="C141" s="41"/>
      <c r="D141" s="147" t="s">
        <v>55</v>
      </c>
      <c r="E141" s="147"/>
      <c r="F141" s="39"/>
      <c r="G141" s="160">
        <f>VLOOKUP($E$25,$S$252:$DM$556,60,FALSE)</f>
        <v>0</v>
      </c>
      <c r="H141" s="161"/>
      <c r="I141" s="162"/>
      <c r="J141" s="39"/>
      <c r="K141" s="39"/>
      <c r="L141" s="18"/>
      <c r="M141" s="32"/>
      <c r="N141" s="70"/>
      <c r="BA141" s="36"/>
      <c r="BC141" s="36"/>
      <c r="BE141" s="36"/>
      <c r="BG141" s="36"/>
      <c r="BH141" s="36"/>
      <c r="BI141" s="36"/>
      <c r="BJ141" s="36"/>
      <c r="BK141" s="36"/>
      <c r="BL141" s="36"/>
      <c r="BM141" s="36"/>
      <c r="BO141" s="36"/>
      <c r="BQ141" s="36"/>
      <c r="BS141" s="36"/>
      <c r="BT141" s="36"/>
      <c r="BU141" s="36"/>
      <c r="BV141" s="36"/>
      <c r="BW141" s="36"/>
      <c r="BX141" s="36"/>
      <c r="BY141" s="36"/>
      <c r="BZ141" s="36"/>
      <c r="CB141" s="36"/>
      <c r="CD141" s="36"/>
      <c r="DF141" s="36"/>
    </row>
    <row r="142" spans="1:110" s="35" customFormat="1" ht="13.5" customHeight="1">
      <c r="A142" s="27"/>
      <c r="B142" s="28"/>
      <c r="C142" s="41"/>
      <c r="D142" s="75" t="s">
        <v>40</v>
      </c>
      <c r="E142" s="65"/>
      <c r="F142" s="65"/>
      <c r="G142" s="76"/>
      <c r="H142" s="76"/>
      <c r="I142" s="76"/>
      <c r="J142" s="39"/>
      <c r="K142" s="39"/>
      <c r="L142" s="18"/>
      <c r="M142" s="32"/>
      <c r="N142" s="70"/>
      <c r="BA142" s="36"/>
      <c r="BC142" s="36"/>
      <c r="BE142" s="36"/>
      <c r="BG142" s="36"/>
      <c r="BH142" s="36"/>
      <c r="BI142" s="36"/>
      <c r="BJ142" s="36"/>
      <c r="BK142" s="36"/>
      <c r="BL142" s="36"/>
      <c r="BM142" s="36"/>
      <c r="BO142" s="36"/>
      <c r="BQ142" s="36"/>
      <c r="BS142" s="36"/>
      <c r="BT142" s="36"/>
      <c r="BU142" s="36"/>
      <c r="BV142" s="36"/>
      <c r="BW142" s="36"/>
      <c r="BX142" s="36"/>
      <c r="BY142" s="36"/>
      <c r="BZ142" s="36"/>
      <c r="CB142" s="36"/>
      <c r="CD142" s="36"/>
      <c r="DF142" s="36"/>
    </row>
    <row r="143" spans="1:110" s="35" customFormat="1" ht="27.75" customHeight="1" thickBot="1">
      <c r="A143" s="27"/>
      <c r="B143" s="28"/>
      <c r="C143" s="41"/>
      <c r="D143" s="158">
        <f>VLOOKUP($E$25,$S$252:$DM$556,61,FALSE)</f>
        <v>0</v>
      </c>
      <c r="E143" s="159"/>
      <c r="F143" s="39"/>
      <c r="G143" s="160">
        <f>VLOOKUP($E$25,$S$252:$DM$556,62,FALSE)</f>
        <v>0</v>
      </c>
      <c r="H143" s="161"/>
      <c r="I143" s="162"/>
      <c r="J143" s="39"/>
      <c r="K143" s="39"/>
      <c r="L143" s="18"/>
      <c r="M143" s="32"/>
      <c r="N143" s="70"/>
      <c r="BA143" s="36"/>
      <c r="BC143" s="36"/>
      <c r="BE143" s="36"/>
      <c r="BG143" s="36"/>
      <c r="BH143" s="36"/>
      <c r="BI143" s="36"/>
      <c r="BJ143" s="36"/>
      <c r="BK143" s="36"/>
      <c r="BL143" s="36"/>
      <c r="BM143" s="36"/>
      <c r="BO143" s="36"/>
      <c r="BQ143" s="36"/>
      <c r="BS143" s="36"/>
      <c r="BT143" s="36"/>
      <c r="BU143" s="36"/>
      <c r="BV143" s="36"/>
      <c r="BW143" s="36"/>
      <c r="BX143" s="36"/>
      <c r="BY143" s="36"/>
      <c r="BZ143" s="36"/>
      <c r="CB143" s="36"/>
      <c r="CD143" s="36"/>
      <c r="DF143" s="36"/>
    </row>
    <row r="144" spans="1:110" s="35" customFormat="1" ht="14.25" customHeight="1">
      <c r="A144" s="27"/>
      <c r="B144" s="28"/>
      <c r="C144" s="41"/>
      <c r="D144" s="75" t="s">
        <v>40</v>
      </c>
      <c r="E144" s="65"/>
      <c r="F144" s="65"/>
      <c r="G144" s="76"/>
      <c r="H144" s="76"/>
      <c r="I144" s="76"/>
      <c r="J144" s="39"/>
      <c r="K144" s="39"/>
      <c r="L144" s="18"/>
      <c r="M144" s="32"/>
      <c r="N144" s="70"/>
      <c r="O144" s="81"/>
      <c r="P144" s="81"/>
      <c r="BA144" s="36"/>
      <c r="BC144" s="36"/>
      <c r="BE144" s="36"/>
      <c r="BG144" s="36"/>
      <c r="BH144" s="36"/>
      <c r="BI144" s="36"/>
      <c r="BJ144" s="36"/>
      <c r="BK144" s="36"/>
      <c r="BL144" s="36"/>
      <c r="BM144" s="36"/>
      <c r="BO144" s="36"/>
      <c r="BQ144" s="36"/>
      <c r="BS144" s="36"/>
      <c r="BT144" s="36"/>
      <c r="BU144" s="36"/>
      <c r="BV144" s="36"/>
      <c r="BW144" s="36"/>
      <c r="BX144" s="36"/>
      <c r="BY144" s="36"/>
      <c r="BZ144" s="36"/>
      <c r="CB144" s="36"/>
      <c r="CD144" s="36"/>
      <c r="DF144" s="36"/>
    </row>
    <row r="145" spans="1:110" s="35" customFormat="1" ht="27.75" customHeight="1" thickBot="1">
      <c r="A145" s="27"/>
      <c r="B145" s="28"/>
      <c r="C145" s="41"/>
      <c r="D145" s="158">
        <f>VLOOKUP($E$25,$S$252:$DM$556,63,FALSE)</f>
        <v>0</v>
      </c>
      <c r="E145" s="159"/>
      <c r="F145" s="39"/>
      <c r="G145" s="160">
        <f>VLOOKUP($E$25,$S$252:$DM$556,64,FALSE)</f>
        <v>0</v>
      </c>
      <c r="H145" s="161"/>
      <c r="I145" s="162"/>
      <c r="J145" s="39"/>
      <c r="K145" s="39"/>
      <c r="L145" s="18"/>
      <c r="M145" s="32"/>
      <c r="N145" s="70"/>
      <c r="O145" s="81"/>
      <c r="P145" s="81"/>
      <c r="BA145" s="36"/>
      <c r="BC145" s="36"/>
      <c r="BE145" s="36"/>
      <c r="BG145" s="36"/>
      <c r="BH145" s="36"/>
      <c r="BI145" s="36"/>
      <c r="BJ145" s="36"/>
      <c r="BK145" s="36"/>
      <c r="BL145" s="36"/>
      <c r="BM145" s="36"/>
      <c r="BO145" s="36"/>
      <c r="BQ145" s="36"/>
      <c r="BS145" s="36"/>
      <c r="BT145" s="36"/>
      <c r="BU145" s="36"/>
      <c r="BV145" s="36"/>
      <c r="BW145" s="36"/>
      <c r="BX145" s="36"/>
      <c r="BY145" s="36"/>
      <c r="BZ145" s="36"/>
      <c r="CB145" s="36"/>
      <c r="CD145" s="36"/>
      <c r="DF145" s="36"/>
    </row>
    <row r="146" spans="1:110" s="35" customFormat="1" ht="7.5" customHeight="1">
      <c r="A146" s="27"/>
      <c r="B146" s="60"/>
      <c r="C146" s="61"/>
      <c r="D146" s="82"/>
      <c r="E146" s="82"/>
      <c r="F146" s="63"/>
      <c r="G146" s="82"/>
      <c r="H146" s="82"/>
      <c r="I146" s="82"/>
      <c r="J146" s="63"/>
      <c r="K146" s="63"/>
      <c r="L146" s="64"/>
      <c r="M146" s="32"/>
      <c r="N146" s="70"/>
      <c r="O146" s="81"/>
      <c r="P146" s="81"/>
      <c r="BA146" s="36"/>
      <c r="BC146" s="36"/>
      <c r="BE146" s="36"/>
      <c r="BG146" s="36"/>
      <c r="BH146" s="36"/>
      <c r="BI146" s="36"/>
      <c r="BJ146" s="36"/>
      <c r="BK146" s="36"/>
      <c r="BL146" s="36"/>
      <c r="BM146" s="36"/>
      <c r="BO146" s="36"/>
      <c r="BQ146" s="36"/>
      <c r="BS146" s="36"/>
      <c r="BT146" s="36"/>
      <c r="BU146" s="36"/>
      <c r="BV146" s="36"/>
      <c r="BW146" s="36"/>
      <c r="BX146" s="36"/>
      <c r="BY146" s="36"/>
      <c r="BZ146" s="36"/>
      <c r="CB146" s="36"/>
      <c r="CD146" s="36"/>
      <c r="DF146" s="36"/>
    </row>
    <row r="147" spans="1:110" s="35" customFormat="1" ht="18.75" customHeight="1">
      <c r="A147" s="27"/>
      <c r="B147" s="28"/>
      <c r="C147" s="146" t="s">
        <v>56</v>
      </c>
      <c r="D147" s="146"/>
      <c r="E147" s="146"/>
      <c r="F147" s="146"/>
      <c r="G147" s="146"/>
      <c r="H147" s="146"/>
      <c r="I147" s="146"/>
      <c r="J147" s="146"/>
      <c r="K147" s="56"/>
      <c r="L147" s="18"/>
      <c r="M147" s="32"/>
      <c r="N147" s="70"/>
      <c r="O147" s="81"/>
      <c r="P147" s="81"/>
      <c r="BA147" s="36"/>
      <c r="BC147" s="36"/>
      <c r="BE147" s="36"/>
      <c r="BG147" s="36"/>
      <c r="BH147" s="36"/>
      <c r="BI147" s="36"/>
      <c r="BJ147" s="36"/>
      <c r="BK147" s="36"/>
      <c r="BL147" s="36"/>
      <c r="BM147" s="36"/>
      <c r="BO147" s="36"/>
      <c r="BQ147" s="36"/>
      <c r="BS147" s="36"/>
      <c r="BT147" s="36"/>
      <c r="BU147" s="36"/>
      <c r="BV147" s="36"/>
      <c r="BW147" s="36"/>
      <c r="BX147" s="36"/>
      <c r="BY147" s="36"/>
      <c r="BZ147" s="36"/>
      <c r="CB147" s="36"/>
      <c r="CD147" s="36"/>
      <c r="DF147" s="36"/>
    </row>
    <row r="148" spans="1:110" s="35" customFormat="1" ht="3.75" customHeight="1">
      <c r="A148" s="27"/>
      <c r="B148" s="28"/>
      <c r="C148" s="41"/>
      <c r="D148" s="39" t="s">
        <v>48</v>
      </c>
      <c r="E148" s="39"/>
      <c r="F148" s="39"/>
      <c r="G148" s="39"/>
      <c r="H148" s="39"/>
      <c r="I148" s="39"/>
      <c r="J148" s="39"/>
      <c r="K148" s="39"/>
      <c r="L148" s="18"/>
      <c r="M148" s="32"/>
      <c r="N148" s="70"/>
      <c r="O148" s="83"/>
      <c r="P148" s="83"/>
      <c r="BA148" s="36"/>
      <c r="BC148" s="36"/>
      <c r="BE148" s="36"/>
      <c r="BG148" s="36"/>
      <c r="BH148" s="36"/>
      <c r="BI148" s="36"/>
      <c r="BJ148" s="36"/>
      <c r="BK148" s="36"/>
      <c r="BL148" s="36"/>
      <c r="BM148" s="36"/>
      <c r="BO148" s="36"/>
      <c r="BQ148" s="36"/>
      <c r="BS148" s="36"/>
      <c r="BT148" s="36"/>
      <c r="BU148" s="36"/>
      <c r="BV148" s="36"/>
      <c r="BW148" s="36"/>
      <c r="BX148" s="36"/>
      <c r="BY148" s="36"/>
      <c r="BZ148" s="36"/>
      <c r="CB148" s="36"/>
      <c r="CD148" s="36"/>
      <c r="DF148" s="36"/>
    </row>
    <row r="149" spans="1:110" s="35" customFormat="1" ht="31.5" customHeight="1">
      <c r="A149" s="27"/>
      <c r="B149" s="28"/>
      <c r="C149" s="41"/>
      <c r="D149" s="163" t="s">
        <v>57</v>
      </c>
      <c r="E149" s="164"/>
      <c r="F149" s="164"/>
      <c r="G149" s="164"/>
      <c r="H149" s="164"/>
      <c r="I149" s="164"/>
      <c r="J149" s="165"/>
      <c r="K149" s="39"/>
      <c r="L149" s="18"/>
      <c r="M149" s="32"/>
      <c r="N149" s="70"/>
      <c r="O149" s="84"/>
      <c r="P149" s="84"/>
      <c r="BA149" s="36"/>
      <c r="BC149" s="36"/>
      <c r="BE149" s="36"/>
      <c r="BG149" s="36"/>
      <c r="BH149" s="36"/>
      <c r="BI149" s="36"/>
      <c r="BJ149" s="36"/>
      <c r="BK149" s="36"/>
      <c r="BL149" s="36"/>
      <c r="BM149" s="36"/>
      <c r="BO149" s="36"/>
      <c r="BQ149" s="36"/>
      <c r="BS149" s="36"/>
      <c r="BT149" s="36"/>
      <c r="BU149" s="36"/>
      <c r="BV149" s="36"/>
      <c r="BW149" s="36"/>
      <c r="BX149" s="36"/>
      <c r="BY149" s="36"/>
      <c r="BZ149" s="36"/>
      <c r="CB149" s="36"/>
      <c r="CD149" s="36"/>
      <c r="DF149" s="36"/>
    </row>
    <row r="150" spans="1:110" s="35" customFormat="1" ht="3.75" customHeight="1">
      <c r="A150" s="27"/>
      <c r="B150" s="28"/>
      <c r="C150" s="41"/>
      <c r="D150" s="39"/>
      <c r="E150" s="39"/>
      <c r="F150" s="39"/>
      <c r="G150" s="39"/>
      <c r="H150" s="39"/>
      <c r="I150" s="39"/>
      <c r="J150" s="39"/>
      <c r="K150" s="39"/>
      <c r="L150" s="18"/>
      <c r="M150" s="32"/>
      <c r="N150" s="70"/>
      <c r="BA150" s="36"/>
      <c r="BC150" s="36"/>
      <c r="BE150" s="36"/>
      <c r="BG150" s="36"/>
      <c r="BH150" s="36"/>
      <c r="BI150" s="36"/>
      <c r="BJ150" s="36"/>
      <c r="BK150" s="36"/>
      <c r="BL150" s="36"/>
      <c r="BM150" s="36"/>
      <c r="BO150" s="36"/>
      <c r="BQ150" s="36"/>
      <c r="BS150" s="36"/>
      <c r="BT150" s="36"/>
      <c r="BU150" s="36"/>
      <c r="BV150" s="36"/>
      <c r="BW150" s="36"/>
      <c r="BX150" s="36"/>
      <c r="BY150" s="36"/>
      <c r="BZ150" s="36"/>
      <c r="CB150" s="36"/>
      <c r="CD150" s="36"/>
      <c r="DF150" s="36"/>
    </row>
    <row r="151" spans="1:110" s="35" customFormat="1" ht="25.5" customHeight="1">
      <c r="A151" s="27"/>
      <c r="B151" s="28"/>
      <c r="C151" s="41"/>
      <c r="D151" s="166" t="s">
        <v>58</v>
      </c>
      <c r="E151" s="166"/>
      <c r="F151" s="166"/>
      <c r="G151" s="166"/>
      <c r="H151" s="166"/>
      <c r="I151" s="166"/>
      <c r="J151" s="166"/>
      <c r="K151" s="39"/>
      <c r="L151" s="18"/>
      <c r="M151" s="32"/>
      <c r="N151" s="70"/>
      <c r="BA151" s="36"/>
      <c r="BC151" s="36"/>
      <c r="BE151" s="36"/>
      <c r="BG151" s="36"/>
      <c r="BH151" s="36"/>
      <c r="BI151" s="36"/>
      <c r="BJ151" s="36"/>
      <c r="BK151" s="36"/>
      <c r="BL151" s="36"/>
      <c r="BM151" s="36"/>
      <c r="BO151" s="36"/>
      <c r="BQ151" s="36"/>
      <c r="BS151" s="36"/>
      <c r="BT151" s="36"/>
      <c r="BU151" s="36"/>
      <c r="BV151" s="36"/>
      <c r="BW151" s="36"/>
      <c r="BX151" s="36"/>
      <c r="BY151" s="36"/>
      <c r="BZ151" s="36"/>
      <c r="CB151" s="36"/>
      <c r="CD151" s="36"/>
      <c r="DF151" s="36"/>
    </row>
    <row r="152" spans="1:110" s="35" customFormat="1" ht="3.75" customHeight="1">
      <c r="A152" s="27"/>
      <c r="B152" s="28"/>
      <c r="C152" s="41"/>
      <c r="D152" s="39"/>
      <c r="E152" s="39"/>
      <c r="F152" s="39"/>
      <c r="G152" s="39"/>
      <c r="H152" s="39"/>
      <c r="I152" s="39"/>
      <c r="J152" s="39"/>
      <c r="K152" s="39"/>
      <c r="L152" s="18"/>
      <c r="M152" s="32"/>
      <c r="N152" s="70"/>
      <c r="BA152" s="36"/>
      <c r="BC152" s="36"/>
      <c r="BE152" s="36"/>
      <c r="BG152" s="36"/>
      <c r="BH152" s="36"/>
      <c r="BI152" s="36"/>
      <c r="BJ152" s="36"/>
      <c r="BK152" s="36"/>
      <c r="BL152" s="36"/>
      <c r="BM152" s="36"/>
      <c r="BO152" s="36"/>
      <c r="BQ152" s="36"/>
      <c r="BS152" s="36"/>
      <c r="BT152" s="36"/>
      <c r="BU152" s="36"/>
      <c r="BV152" s="36"/>
      <c r="BW152" s="36"/>
      <c r="BX152" s="36"/>
      <c r="BY152" s="36"/>
      <c r="BZ152" s="36"/>
      <c r="CB152" s="36"/>
      <c r="CD152" s="36"/>
      <c r="DF152" s="36"/>
    </row>
    <row r="153" spans="1:110" s="35" customFormat="1" ht="18.75" customHeight="1" thickBot="1">
      <c r="A153" s="27"/>
      <c r="B153" s="28"/>
      <c r="C153" s="41"/>
      <c r="D153" s="167" t="s">
        <v>59</v>
      </c>
      <c r="E153" s="167"/>
      <c r="F153" s="155">
        <f>VLOOKUP($E$25,$S$252:$DM$556,65,FALSE)</f>
        <v>0</v>
      </c>
      <c r="G153" s="156"/>
      <c r="H153" s="157"/>
      <c r="I153" s="85"/>
      <c r="J153" s="39"/>
      <c r="K153" s="39"/>
      <c r="L153" s="18"/>
      <c r="M153" s="32"/>
      <c r="N153" s="70"/>
      <c r="BA153" s="36"/>
      <c r="BC153" s="36"/>
      <c r="BE153" s="36"/>
      <c r="BG153" s="36"/>
      <c r="BH153" s="36"/>
      <c r="BI153" s="36"/>
      <c r="BJ153" s="36"/>
      <c r="BK153" s="36"/>
      <c r="BL153" s="36"/>
      <c r="BM153" s="36"/>
      <c r="BO153" s="36"/>
      <c r="BQ153" s="36"/>
      <c r="BS153" s="36"/>
      <c r="BT153" s="36"/>
      <c r="BU153" s="36"/>
      <c r="BV153" s="36"/>
      <c r="BW153" s="36"/>
      <c r="BX153" s="36"/>
      <c r="BY153" s="36"/>
      <c r="BZ153" s="36"/>
      <c r="CB153" s="36"/>
      <c r="CD153" s="36"/>
      <c r="DF153" s="36"/>
    </row>
    <row r="154" spans="1:110" s="35" customFormat="1" ht="3.75" customHeight="1">
      <c r="A154" s="27"/>
      <c r="B154" s="28"/>
      <c r="C154" s="41"/>
      <c r="D154" s="39"/>
      <c r="E154" s="39"/>
      <c r="F154" s="39"/>
      <c r="G154" s="39"/>
      <c r="H154" s="39"/>
      <c r="I154" s="39"/>
      <c r="J154" s="39"/>
      <c r="K154" s="39"/>
      <c r="L154" s="18"/>
      <c r="M154" s="32"/>
      <c r="BA154" s="36"/>
      <c r="BC154" s="36"/>
      <c r="BE154" s="36"/>
      <c r="BG154" s="36"/>
      <c r="BH154" s="36"/>
      <c r="BI154" s="36"/>
      <c r="BJ154" s="36"/>
      <c r="BK154" s="36"/>
      <c r="BL154" s="36"/>
      <c r="BM154" s="36"/>
      <c r="BO154" s="36"/>
      <c r="BQ154" s="36"/>
      <c r="BS154" s="36"/>
      <c r="BT154" s="36"/>
      <c r="BU154" s="36"/>
      <c r="BV154" s="36"/>
      <c r="BW154" s="36"/>
      <c r="BX154" s="36"/>
      <c r="BY154" s="36"/>
      <c r="BZ154" s="36"/>
      <c r="CB154" s="36"/>
      <c r="CD154" s="36"/>
      <c r="DF154" s="36"/>
    </row>
    <row r="155" spans="1:110" s="35" customFormat="1" ht="40.5" customHeight="1">
      <c r="A155" s="27"/>
      <c r="B155" s="28"/>
      <c r="C155" s="41"/>
      <c r="D155" s="166" t="s">
        <v>60</v>
      </c>
      <c r="E155" s="166"/>
      <c r="F155" s="166"/>
      <c r="G155" s="166"/>
      <c r="H155" s="166"/>
      <c r="I155" s="166"/>
      <c r="J155" s="166"/>
      <c r="K155" s="39"/>
      <c r="L155" s="18"/>
      <c r="M155" s="32"/>
      <c r="N155" s="70"/>
      <c r="BA155" s="36"/>
      <c r="BC155" s="36"/>
      <c r="BE155" s="36"/>
      <c r="BG155" s="36"/>
      <c r="BH155" s="36"/>
      <c r="BI155" s="36"/>
      <c r="BJ155" s="36"/>
      <c r="BK155" s="36"/>
      <c r="BL155" s="36"/>
      <c r="BM155" s="36"/>
      <c r="BO155" s="36"/>
      <c r="BQ155" s="36"/>
      <c r="BS155" s="36"/>
      <c r="BT155" s="36"/>
      <c r="BU155" s="36"/>
      <c r="BV155" s="36"/>
      <c r="BW155" s="36"/>
      <c r="BX155" s="36"/>
      <c r="BY155" s="36"/>
      <c r="BZ155" s="36"/>
      <c r="CB155" s="36"/>
      <c r="CD155" s="36"/>
      <c r="DF155" s="36"/>
    </row>
    <row r="156" spans="1:110" s="35" customFormat="1" ht="3.75" customHeight="1">
      <c r="A156" s="27"/>
      <c r="B156" s="28"/>
      <c r="C156" s="41"/>
      <c r="D156" s="39"/>
      <c r="E156" s="39"/>
      <c r="F156" s="39"/>
      <c r="G156" s="39"/>
      <c r="H156" s="39"/>
      <c r="I156" s="39"/>
      <c r="J156" s="39"/>
      <c r="K156" s="39"/>
      <c r="L156" s="18"/>
      <c r="M156" s="32"/>
      <c r="N156" s="70"/>
      <c r="BA156" s="36"/>
      <c r="BC156" s="36"/>
      <c r="BE156" s="36"/>
      <c r="BG156" s="36"/>
      <c r="BH156" s="36"/>
      <c r="BI156" s="36"/>
      <c r="BJ156" s="36"/>
      <c r="BK156" s="36"/>
      <c r="BL156" s="36"/>
      <c r="BM156" s="36"/>
      <c r="BO156" s="36"/>
      <c r="BQ156" s="36"/>
      <c r="BS156" s="36"/>
      <c r="BT156" s="36"/>
      <c r="BU156" s="36"/>
      <c r="BV156" s="36"/>
      <c r="BW156" s="36"/>
      <c r="BX156" s="36"/>
      <c r="BY156" s="36"/>
      <c r="BZ156" s="36"/>
      <c r="CB156" s="36"/>
      <c r="CD156" s="36"/>
      <c r="DF156" s="36"/>
    </row>
    <row r="157" spans="1:110" s="35" customFormat="1" ht="84" customHeight="1" thickBot="1">
      <c r="A157" s="27"/>
      <c r="B157" s="28"/>
      <c r="C157" s="41"/>
      <c r="D157" s="168">
        <f>VLOOKUP($E$25,$S$252:$DM$556,66,FALSE)</f>
        <v>0</v>
      </c>
      <c r="E157" s="169"/>
      <c r="F157" s="169"/>
      <c r="G157" s="169"/>
      <c r="H157" s="169"/>
      <c r="I157" s="169"/>
      <c r="J157" s="170"/>
      <c r="K157" s="43"/>
      <c r="L157" s="18"/>
      <c r="M157" s="32"/>
      <c r="N157" s="70"/>
      <c r="BA157" s="36"/>
      <c r="BC157" s="36"/>
      <c r="BE157" s="36"/>
      <c r="BG157" s="36"/>
      <c r="BH157" s="36"/>
      <c r="BI157" s="36"/>
      <c r="BJ157" s="36"/>
      <c r="BK157" s="36"/>
      <c r="BL157" s="36"/>
      <c r="BM157" s="36"/>
      <c r="BO157" s="36"/>
      <c r="BQ157" s="36"/>
      <c r="BS157" s="36"/>
      <c r="BT157" s="36"/>
      <c r="BU157" s="36"/>
      <c r="BV157" s="36"/>
      <c r="BW157" s="36"/>
      <c r="BX157" s="36"/>
      <c r="BY157" s="36"/>
      <c r="BZ157" s="36"/>
      <c r="CB157" s="36"/>
      <c r="CD157" s="36"/>
      <c r="DF157" s="36"/>
    </row>
    <row r="158" spans="1:110" s="35" customFormat="1" ht="3.75" customHeight="1">
      <c r="A158" s="27"/>
      <c r="B158" s="28"/>
      <c r="C158" s="41"/>
      <c r="D158" s="39"/>
      <c r="E158" s="39"/>
      <c r="F158" s="39"/>
      <c r="G158" s="39"/>
      <c r="H158" s="39"/>
      <c r="I158" s="39"/>
      <c r="J158" s="39"/>
      <c r="K158" s="39"/>
      <c r="L158" s="18"/>
      <c r="M158" s="32"/>
      <c r="N158" s="70"/>
      <c r="BA158" s="36"/>
      <c r="BC158" s="36"/>
      <c r="BE158" s="36"/>
      <c r="BG158" s="36"/>
      <c r="BH158" s="36"/>
      <c r="BI158" s="36"/>
      <c r="BJ158" s="36"/>
      <c r="BK158" s="36"/>
      <c r="BL158" s="36"/>
      <c r="BM158" s="36"/>
      <c r="BO158" s="36"/>
      <c r="BQ158" s="36"/>
      <c r="BS158" s="36"/>
      <c r="BT158" s="36"/>
      <c r="BU158" s="36"/>
      <c r="BV158" s="36"/>
      <c r="BW158" s="36"/>
      <c r="BX158" s="36"/>
      <c r="BY158" s="36"/>
      <c r="BZ158" s="36"/>
      <c r="CB158" s="36"/>
      <c r="CD158" s="36"/>
      <c r="DF158" s="36"/>
    </row>
    <row r="159" spans="1:110" s="35" customFormat="1" ht="18.75" customHeight="1">
      <c r="A159" s="27"/>
      <c r="B159" s="28"/>
      <c r="C159" s="146" t="s">
        <v>61</v>
      </c>
      <c r="D159" s="146"/>
      <c r="E159" s="146"/>
      <c r="F159" s="146"/>
      <c r="G159" s="146"/>
      <c r="H159" s="42"/>
      <c r="I159" s="42"/>
      <c r="J159" s="42"/>
      <c r="K159" s="39"/>
      <c r="L159" s="18"/>
      <c r="M159" s="32"/>
      <c r="N159" s="70"/>
      <c r="BA159" s="36"/>
      <c r="BC159" s="36"/>
      <c r="BE159" s="36"/>
      <c r="BG159" s="36"/>
      <c r="BH159" s="36"/>
      <c r="BI159" s="36"/>
      <c r="BJ159" s="36"/>
      <c r="BK159" s="36"/>
      <c r="BL159" s="36"/>
      <c r="BM159" s="36"/>
      <c r="BO159" s="36"/>
      <c r="BQ159" s="36"/>
      <c r="BS159" s="36"/>
      <c r="BT159" s="36"/>
      <c r="BU159" s="36"/>
      <c r="BV159" s="36"/>
      <c r="BW159" s="36"/>
      <c r="BX159" s="36"/>
      <c r="BY159" s="36"/>
      <c r="BZ159" s="36"/>
      <c r="CB159" s="36"/>
      <c r="CD159" s="36"/>
      <c r="DF159" s="36"/>
    </row>
    <row r="160" spans="1:110" s="35" customFormat="1" ht="18.75" customHeight="1" thickBot="1">
      <c r="A160" s="27"/>
      <c r="B160" s="28"/>
      <c r="C160" s="41"/>
      <c r="D160" s="154" t="s">
        <v>62</v>
      </c>
      <c r="E160" s="154"/>
      <c r="F160" s="86"/>
      <c r="G160" s="155">
        <f>VLOOKUP($E$25,$S$252:$DM$556,67,FALSE)</f>
        <v>0</v>
      </c>
      <c r="H160" s="156"/>
      <c r="I160" s="157"/>
      <c r="J160" s="39"/>
      <c r="K160" s="39"/>
      <c r="L160" s="18"/>
      <c r="M160" s="32"/>
      <c r="N160" s="70"/>
      <c r="BA160" s="36"/>
      <c r="BC160" s="36"/>
      <c r="BE160" s="36"/>
      <c r="BG160" s="36"/>
      <c r="BH160" s="36"/>
      <c r="BI160" s="36"/>
      <c r="BJ160" s="36"/>
      <c r="BK160" s="36"/>
      <c r="BL160" s="36"/>
      <c r="BM160" s="36"/>
      <c r="BO160" s="36"/>
      <c r="BQ160" s="36"/>
      <c r="BS160" s="36"/>
      <c r="BT160" s="36"/>
      <c r="BU160" s="36"/>
      <c r="BV160" s="36"/>
      <c r="BW160" s="36"/>
      <c r="BX160" s="36"/>
      <c r="BY160" s="36"/>
      <c r="BZ160" s="36"/>
      <c r="CB160" s="36"/>
      <c r="CD160" s="36"/>
      <c r="DF160" s="36"/>
    </row>
    <row r="161" spans="1:110" s="35" customFormat="1" ht="7.5" customHeight="1">
      <c r="A161" s="27"/>
      <c r="B161" s="28"/>
      <c r="C161" s="41"/>
      <c r="D161" s="86"/>
      <c r="E161" s="86"/>
      <c r="F161" s="86"/>
      <c r="G161" s="49"/>
      <c r="H161" s="49"/>
      <c r="I161" s="49"/>
      <c r="J161" s="39"/>
      <c r="K161" s="39"/>
      <c r="L161" s="18"/>
      <c r="M161" s="32"/>
      <c r="N161" s="70"/>
      <c r="BA161" s="36"/>
      <c r="BC161" s="36"/>
      <c r="BE161" s="36"/>
      <c r="BG161" s="36"/>
      <c r="BH161" s="36"/>
      <c r="BI161" s="36"/>
      <c r="BJ161" s="36"/>
      <c r="BK161" s="36"/>
      <c r="BL161" s="36"/>
      <c r="BM161" s="36"/>
      <c r="BO161" s="36"/>
      <c r="BQ161" s="36"/>
      <c r="BS161" s="36"/>
      <c r="BT161" s="36"/>
      <c r="BU161" s="36"/>
      <c r="BV161" s="36"/>
      <c r="BW161" s="36"/>
      <c r="BX161" s="36"/>
      <c r="BY161" s="36"/>
      <c r="BZ161" s="36"/>
      <c r="CB161" s="36"/>
      <c r="CD161" s="36"/>
      <c r="DF161" s="36"/>
    </row>
    <row r="162" spans="1:110" s="35" customFormat="1" ht="18.75" customHeight="1" thickBot="1">
      <c r="A162" s="27"/>
      <c r="B162" s="28"/>
      <c r="C162" s="41"/>
      <c r="D162" s="154" t="s">
        <v>63</v>
      </c>
      <c r="E162" s="154"/>
      <c r="F162" s="86"/>
      <c r="G162" s="155">
        <f>VLOOKUP($E$25,$S$252:$DM$556,68,FALSE)</f>
        <v>0</v>
      </c>
      <c r="H162" s="156"/>
      <c r="I162" s="157"/>
      <c r="J162" s="39"/>
      <c r="K162" s="39"/>
      <c r="L162" s="18"/>
      <c r="M162" s="32"/>
      <c r="N162" s="70"/>
      <c r="BA162" s="36"/>
      <c r="BC162" s="36"/>
      <c r="BE162" s="36"/>
      <c r="BG162" s="36"/>
      <c r="BH162" s="36"/>
      <c r="BI162" s="36"/>
      <c r="BJ162" s="36"/>
      <c r="BK162" s="36"/>
      <c r="BL162" s="36"/>
      <c r="BM162" s="36"/>
      <c r="BO162" s="36"/>
      <c r="BQ162" s="36"/>
      <c r="BS162" s="36"/>
      <c r="BT162" s="36"/>
      <c r="BU162" s="36"/>
      <c r="BV162" s="36"/>
      <c r="BW162" s="36"/>
      <c r="BX162" s="36"/>
      <c r="BY162" s="36"/>
      <c r="BZ162" s="36"/>
      <c r="CB162" s="36"/>
      <c r="CD162" s="36"/>
      <c r="DF162" s="36"/>
    </row>
    <row r="163" spans="1:110" s="35" customFormat="1" ht="7.5" customHeight="1">
      <c r="A163" s="27"/>
      <c r="B163" s="28"/>
      <c r="C163" s="41"/>
      <c r="D163" s="86"/>
      <c r="E163" s="86"/>
      <c r="F163" s="86"/>
      <c r="G163" s="49"/>
      <c r="H163" s="49"/>
      <c r="I163" s="49"/>
      <c r="J163" s="39"/>
      <c r="K163" s="39"/>
      <c r="L163" s="18"/>
      <c r="M163" s="32"/>
      <c r="N163" s="70"/>
      <c r="BA163" s="36"/>
      <c r="BC163" s="36"/>
      <c r="BE163" s="36"/>
      <c r="BG163" s="36"/>
      <c r="BH163" s="36"/>
      <c r="BI163" s="36"/>
      <c r="BJ163" s="36"/>
      <c r="BK163" s="36"/>
      <c r="BL163" s="36"/>
      <c r="BM163" s="36"/>
      <c r="BO163" s="36"/>
      <c r="BQ163" s="36"/>
      <c r="BS163" s="36"/>
      <c r="BT163" s="36"/>
      <c r="BU163" s="36"/>
      <c r="BV163" s="36"/>
      <c r="BW163" s="36"/>
      <c r="BX163" s="36"/>
      <c r="BY163" s="36"/>
      <c r="BZ163" s="36"/>
      <c r="CB163" s="36"/>
      <c r="CD163" s="36"/>
      <c r="DF163" s="36"/>
    </row>
    <row r="164" spans="1:110" s="35" customFormat="1" ht="18.75" customHeight="1" thickBot="1">
      <c r="A164" s="27"/>
      <c r="B164" s="28"/>
      <c r="C164" s="41"/>
      <c r="D164" s="154" t="s">
        <v>64</v>
      </c>
      <c r="E164" s="154"/>
      <c r="F164" s="86"/>
      <c r="G164" s="155">
        <f>VLOOKUP($E$25,$S$252:$DM$556,69,FALSE)</f>
        <v>0</v>
      </c>
      <c r="H164" s="156"/>
      <c r="I164" s="157"/>
      <c r="J164" s="39"/>
      <c r="K164" s="39"/>
      <c r="L164" s="18"/>
      <c r="M164" s="32"/>
      <c r="N164" s="70"/>
      <c r="BA164" s="36"/>
      <c r="BC164" s="36"/>
      <c r="BE164" s="36"/>
      <c r="BG164" s="36"/>
      <c r="BH164" s="36"/>
      <c r="BI164" s="36"/>
      <c r="BJ164" s="36"/>
      <c r="BK164" s="36"/>
      <c r="BL164" s="36"/>
      <c r="BM164" s="36"/>
      <c r="BO164" s="36"/>
      <c r="BQ164" s="36"/>
      <c r="BS164" s="36"/>
      <c r="BT164" s="36"/>
      <c r="BU164" s="36"/>
      <c r="BV164" s="36"/>
      <c r="BW164" s="36"/>
      <c r="BX164" s="36"/>
      <c r="BY164" s="36"/>
      <c r="BZ164" s="36"/>
      <c r="CB164" s="36"/>
      <c r="CD164" s="36"/>
      <c r="DF164" s="36"/>
    </row>
    <row r="165" spans="1:110" s="35" customFormat="1" ht="7.5" customHeight="1">
      <c r="A165" s="27"/>
      <c r="B165" s="28"/>
      <c r="C165" s="41"/>
      <c r="D165" s="86"/>
      <c r="E165" s="86"/>
      <c r="F165" s="86"/>
      <c r="G165" s="49"/>
      <c r="H165" s="49"/>
      <c r="I165" s="49"/>
      <c r="J165" s="39"/>
      <c r="K165" s="39"/>
      <c r="L165" s="18"/>
      <c r="M165" s="32"/>
      <c r="N165" s="70"/>
      <c r="BA165" s="36"/>
      <c r="BC165" s="36"/>
      <c r="BE165" s="36"/>
      <c r="BG165" s="36"/>
      <c r="BH165" s="36"/>
      <c r="BI165" s="36"/>
      <c r="BJ165" s="36"/>
      <c r="BK165" s="36"/>
      <c r="BL165" s="36"/>
      <c r="BM165" s="36"/>
      <c r="BO165" s="36"/>
      <c r="BQ165" s="36"/>
      <c r="BS165" s="36"/>
      <c r="BT165" s="36"/>
      <c r="BU165" s="36"/>
      <c r="BV165" s="36"/>
      <c r="BW165" s="36"/>
      <c r="BX165" s="36"/>
      <c r="BY165" s="36"/>
      <c r="BZ165" s="36"/>
      <c r="CB165" s="36"/>
      <c r="CD165" s="36"/>
      <c r="DF165" s="36"/>
    </row>
    <row r="166" spans="1:110" s="35" customFormat="1" ht="18.75" customHeight="1" thickBot="1">
      <c r="A166" s="27"/>
      <c r="B166" s="28"/>
      <c r="C166" s="41"/>
      <c r="D166" s="154" t="s">
        <v>65</v>
      </c>
      <c r="E166" s="154"/>
      <c r="F166" s="86"/>
      <c r="G166" s="155">
        <f>VLOOKUP($E$25,$S$252:$DM$556,70,FALSE)</f>
        <v>0</v>
      </c>
      <c r="H166" s="156"/>
      <c r="I166" s="157"/>
      <c r="J166" s="39"/>
      <c r="K166" s="39"/>
      <c r="L166" s="18"/>
      <c r="M166" s="32"/>
      <c r="N166" s="70"/>
      <c r="BA166" s="36"/>
      <c r="BC166" s="36"/>
      <c r="BE166" s="36"/>
      <c r="BG166" s="36"/>
      <c r="BH166" s="36"/>
      <c r="BI166" s="36"/>
      <c r="BJ166" s="36"/>
      <c r="BK166" s="36"/>
      <c r="BL166" s="36"/>
      <c r="BM166" s="36"/>
      <c r="BO166" s="36"/>
      <c r="BQ166" s="36"/>
      <c r="BS166" s="36"/>
      <c r="BT166" s="36"/>
      <c r="BU166" s="36"/>
      <c r="BV166" s="36"/>
      <c r="BW166" s="36"/>
      <c r="BX166" s="36"/>
      <c r="BY166" s="36"/>
      <c r="BZ166" s="36"/>
      <c r="CB166" s="36"/>
      <c r="CD166" s="36"/>
      <c r="DF166" s="36"/>
    </row>
    <row r="167" spans="1:110" s="35" customFormat="1" ht="7.5" customHeight="1">
      <c r="A167" s="27"/>
      <c r="B167" s="28"/>
      <c r="C167" s="41"/>
      <c r="D167" s="39" t="s">
        <v>25</v>
      </c>
      <c r="E167" s="39"/>
      <c r="F167" s="39"/>
      <c r="G167" s="39"/>
      <c r="H167" s="39"/>
      <c r="I167" s="39"/>
      <c r="J167" s="39"/>
      <c r="K167" s="39"/>
      <c r="L167" s="18"/>
      <c r="M167" s="32"/>
      <c r="N167" s="70"/>
      <c r="BA167" s="36"/>
      <c r="BC167" s="36"/>
      <c r="BE167" s="36"/>
      <c r="BG167" s="36"/>
      <c r="BH167" s="36"/>
      <c r="BI167" s="36"/>
      <c r="BJ167" s="36"/>
      <c r="BK167" s="36"/>
      <c r="BL167" s="36"/>
      <c r="BM167" s="36"/>
      <c r="BO167" s="36"/>
      <c r="BQ167" s="36"/>
      <c r="BS167" s="36"/>
      <c r="BT167" s="36"/>
      <c r="BU167" s="36"/>
      <c r="BV167" s="36"/>
      <c r="BW167" s="36"/>
      <c r="BX167" s="36"/>
      <c r="BY167" s="36"/>
      <c r="BZ167" s="36"/>
      <c r="CB167" s="36"/>
      <c r="CD167" s="36"/>
      <c r="DF167" s="36"/>
    </row>
    <row r="168" spans="1:110" s="35" customFormat="1" ht="18.75" customHeight="1">
      <c r="A168" s="27"/>
      <c r="B168" s="28"/>
      <c r="C168" s="145" t="s">
        <v>66</v>
      </c>
      <c r="D168" s="145"/>
      <c r="E168" s="73"/>
      <c r="F168" s="73"/>
      <c r="G168" s="73"/>
      <c r="H168" s="73"/>
      <c r="I168" s="73"/>
      <c r="J168" s="39"/>
      <c r="K168" s="39"/>
      <c r="L168" s="18"/>
      <c r="M168" s="32"/>
      <c r="N168" s="70"/>
      <c r="BA168" s="36"/>
      <c r="BC168" s="36"/>
      <c r="BE168" s="36"/>
      <c r="BG168" s="36"/>
      <c r="BH168" s="36"/>
      <c r="BI168" s="36"/>
      <c r="BJ168" s="36"/>
      <c r="BK168" s="36"/>
      <c r="BL168" s="36"/>
      <c r="BM168" s="36"/>
      <c r="BO168" s="36"/>
      <c r="BQ168" s="36"/>
      <c r="BS168" s="36"/>
      <c r="BT168" s="36"/>
      <c r="BU168" s="36"/>
      <c r="BV168" s="36"/>
      <c r="BW168" s="36"/>
      <c r="BX168" s="36"/>
      <c r="BY168" s="36"/>
      <c r="BZ168" s="36"/>
      <c r="CB168" s="36"/>
      <c r="CD168" s="36"/>
      <c r="DF168" s="36"/>
    </row>
    <row r="169" spans="1:110" s="35" customFormat="1" ht="18.75" customHeight="1">
      <c r="A169" s="27"/>
      <c r="B169" s="28"/>
      <c r="C169" s="41"/>
      <c r="D169" s="146" t="s">
        <v>67</v>
      </c>
      <c r="E169" s="146"/>
      <c r="F169" s="146"/>
      <c r="G169" s="42"/>
      <c r="H169" s="42"/>
      <c r="I169" s="42"/>
      <c r="J169" s="39"/>
      <c r="K169" s="39"/>
      <c r="L169" s="18"/>
      <c r="M169" s="32"/>
      <c r="N169" s="70"/>
      <c r="BA169" s="36"/>
      <c r="BC169" s="36"/>
      <c r="BE169" s="36"/>
      <c r="BG169" s="36"/>
      <c r="BH169" s="36"/>
      <c r="BI169" s="36"/>
      <c r="BJ169" s="36"/>
      <c r="BK169" s="36"/>
      <c r="BL169" s="36"/>
      <c r="BM169" s="36"/>
      <c r="BO169" s="36"/>
      <c r="BQ169" s="36"/>
      <c r="BS169" s="36"/>
      <c r="BT169" s="36"/>
      <c r="BU169" s="36"/>
      <c r="BV169" s="36"/>
      <c r="BW169" s="36"/>
      <c r="BX169" s="36"/>
      <c r="BY169" s="36"/>
      <c r="BZ169" s="36"/>
      <c r="CB169" s="36"/>
      <c r="CD169" s="36"/>
      <c r="DF169" s="36"/>
    </row>
    <row r="170" spans="1:110" s="35" customFormat="1" ht="18.75" customHeight="1" thickBot="1">
      <c r="A170" s="27"/>
      <c r="B170" s="28"/>
      <c r="C170" s="41"/>
      <c r="D170" s="147" t="s">
        <v>68</v>
      </c>
      <c r="E170" s="147"/>
      <c r="F170" s="148">
        <f>VLOOKUP($E$25,$S$252:$DM$556,71,FALSE)</f>
        <v>0</v>
      </c>
      <c r="G170" s="149"/>
      <c r="H170" s="149"/>
      <c r="I170" s="150"/>
      <c r="J170" s="39"/>
      <c r="K170" s="39"/>
      <c r="L170" s="18"/>
      <c r="M170" s="32"/>
      <c r="N170" s="70"/>
      <c r="BA170" s="36"/>
      <c r="BC170" s="36"/>
      <c r="BE170" s="36"/>
      <c r="BG170" s="36"/>
      <c r="BH170" s="36"/>
      <c r="BI170" s="36"/>
      <c r="BJ170" s="36"/>
      <c r="BK170" s="36"/>
      <c r="BL170" s="36"/>
      <c r="BM170" s="36"/>
      <c r="BO170" s="36"/>
      <c r="BQ170" s="36"/>
      <c r="BS170" s="36"/>
      <c r="BT170" s="36"/>
      <c r="BU170" s="36"/>
      <c r="BV170" s="36"/>
      <c r="BW170" s="36"/>
      <c r="BX170" s="36"/>
      <c r="BY170" s="36"/>
      <c r="BZ170" s="36"/>
      <c r="CB170" s="36"/>
      <c r="CD170" s="36"/>
      <c r="DF170" s="36"/>
    </row>
    <row r="171" spans="1:110" s="35" customFormat="1" ht="7.5" customHeight="1">
      <c r="A171" s="27"/>
      <c r="B171" s="28"/>
      <c r="C171" s="41"/>
      <c r="D171" s="65"/>
      <c r="E171" s="65"/>
      <c r="F171" s="56"/>
      <c r="G171" s="56"/>
      <c r="H171" s="56"/>
      <c r="I171" s="56"/>
      <c r="J171" s="39"/>
      <c r="K171" s="39"/>
      <c r="L171" s="18"/>
      <c r="M171" s="32"/>
      <c r="N171" s="70"/>
      <c r="BA171" s="36"/>
      <c r="BC171" s="36"/>
      <c r="BE171" s="36"/>
      <c r="BG171" s="36"/>
      <c r="BH171" s="36"/>
      <c r="BI171" s="36"/>
      <c r="BJ171" s="36"/>
      <c r="BK171" s="36"/>
      <c r="BL171" s="36"/>
      <c r="BM171" s="36"/>
      <c r="BO171" s="36"/>
      <c r="BQ171" s="36"/>
      <c r="BS171" s="36"/>
      <c r="BT171" s="36"/>
      <c r="BU171" s="36"/>
      <c r="BV171" s="36"/>
      <c r="BW171" s="36"/>
      <c r="BX171" s="36"/>
      <c r="BY171" s="36"/>
      <c r="BZ171" s="36"/>
      <c r="CB171" s="36"/>
      <c r="CD171" s="36"/>
      <c r="DF171" s="36"/>
    </row>
    <row r="172" spans="1:110" s="35" customFormat="1" ht="18.75" customHeight="1" thickBot="1">
      <c r="A172" s="27"/>
      <c r="B172" s="28"/>
      <c r="C172" s="41"/>
      <c r="D172" s="147" t="s">
        <v>69</v>
      </c>
      <c r="E172" s="147"/>
      <c r="F172" s="148">
        <f>VLOOKUP($E$25,$S$252:$DM$556,72,FALSE)</f>
        <v>0</v>
      </c>
      <c r="G172" s="149"/>
      <c r="H172" s="149"/>
      <c r="I172" s="150"/>
      <c r="J172" s="39"/>
      <c r="K172" s="39"/>
      <c r="L172" s="18"/>
      <c r="M172" s="32"/>
      <c r="N172" s="70"/>
      <c r="BA172" s="36"/>
      <c r="BC172" s="36"/>
      <c r="BE172" s="36"/>
      <c r="BG172" s="36"/>
      <c r="BH172" s="36"/>
      <c r="BI172" s="36"/>
      <c r="BJ172" s="36"/>
      <c r="BK172" s="36"/>
      <c r="BL172" s="36"/>
      <c r="BM172" s="36"/>
      <c r="BO172" s="36"/>
      <c r="BQ172" s="36"/>
      <c r="BS172" s="36"/>
      <c r="BT172" s="36"/>
      <c r="BU172" s="36"/>
      <c r="BV172" s="36"/>
      <c r="BW172" s="36"/>
      <c r="BX172" s="36"/>
      <c r="BY172" s="36"/>
      <c r="BZ172" s="36"/>
      <c r="CB172" s="36"/>
      <c r="CD172" s="36"/>
      <c r="DF172" s="36"/>
    </row>
    <row r="173" spans="1:110" s="35" customFormat="1" ht="7.5" customHeight="1">
      <c r="A173" s="27"/>
      <c r="B173" s="28"/>
      <c r="C173" s="41"/>
      <c r="D173" s="65"/>
      <c r="E173" s="65"/>
      <c r="F173" s="56"/>
      <c r="G173" s="56"/>
      <c r="H173" s="56"/>
      <c r="I173" s="56"/>
      <c r="J173" s="39"/>
      <c r="K173" s="39"/>
      <c r="L173" s="18"/>
      <c r="M173" s="32"/>
      <c r="N173" s="70"/>
      <c r="BA173" s="36"/>
      <c r="BC173" s="36"/>
      <c r="BE173" s="36"/>
      <c r="BG173" s="36"/>
      <c r="BH173" s="36"/>
      <c r="BI173" s="36"/>
      <c r="BJ173" s="36"/>
      <c r="BK173" s="36"/>
      <c r="BL173" s="36"/>
      <c r="BM173" s="36"/>
      <c r="BO173" s="36"/>
      <c r="BQ173" s="36"/>
      <c r="BS173" s="36"/>
      <c r="BT173" s="36"/>
      <c r="BU173" s="36"/>
      <c r="BV173" s="36"/>
      <c r="BW173" s="36"/>
      <c r="BX173" s="36"/>
      <c r="BY173" s="36"/>
      <c r="BZ173" s="36"/>
      <c r="CB173" s="36"/>
      <c r="CD173" s="36"/>
      <c r="DF173" s="36"/>
    </row>
    <row r="174" spans="1:110" s="35" customFormat="1" ht="18.75" customHeight="1" thickBot="1">
      <c r="A174" s="27"/>
      <c r="B174" s="28"/>
      <c r="C174" s="41"/>
      <c r="D174" s="147" t="s">
        <v>70</v>
      </c>
      <c r="E174" s="147"/>
      <c r="F174" s="148">
        <f>VLOOKUP($E$25,$S$252:$DM$556,73,FALSE)</f>
        <v>0</v>
      </c>
      <c r="G174" s="149"/>
      <c r="H174" s="149"/>
      <c r="I174" s="150"/>
      <c r="J174" s="39"/>
      <c r="K174" s="39"/>
      <c r="L174" s="18"/>
      <c r="M174" s="32"/>
      <c r="N174" s="70"/>
      <c r="BA174" s="36"/>
      <c r="BC174" s="36"/>
      <c r="BE174" s="36"/>
      <c r="BG174" s="36"/>
      <c r="BH174" s="36"/>
      <c r="BI174" s="36"/>
      <c r="BJ174" s="36"/>
      <c r="BK174" s="36"/>
      <c r="BL174" s="36"/>
      <c r="BM174" s="36"/>
      <c r="BO174" s="36"/>
      <c r="BQ174" s="36"/>
      <c r="BS174" s="36"/>
      <c r="BT174" s="36"/>
      <c r="BU174" s="36"/>
      <c r="BV174" s="36"/>
      <c r="BW174" s="36"/>
      <c r="BX174" s="36"/>
      <c r="BY174" s="36"/>
      <c r="BZ174" s="36"/>
      <c r="CB174" s="36"/>
      <c r="CD174" s="36"/>
      <c r="DF174" s="36"/>
    </row>
    <row r="175" spans="1:110" s="35" customFormat="1" ht="7.5" customHeight="1">
      <c r="A175" s="27"/>
      <c r="B175" s="28"/>
      <c r="C175" s="41"/>
      <c r="D175" s="65"/>
      <c r="E175" s="65"/>
      <c r="F175" s="56"/>
      <c r="G175" s="56"/>
      <c r="H175" s="56"/>
      <c r="I175" s="56"/>
      <c r="J175" s="39"/>
      <c r="K175" s="39"/>
      <c r="L175" s="18"/>
      <c r="M175" s="32"/>
      <c r="N175" s="70"/>
      <c r="BA175" s="36"/>
      <c r="BC175" s="36"/>
      <c r="BE175" s="36"/>
      <c r="BG175" s="36"/>
      <c r="BH175" s="36"/>
      <c r="BI175" s="36"/>
      <c r="BJ175" s="36"/>
      <c r="BK175" s="36"/>
      <c r="BL175" s="36"/>
      <c r="BM175" s="36"/>
      <c r="BO175" s="36"/>
      <c r="BQ175" s="36"/>
      <c r="BS175" s="36"/>
      <c r="BT175" s="36"/>
      <c r="BU175" s="36"/>
      <c r="BV175" s="36"/>
      <c r="BW175" s="36"/>
      <c r="BX175" s="36"/>
      <c r="BY175" s="36"/>
      <c r="BZ175" s="36"/>
      <c r="CB175" s="36"/>
      <c r="CD175" s="36"/>
      <c r="DF175" s="36"/>
    </row>
    <row r="176" spans="1:110" s="35" customFormat="1" ht="18.75" customHeight="1" thickBot="1">
      <c r="A176" s="27"/>
      <c r="B176" s="28"/>
      <c r="C176" s="41"/>
      <c r="D176" s="147" t="s">
        <v>71</v>
      </c>
      <c r="E176" s="147"/>
      <c r="F176" s="151">
        <f>VLOOKUP($E$25,$S$252:$DM$556,74,FALSE)</f>
        <v>0</v>
      </c>
      <c r="G176" s="152"/>
      <c r="H176" s="152"/>
      <c r="I176" s="153"/>
      <c r="J176" s="39"/>
      <c r="K176" s="39"/>
      <c r="L176" s="18"/>
      <c r="M176" s="32"/>
      <c r="N176" s="70"/>
      <c r="BA176" s="36"/>
      <c r="BC176" s="36"/>
      <c r="BE176" s="36"/>
      <c r="BG176" s="36"/>
      <c r="BH176" s="36"/>
      <c r="BI176" s="36"/>
      <c r="BJ176" s="36"/>
      <c r="BK176" s="36"/>
      <c r="BL176" s="36"/>
      <c r="BM176" s="36"/>
      <c r="BO176" s="36"/>
      <c r="BQ176" s="36"/>
      <c r="BS176" s="36"/>
      <c r="BT176" s="36"/>
      <c r="BU176" s="36"/>
      <c r="BV176" s="36"/>
      <c r="BW176" s="36"/>
      <c r="BX176" s="36"/>
      <c r="BY176" s="36"/>
      <c r="BZ176" s="36"/>
      <c r="CB176" s="36"/>
      <c r="CD176" s="36"/>
      <c r="DF176" s="36"/>
    </row>
    <row r="177" spans="1:110" s="35" customFormat="1" ht="7.5" customHeight="1">
      <c r="A177" s="27"/>
      <c r="B177" s="28"/>
      <c r="C177" s="41"/>
      <c r="D177" s="65"/>
      <c r="E177" s="65"/>
      <c r="F177" s="56"/>
      <c r="G177" s="56"/>
      <c r="H177" s="56"/>
      <c r="I177" s="56"/>
      <c r="J177" s="39"/>
      <c r="K177" s="39"/>
      <c r="L177" s="18"/>
      <c r="M177" s="32"/>
      <c r="N177" s="70"/>
      <c r="BA177" s="36"/>
      <c r="BC177" s="36"/>
      <c r="BE177" s="36"/>
      <c r="BG177" s="36"/>
      <c r="BH177" s="36"/>
      <c r="BI177" s="36"/>
      <c r="BJ177" s="36"/>
      <c r="BK177" s="36"/>
      <c r="BL177" s="36"/>
      <c r="BM177" s="36"/>
      <c r="BO177" s="36"/>
      <c r="BQ177" s="36"/>
      <c r="BS177" s="36"/>
      <c r="BT177" s="36"/>
      <c r="BU177" s="36"/>
      <c r="BV177" s="36"/>
      <c r="BW177" s="36"/>
      <c r="BX177" s="36"/>
      <c r="BY177" s="36"/>
      <c r="BZ177" s="36"/>
      <c r="CB177" s="36"/>
      <c r="CD177" s="36"/>
      <c r="DF177" s="36"/>
    </row>
    <row r="178" spans="1:110" s="35" customFormat="1" ht="18.75" customHeight="1" thickBot="1">
      <c r="A178" s="27"/>
      <c r="B178" s="28"/>
      <c r="C178" s="41"/>
      <c r="D178" s="147" t="s">
        <v>72</v>
      </c>
      <c r="E178" s="147"/>
      <c r="F178" s="140">
        <f>VLOOKUP($E$25,$S$252:$DM$556,75,FALSE)</f>
        <v>0</v>
      </c>
      <c r="G178" s="141"/>
      <c r="H178" s="141"/>
      <c r="I178" s="142"/>
      <c r="J178" s="39"/>
      <c r="K178" s="39"/>
      <c r="L178" s="18"/>
      <c r="M178" s="32"/>
      <c r="N178" s="70"/>
      <c r="BA178" s="36"/>
      <c r="BC178" s="36"/>
      <c r="BE178" s="36"/>
      <c r="BG178" s="36"/>
      <c r="BH178" s="36"/>
      <c r="BI178" s="36"/>
      <c r="BJ178" s="36"/>
      <c r="BK178" s="36"/>
      <c r="BL178" s="36"/>
      <c r="BM178" s="36"/>
      <c r="BO178" s="36"/>
      <c r="BQ178" s="36"/>
      <c r="BS178" s="36"/>
      <c r="BT178" s="36"/>
      <c r="BU178" s="36"/>
      <c r="BV178" s="36"/>
      <c r="BW178" s="36"/>
      <c r="BX178" s="36"/>
      <c r="BY178" s="36"/>
      <c r="BZ178" s="36"/>
      <c r="CB178" s="36"/>
      <c r="CD178" s="36"/>
      <c r="DF178" s="36"/>
    </row>
    <row r="179" spans="1:110" s="35" customFormat="1" ht="7.5" customHeight="1">
      <c r="A179" s="27"/>
      <c r="B179" s="28"/>
      <c r="C179" s="41"/>
      <c r="D179" s="65"/>
      <c r="E179" s="65"/>
      <c r="F179" s="56"/>
      <c r="G179" s="56"/>
      <c r="H179" s="56"/>
      <c r="I179" s="56"/>
      <c r="J179" s="39"/>
      <c r="K179" s="39"/>
      <c r="L179" s="18"/>
      <c r="M179" s="32"/>
      <c r="N179" s="70"/>
      <c r="BA179" s="36"/>
      <c r="BC179" s="36"/>
      <c r="BE179" s="36"/>
      <c r="BG179" s="36"/>
      <c r="BH179" s="36"/>
      <c r="BI179" s="36"/>
      <c r="BJ179" s="36"/>
      <c r="BK179" s="36"/>
      <c r="BL179" s="36"/>
      <c r="BM179" s="36"/>
      <c r="BO179" s="36"/>
      <c r="BQ179" s="36"/>
      <c r="BS179" s="36"/>
      <c r="BT179" s="36"/>
      <c r="BU179" s="36"/>
      <c r="BV179" s="36"/>
      <c r="BW179" s="36"/>
      <c r="BX179" s="36"/>
      <c r="BY179" s="36"/>
      <c r="BZ179" s="36"/>
      <c r="CB179" s="36"/>
      <c r="CD179" s="36"/>
      <c r="DF179" s="36"/>
    </row>
    <row r="180" spans="1:110" s="35" customFormat="1" ht="18.75" customHeight="1" thickBot="1">
      <c r="A180" s="27"/>
      <c r="B180" s="28"/>
      <c r="C180" s="41"/>
      <c r="D180" s="147" t="s">
        <v>73</v>
      </c>
      <c r="E180" s="147"/>
      <c r="F180" s="148">
        <f>VLOOKUP($E$25,$S$252:$DM$556,76,FALSE)</f>
        <v>0</v>
      </c>
      <c r="G180" s="149"/>
      <c r="H180" s="149"/>
      <c r="I180" s="150"/>
      <c r="J180" s="39"/>
      <c r="K180" s="39"/>
      <c r="L180" s="18"/>
      <c r="M180" s="32"/>
      <c r="N180" s="70"/>
      <c r="BA180" s="36"/>
      <c r="BC180" s="36"/>
      <c r="BE180" s="36"/>
      <c r="BG180" s="36"/>
      <c r="BH180" s="36"/>
      <c r="BI180" s="36"/>
      <c r="BJ180" s="36"/>
      <c r="BK180" s="36"/>
      <c r="BL180" s="36"/>
      <c r="BM180" s="36"/>
      <c r="BO180" s="36"/>
      <c r="BQ180" s="36"/>
      <c r="BS180" s="36"/>
      <c r="BT180" s="36"/>
      <c r="BU180" s="36"/>
      <c r="BV180" s="36"/>
      <c r="BW180" s="36"/>
      <c r="BX180" s="36"/>
      <c r="BY180" s="36"/>
      <c r="BZ180" s="36"/>
      <c r="CB180" s="36"/>
      <c r="CD180" s="36"/>
      <c r="DF180" s="36"/>
    </row>
    <row r="181" spans="1:110" s="35" customFormat="1" ht="7.5" customHeight="1">
      <c r="A181" s="27"/>
      <c r="B181" s="28"/>
      <c r="C181" s="41"/>
      <c r="D181" s="65"/>
      <c r="E181" s="65"/>
      <c r="F181" s="56"/>
      <c r="G181" s="56"/>
      <c r="H181" s="56"/>
      <c r="I181" s="56"/>
      <c r="J181" s="39"/>
      <c r="K181" s="39"/>
      <c r="L181" s="18"/>
      <c r="M181" s="32"/>
      <c r="N181" s="70"/>
      <c r="BA181" s="36"/>
      <c r="BC181" s="36"/>
      <c r="BE181" s="36"/>
      <c r="BG181" s="36"/>
      <c r="BH181" s="36"/>
      <c r="BI181" s="36"/>
      <c r="BJ181" s="36"/>
      <c r="BK181" s="36"/>
      <c r="BL181" s="36"/>
      <c r="BM181" s="36"/>
      <c r="BO181" s="36"/>
      <c r="BQ181" s="36"/>
      <c r="BS181" s="36"/>
      <c r="BT181" s="36"/>
      <c r="BU181" s="36"/>
      <c r="BV181" s="36"/>
      <c r="BW181" s="36"/>
      <c r="BX181" s="36"/>
      <c r="BY181" s="36"/>
      <c r="BZ181" s="36"/>
      <c r="CB181" s="36"/>
      <c r="CD181" s="36"/>
      <c r="DF181" s="36"/>
    </row>
    <row r="182" spans="1:110" s="35" customFormat="1" ht="18.75" customHeight="1" thickBot="1">
      <c r="A182" s="27"/>
      <c r="B182" s="28"/>
      <c r="C182" s="41"/>
      <c r="D182" s="147" t="s">
        <v>74</v>
      </c>
      <c r="E182" s="147"/>
      <c r="F182" s="148">
        <f>VLOOKUP($E$25,$S$252:$DM$556,77,FALSE)</f>
        <v>0</v>
      </c>
      <c r="G182" s="149"/>
      <c r="H182" s="149"/>
      <c r="I182" s="150"/>
      <c r="J182" s="39"/>
      <c r="K182" s="39"/>
      <c r="L182" s="18"/>
      <c r="M182" s="32"/>
      <c r="N182" s="70"/>
      <c r="BA182" s="36"/>
      <c r="BC182" s="36"/>
      <c r="BE182" s="36"/>
      <c r="BG182" s="36"/>
      <c r="BH182" s="36"/>
      <c r="BI182" s="36"/>
      <c r="BJ182" s="36"/>
      <c r="BK182" s="36"/>
      <c r="BL182" s="36"/>
      <c r="BM182" s="36"/>
      <c r="BO182" s="36"/>
      <c r="BQ182" s="36"/>
      <c r="BS182" s="36"/>
      <c r="BT182" s="36"/>
      <c r="BU182" s="36"/>
      <c r="BV182" s="36"/>
      <c r="BW182" s="36"/>
      <c r="BX182" s="36"/>
      <c r="BY182" s="36"/>
      <c r="BZ182" s="36"/>
      <c r="CB182" s="36"/>
      <c r="CD182" s="36"/>
      <c r="DF182" s="36"/>
    </row>
    <row r="183" spans="1:110" s="35" customFormat="1" ht="7.5" customHeight="1">
      <c r="A183" s="27"/>
      <c r="B183" s="60"/>
      <c r="C183" s="61"/>
      <c r="D183" s="87"/>
      <c r="E183" s="87"/>
      <c r="F183" s="87"/>
      <c r="G183" s="87"/>
      <c r="H183" s="87"/>
      <c r="I183" s="87"/>
      <c r="J183" s="63"/>
      <c r="K183" s="63"/>
      <c r="L183" s="64"/>
      <c r="M183" s="32"/>
      <c r="N183" s="70"/>
      <c r="BA183" s="36"/>
      <c r="BC183" s="36"/>
      <c r="BE183" s="36"/>
      <c r="BG183" s="36"/>
      <c r="BH183" s="36"/>
      <c r="BI183" s="36"/>
      <c r="BJ183" s="36"/>
      <c r="BK183" s="36"/>
      <c r="BL183" s="36"/>
      <c r="BM183" s="36"/>
      <c r="BO183" s="36"/>
      <c r="BQ183" s="36"/>
      <c r="BS183" s="36"/>
      <c r="BT183" s="36"/>
      <c r="BU183" s="36"/>
      <c r="BV183" s="36"/>
      <c r="BW183" s="36"/>
      <c r="BX183" s="36"/>
      <c r="BY183" s="36"/>
      <c r="BZ183" s="36"/>
      <c r="CB183" s="36"/>
      <c r="CD183" s="36"/>
      <c r="DF183" s="36"/>
    </row>
    <row r="184" spans="1:110" s="35" customFormat="1" ht="18.75" customHeight="1">
      <c r="A184" s="27"/>
      <c r="B184" s="28"/>
      <c r="C184" s="145" t="s">
        <v>75</v>
      </c>
      <c r="D184" s="145"/>
      <c r="E184" s="145"/>
      <c r="F184" s="73"/>
      <c r="G184" s="73"/>
      <c r="H184" s="73"/>
      <c r="I184" s="73"/>
      <c r="J184" s="39"/>
      <c r="K184" s="39"/>
      <c r="L184" s="18"/>
      <c r="M184" s="32"/>
      <c r="N184" s="70"/>
      <c r="BA184" s="36"/>
      <c r="BC184" s="36"/>
      <c r="BE184" s="36"/>
      <c r="BG184" s="36"/>
      <c r="BH184" s="36"/>
      <c r="BI184" s="36"/>
      <c r="BJ184" s="36"/>
      <c r="BK184" s="36"/>
      <c r="BL184" s="36"/>
      <c r="BM184" s="36"/>
      <c r="BO184" s="36"/>
      <c r="BQ184" s="36"/>
      <c r="BS184" s="36"/>
      <c r="BT184" s="36"/>
      <c r="BU184" s="36"/>
      <c r="BV184" s="36"/>
      <c r="BW184" s="36"/>
      <c r="BX184" s="36"/>
      <c r="BY184" s="36"/>
      <c r="BZ184" s="36"/>
      <c r="CB184" s="36"/>
      <c r="CD184" s="36"/>
      <c r="DF184" s="36"/>
    </row>
    <row r="185" spans="1:110" s="35" customFormat="1" ht="18.75" customHeight="1">
      <c r="A185" s="27"/>
      <c r="B185" s="28"/>
      <c r="C185" s="41"/>
      <c r="D185" s="146" t="s">
        <v>67</v>
      </c>
      <c r="E185" s="146"/>
      <c r="F185" s="146"/>
      <c r="G185" s="42"/>
      <c r="H185" s="42"/>
      <c r="I185" s="42"/>
      <c r="J185" s="39"/>
      <c r="K185" s="39"/>
      <c r="L185" s="18"/>
      <c r="M185" s="32"/>
      <c r="N185" s="70"/>
      <c r="BA185" s="36"/>
      <c r="BC185" s="36"/>
      <c r="BE185" s="36"/>
      <c r="BG185" s="36"/>
      <c r="BH185" s="36"/>
      <c r="BI185" s="36"/>
      <c r="BJ185" s="36"/>
      <c r="BK185" s="36"/>
      <c r="BL185" s="36"/>
      <c r="BM185" s="36"/>
      <c r="BO185" s="36"/>
      <c r="BQ185" s="36"/>
      <c r="BS185" s="36"/>
      <c r="BT185" s="36"/>
      <c r="BU185" s="36"/>
      <c r="BV185" s="36"/>
      <c r="BW185" s="36"/>
      <c r="BX185" s="36"/>
      <c r="BY185" s="36"/>
      <c r="BZ185" s="36"/>
      <c r="CB185" s="36"/>
      <c r="CD185" s="36"/>
      <c r="DF185" s="36"/>
    </row>
    <row r="186" spans="1:110" s="35" customFormat="1" ht="7.5" customHeight="1">
      <c r="A186" s="27"/>
      <c r="B186" s="28"/>
      <c r="C186" s="41"/>
      <c r="D186" s="42"/>
      <c r="E186" s="42"/>
      <c r="F186" s="42"/>
      <c r="G186" s="42"/>
      <c r="H186" s="42"/>
      <c r="I186" s="42"/>
      <c r="J186" s="39"/>
      <c r="K186" s="39"/>
      <c r="L186" s="18"/>
      <c r="M186" s="32"/>
      <c r="N186" s="70"/>
      <c r="BA186" s="36"/>
      <c r="BC186" s="36"/>
      <c r="BE186" s="36"/>
      <c r="BG186" s="36"/>
      <c r="BH186" s="36"/>
      <c r="BI186" s="36"/>
      <c r="BJ186" s="36"/>
      <c r="BK186" s="36"/>
      <c r="BL186" s="36"/>
      <c r="BM186" s="36"/>
      <c r="BO186" s="36"/>
      <c r="BQ186" s="36"/>
      <c r="BS186" s="36"/>
      <c r="BT186" s="36"/>
      <c r="BU186" s="36"/>
      <c r="BV186" s="36"/>
      <c r="BW186" s="36"/>
      <c r="BX186" s="36"/>
      <c r="BY186" s="36"/>
      <c r="BZ186" s="36"/>
      <c r="CB186" s="36"/>
      <c r="CD186" s="36"/>
      <c r="DF186" s="36"/>
    </row>
    <row r="187" spans="1:110" s="35" customFormat="1" ht="18.75" customHeight="1" thickBot="1">
      <c r="A187" s="27"/>
      <c r="B187" s="28"/>
      <c r="C187" s="88"/>
      <c r="D187" s="136" t="s">
        <v>68</v>
      </c>
      <c r="E187" s="136"/>
      <c r="F187" s="137">
        <f>VLOOKUP($E$25,$S$252:$DM$556,78,FALSE)</f>
        <v>0</v>
      </c>
      <c r="G187" s="138"/>
      <c r="H187" s="138"/>
      <c r="I187" s="139"/>
      <c r="J187" s="39"/>
      <c r="K187" s="39"/>
      <c r="L187" s="18"/>
      <c r="M187" s="32"/>
      <c r="N187" s="70"/>
      <c r="BA187" s="36"/>
      <c r="BC187" s="36"/>
      <c r="BE187" s="36"/>
      <c r="BG187" s="36"/>
      <c r="BH187" s="36"/>
      <c r="BI187" s="36"/>
      <c r="BJ187" s="36"/>
      <c r="BK187" s="36"/>
      <c r="BL187" s="36"/>
      <c r="BM187" s="36"/>
      <c r="BO187" s="36"/>
      <c r="BQ187" s="36"/>
      <c r="BS187" s="36"/>
      <c r="BT187" s="36"/>
      <c r="BU187" s="36"/>
      <c r="BV187" s="36"/>
      <c r="BW187" s="36"/>
      <c r="BX187" s="36"/>
      <c r="BY187" s="36"/>
      <c r="BZ187" s="36"/>
      <c r="CB187" s="36"/>
      <c r="CD187" s="36"/>
      <c r="DF187" s="36"/>
    </row>
    <row r="188" spans="1:110" s="35" customFormat="1" ht="7.5" customHeight="1">
      <c r="A188" s="27"/>
      <c r="B188" s="28"/>
      <c r="C188" s="88"/>
      <c r="D188" s="89"/>
      <c r="E188" s="89"/>
      <c r="F188" s="90"/>
      <c r="G188" s="90"/>
      <c r="H188" s="90"/>
      <c r="I188" s="90"/>
      <c r="J188" s="39"/>
      <c r="K188" s="39"/>
      <c r="L188" s="18"/>
      <c r="M188" s="32"/>
      <c r="N188" s="70"/>
      <c r="BA188" s="36"/>
      <c r="BC188" s="36"/>
      <c r="BE188" s="36"/>
      <c r="BG188" s="36"/>
      <c r="BH188" s="36"/>
      <c r="BI188" s="36"/>
      <c r="BJ188" s="36"/>
      <c r="BK188" s="36"/>
      <c r="BL188" s="36"/>
      <c r="BM188" s="36"/>
      <c r="BO188" s="36"/>
      <c r="BQ188" s="36"/>
      <c r="BS188" s="36"/>
      <c r="BT188" s="36"/>
      <c r="BU188" s="36"/>
      <c r="BV188" s="36"/>
      <c r="BW188" s="36"/>
      <c r="BX188" s="36"/>
      <c r="BY188" s="36"/>
      <c r="BZ188" s="36"/>
      <c r="CB188" s="36"/>
      <c r="CD188" s="36"/>
      <c r="DF188" s="36"/>
    </row>
    <row r="189" spans="1:110" s="35" customFormat="1" ht="18.75" customHeight="1" thickBot="1">
      <c r="A189" s="27"/>
      <c r="B189" s="28"/>
      <c r="C189" s="88"/>
      <c r="D189" s="136" t="s">
        <v>69</v>
      </c>
      <c r="E189" s="136"/>
      <c r="F189" s="137">
        <f>+VLOOKUP($E$25,$S$252:$DM$556,79,FALSE)</f>
        <v>0</v>
      </c>
      <c r="G189" s="138"/>
      <c r="H189" s="138"/>
      <c r="I189" s="139"/>
      <c r="J189" s="39"/>
      <c r="K189" s="39"/>
      <c r="L189" s="18"/>
      <c r="M189" s="32"/>
      <c r="N189" s="70"/>
      <c r="BA189" s="36"/>
      <c r="BC189" s="36"/>
      <c r="BE189" s="36"/>
      <c r="BG189" s="36"/>
      <c r="BH189" s="36"/>
      <c r="BI189" s="36"/>
      <c r="BJ189" s="36"/>
      <c r="BK189" s="36"/>
      <c r="BL189" s="36"/>
      <c r="BM189" s="36"/>
      <c r="BO189" s="36"/>
      <c r="BQ189" s="36"/>
      <c r="BS189" s="36"/>
      <c r="BT189" s="36"/>
      <c r="BU189" s="36"/>
      <c r="BV189" s="36"/>
      <c r="BW189" s="36"/>
      <c r="BX189" s="36"/>
      <c r="BY189" s="36"/>
      <c r="BZ189" s="36"/>
      <c r="CB189" s="36"/>
      <c r="CD189" s="36"/>
      <c r="DF189" s="36"/>
    </row>
    <row r="190" spans="1:110" s="35" customFormat="1" ht="7.5" customHeight="1">
      <c r="A190" s="27"/>
      <c r="B190" s="28"/>
      <c r="C190" s="88"/>
      <c r="D190" s="89"/>
      <c r="E190" s="89"/>
      <c r="F190" s="90"/>
      <c r="G190" s="90"/>
      <c r="H190" s="90"/>
      <c r="I190" s="90"/>
      <c r="J190" s="39"/>
      <c r="K190" s="39"/>
      <c r="L190" s="18"/>
      <c r="M190" s="32"/>
      <c r="N190" s="70"/>
      <c r="BA190" s="36"/>
      <c r="BC190" s="36"/>
      <c r="BE190" s="36"/>
      <c r="BG190" s="36"/>
      <c r="BH190" s="36"/>
      <c r="BI190" s="36"/>
      <c r="BJ190" s="36"/>
      <c r="BK190" s="36"/>
      <c r="BL190" s="36"/>
      <c r="BM190" s="36"/>
      <c r="BO190" s="36"/>
      <c r="BQ190" s="36"/>
      <c r="BS190" s="36"/>
      <c r="BT190" s="36"/>
      <c r="BU190" s="36"/>
      <c r="BV190" s="36"/>
      <c r="BW190" s="36"/>
      <c r="BX190" s="36"/>
      <c r="BY190" s="36"/>
      <c r="BZ190" s="36"/>
      <c r="CB190" s="36"/>
      <c r="CD190" s="36"/>
      <c r="DF190" s="36"/>
    </row>
    <row r="191" spans="1:110" s="35" customFormat="1" ht="18.75" customHeight="1" thickBot="1">
      <c r="A191" s="27"/>
      <c r="B191" s="28"/>
      <c r="C191" s="88"/>
      <c r="D191" s="136" t="s">
        <v>70</v>
      </c>
      <c r="E191" s="136"/>
      <c r="F191" s="137">
        <f>VLOOKUP($E$25,$S$252:$DM$556,80,FALSE)</f>
        <v>0</v>
      </c>
      <c r="G191" s="138"/>
      <c r="H191" s="138"/>
      <c r="I191" s="139"/>
      <c r="J191" s="39"/>
      <c r="K191" s="39"/>
      <c r="L191" s="18"/>
      <c r="M191" s="32"/>
      <c r="N191" s="70"/>
      <c r="BA191" s="36"/>
      <c r="BC191" s="36"/>
      <c r="BE191" s="36"/>
      <c r="BG191" s="36"/>
      <c r="BH191" s="36"/>
      <c r="BI191" s="36"/>
      <c r="BJ191" s="36"/>
      <c r="BK191" s="36"/>
      <c r="BL191" s="36"/>
      <c r="BM191" s="36"/>
      <c r="BO191" s="36"/>
      <c r="BQ191" s="36"/>
      <c r="BS191" s="36"/>
      <c r="BT191" s="36"/>
      <c r="BU191" s="36"/>
      <c r="BV191" s="36"/>
      <c r="BW191" s="36"/>
      <c r="BX191" s="36"/>
      <c r="BY191" s="36"/>
      <c r="BZ191" s="36"/>
      <c r="CB191" s="36"/>
      <c r="CD191" s="36"/>
      <c r="DF191" s="36"/>
    </row>
    <row r="192" spans="1:110" s="35" customFormat="1" ht="7.5" customHeight="1">
      <c r="A192" s="27"/>
      <c r="B192" s="28"/>
      <c r="C192" s="88"/>
      <c r="D192" s="89"/>
      <c r="E192" s="89"/>
      <c r="F192" s="90"/>
      <c r="G192" s="90"/>
      <c r="H192" s="90"/>
      <c r="I192" s="90"/>
      <c r="J192" s="39"/>
      <c r="K192" s="39"/>
      <c r="L192" s="18"/>
      <c r="M192" s="32"/>
      <c r="N192" s="70"/>
      <c r="BA192" s="36"/>
      <c r="BC192" s="36"/>
      <c r="BE192" s="36"/>
      <c r="BG192" s="36"/>
      <c r="BH192" s="36"/>
      <c r="BI192" s="36"/>
      <c r="BJ192" s="36"/>
      <c r="BK192" s="36"/>
      <c r="BL192" s="36"/>
      <c r="BM192" s="36"/>
      <c r="BO192" s="36"/>
      <c r="BQ192" s="36"/>
      <c r="BS192" s="36"/>
      <c r="BT192" s="36"/>
      <c r="BU192" s="36"/>
      <c r="BV192" s="36"/>
      <c r="BW192" s="36"/>
      <c r="BX192" s="36"/>
      <c r="BY192" s="36"/>
      <c r="BZ192" s="36"/>
      <c r="CB192" s="36"/>
      <c r="CD192" s="36"/>
      <c r="DF192" s="36"/>
    </row>
    <row r="193" spans="1:110" s="35" customFormat="1" ht="18.75" customHeight="1" thickBot="1">
      <c r="A193" s="27"/>
      <c r="B193" s="28"/>
      <c r="C193" s="88"/>
      <c r="D193" s="136" t="s">
        <v>71</v>
      </c>
      <c r="E193" s="136"/>
      <c r="F193" s="137">
        <f>VLOOKUP($E$25,$S$252:$DM$556,81,FALSE)</f>
        <v>0</v>
      </c>
      <c r="G193" s="138"/>
      <c r="H193" s="138"/>
      <c r="I193" s="139"/>
      <c r="J193" s="39"/>
      <c r="K193" s="39"/>
      <c r="L193" s="18"/>
      <c r="M193" s="32"/>
      <c r="N193" s="70"/>
      <c r="BA193" s="36"/>
      <c r="BC193" s="36"/>
      <c r="BE193" s="36"/>
      <c r="BG193" s="36"/>
      <c r="BH193" s="36"/>
      <c r="BI193" s="36"/>
      <c r="BJ193" s="36"/>
      <c r="BK193" s="36"/>
      <c r="BL193" s="36"/>
      <c r="BM193" s="36"/>
      <c r="BO193" s="36"/>
      <c r="BQ193" s="36"/>
      <c r="BS193" s="36"/>
      <c r="BT193" s="36"/>
      <c r="BU193" s="36"/>
      <c r="BV193" s="36"/>
      <c r="BW193" s="36"/>
      <c r="BX193" s="36"/>
      <c r="BY193" s="36"/>
      <c r="BZ193" s="36"/>
      <c r="CB193" s="36"/>
      <c r="CD193" s="36"/>
      <c r="DF193" s="36"/>
    </row>
    <row r="194" spans="1:110" s="35" customFormat="1" ht="7.5" customHeight="1">
      <c r="A194" s="27"/>
      <c r="B194" s="28"/>
      <c r="C194" s="88"/>
      <c r="D194" s="89"/>
      <c r="E194" s="89"/>
      <c r="F194" s="90"/>
      <c r="G194" s="90"/>
      <c r="H194" s="90"/>
      <c r="I194" s="90"/>
      <c r="J194" s="39"/>
      <c r="K194" s="39"/>
      <c r="L194" s="18"/>
      <c r="M194" s="32"/>
      <c r="N194" s="70"/>
      <c r="BA194" s="36"/>
      <c r="BC194" s="36"/>
      <c r="BE194" s="36"/>
      <c r="BG194" s="36"/>
      <c r="BH194" s="36"/>
      <c r="BI194" s="36"/>
      <c r="BJ194" s="36"/>
      <c r="BK194" s="36"/>
      <c r="BL194" s="36"/>
      <c r="BM194" s="36"/>
      <c r="BO194" s="36"/>
      <c r="BQ194" s="36"/>
      <c r="BS194" s="36"/>
      <c r="BT194" s="36"/>
      <c r="BU194" s="36"/>
      <c r="BV194" s="36"/>
      <c r="BW194" s="36"/>
      <c r="BX194" s="36"/>
      <c r="BY194" s="36"/>
      <c r="BZ194" s="36"/>
      <c r="CB194" s="36"/>
      <c r="CD194" s="36"/>
      <c r="DF194" s="36"/>
    </row>
    <row r="195" spans="1:110" s="35" customFormat="1" ht="18.75" customHeight="1" thickBot="1">
      <c r="A195" s="27"/>
      <c r="B195" s="28"/>
      <c r="C195" s="88"/>
      <c r="D195" s="136" t="s">
        <v>72</v>
      </c>
      <c r="E195" s="136"/>
      <c r="F195" s="140">
        <f>VLOOKUP($E$25,$S$252:$DM$556,82,FALSE)</f>
        <v>0</v>
      </c>
      <c r="G195" s="141"/>
      <c r="H195" s="141"/>
      <c r="I195" s="142"/>
      <c r="J195" s="39"/>
      <c r="K195" s="39"/>
      <c r="L195" s="18"/>
      <c r="M195" s="32"/>
      <c r="N195" s="70"/>
      <c r="BA195" s="36"/>
      <c r="BC195" s="36"/>
      <c r="BE195" s="36"/>
      <c r="BG195" s="36"/>
      <c r="BH195" s="36"/>
      <c r="BI195" s="36"/>
      <c r="BJ195" s="36"/>
      <c r="BK195" s="36"/>
      <c r="BL195" s="36"/>
      <c r="BM195" s="36"/>
      <c r="BO195" s="36"/>
      <c r="BQ195" s="36"/>
      <c r="BS195" s="36"/>
      <c r="BT195" s="36"/>
      <c r="BU195" s="36"/>
      <c r="BV195" s="36"/>
      <c r="BW195" s="36"/>
      <c r="BX195" s="36"/>
      <c r="BY195" s="36"/>
      <c r="BZ195" s="36"/>
      <c r="CB195" s="36"/>
      <c r="CD195" s="36"/>
      <c r="DF195" s="36"/>
    </row>
    <row r="196" spans="1:110" s="35" customFormat="1" ht="7.5" customHeight="1">
      <c r="A196" s="27"/>
      <c r="B196" s="28"/>
      <c r="C196" s="88"/>
      <c r="D196" s="89"/>
      <c r="E196" s="89"/>
      <c r="F196" s="90"/>
      <c r="G196" s="90"/>
      <c r="H196" s="90"/>
      <c r="I196" s="90"/>
      <c r="J196" s="39"/>
      <c r="K196" s="39"/>
      <c r="L196" s="18"/>
      <c r="M196" s="32"/>
      <c r="N196" s="70"/>
      <c r="BA196" s="36"/>
      <c r="BC196" s="36"/>
      <c r="BE196" s="36"/>
      <c r="BG196" s="36"/>
      <c r="BH196" s="36"/>
      <c r="BI196" s="36"/>
      <c r="BJ196" s="36"/>
      <c r="BK196" s="36"/>
      <c r="BL196" s="36"/>
      <c r="BM196" s="36"/>
      <c r="BO196" s="36"/>
      <c r="BQ196" s="36"/>
      <c r="BS196" s="36"/>
      <c r="BT196" s="36"/>
      <c r="BU196" s="36"/>
      <c r="BV196" s="36"/>
      <c r="BW196" s="36"/>
      <c r="BX196" s="36"/>
      <c r="BY196" s="36"/>
      <c r="BZ196" s="36"/>
      <c r="CB196" s="36"/>
      <c r="CD196" s="36"/>
      <c r="DF196" s="36"/>
    </row>
    <row r="197" spans="1:110" s="35" customFormat="1" ht="18.75" customHeight="1" thickBot="1">
      <c r="A197" s="27"/>
      <c r="B197" s="28"/>
      <c r="C197" s="88"/>
      <c r="D197" s="136" t="s">
        <v>73</v>
      </c>
      <c r="E197" s="136"/>
      <c r="F197" s="137">
        <f>VLOOKUP($E$25,$S$252:$DM$556,83,FALSE)</f>
        <v>0</v>
      </c>
      <c r="G197" s="138"/>
      <c r="H197" s="138"/>
      <c r="I197" s="139"/>
      <c r="J197" s="39"/>
      <c r="K197" s="39"/>
      <c r="L197" s="18"/>
      <c r="M197" s="32"/>
      <c r="N197" s="70"/>
      <c r="BA197" s="36"/>
      <c r="BC197" s="36"/>
      <c r="BE197" s="36"/>
      <c r="BG197" s="36"/>
      <c r="BH197" s="36"/>
      <c r="BI197" s="36"/>
      <c r="BJ197" s="36"/>
      <c r="BK197" s="36"/>
      <c r="BL197" s="36"/>
      <c r="BM197" s="36"/>
      <c r="BO197" s="36"/>
      <c r="BQ197" s="36"/>
      <c r="BS197" s="36"/>
      <c r="BT197" s="36"/>
      <c r="BU197" s="36"/>
      <c r="BV197" s="36"/>
      <c r="BW197" s="36"/>
      <c r="BX197" s="36"/>
      <c r="BY197" s="36"/>
      <c r="BZ197" s="36"/>
      <c r="CB197" s="36"/>
      <c r="CD197" s="36"/>
      <c r="DF197" s="36"/>
    </row>
    <row r="198" spans="1:110" s="35" customFormat="1" ht="7.5" customHeight="1">
      <c r="A198" s="27"/>
      <c r="B198" s="28"/>
      <c r="C198" s="88"/>
      <c r="D198" s="89"/>
      <c r="E198" s="89"/>
      <c r="F198" s="90"/>
      <c r="G198" s="90"/>
      <c r="H198" s="90"/>
      <c r="I198" s="90"/>
      <c r="J198" s="39"/>
      <c r="K198" s="39"/>
      <c r="L198" s="18"/>
      <c r="M198" s="32"/>
      <c r="N198" s="70"/>
      <c r="BA198" s="36"/>
      <c r="BC198" s="36"/>
      <c r="BE198" s="36"/>
      <c r="BG198" s="36"/>
      <c r="BH198" s="36"/>
      <c r="BI198" s="36"/>
      <c r="BJ198" s="36"/>
      <c r="BK198" s="36"/>
      <c r="BL198" s="36"/>
      <c r="BM198" s="36"/>
      <c r="BO198" s="36"/>
      <c r="BQ198" s="36"/>
      <c r="BS198" s="36"/>
      <c r="BT198" s="36"/>
      <c r="BU198" s="36"/>
      <c r="BV198" s="36"/>
      <c r="BW198" s="36"/>
      <c r="BX198" s="36"/>
      <c r="BY198" s="36"/>
      <c r="BZ198" s="36"/>
      <c r="CB198" s="36"/>
      <c r="CD198" s="36"/>
      <c r="DF198" s="36"/>
    </row>
    <row r="199" spans="1:110" s="35" customFormat="1" ht="18.75" customHeight="1" thickBot="1">
      <c r="A199" s="27"/>
      <c r="B199" s="28"/>
      <c r="C199" s="88"/>
      <c r="D199" s="136" t="s">
        <v>74</v>
      </c>
      <c r="E199" s="136"/>
      <c r="F199" s="137">
        <f>VLOOKUP($E$25,$S$252:$DM$556,84,FALSE)</f>
        <v>0</v>
      </c>
      <c r="G199" s="138"/>
      <c r="H199" s="138"/>
      <c r="I199" s="139"/>
      <c r="J199" s="39"/>
      <c r="K199" s="39"/>
      <c r="L199" s="18"/>
      <c r="M199" s="32"/>
      <c r="N199" s="70"/>
      <c r="BA199" s="36"/>
      <c r="BC199" s="36"/>
      <c r="BE199" s="36"/>
      <c r="BG199" s="36"/>
      <c r="BH199" s="36"/>
      <c r="BI199" s="36"/>
      <c r="BJ199" s="36"/>
      <c r="BK199" s="36"/>
      <c r="BL199" s="36"/>
      <c r="BM199" s="36"/>
      <c r="BO199" s="36"/>
      <c r="BQ199" s="36"/>
      <c r="BS199" s="36"/>
      <c r="BT199" s="36"/>
      <c r="BU199" s="36"/>
      <c r="BV199" s="36"/>
      <c r="BW199" s="36"/>
      <c r="BX199" s="36"/>
      <c r="BY199" s="36"/>
      <c r="BZ199" s="36"/>
      <c r="CB199" s="36"/>
      <c r="CD199" s="36"/>
      <c r="DF199" s="36"/>
    </row>
    <row r="200" spans="1:110" s="35" customFormat="1" ht="7.5" customHeight="1">
      <c r="A200" s="27"/>
      <c r="B200" s="28"/>
      <c r="C200" s="88"/>
      <c r="D200" s="91" t="s">
        <v>25</v>
      </c>
      <c r="E200" s="91"/>
      <c r="F200" s="91"/>
      <c r="G200" s="91"/>
      <c r="H200" s="91"/>
      <c r="I200" s="91"/>
      <c r="J200" s="39"/>
      <c r="K200" s="39"/>
      <c r="L200" s="18"/>
      <c r="M200" s="32"/>
      <c r="N200" s="70"/>
      <c r="BA200" s="36"/>
      <c r="BC200" s="36"/>
      <c r="BE200" s="36"/>
      <c r="BG200" s="36"/>
      <c r="BH200" s="36"/>
      <c r="BI200" s="36"/>
      <c r="BJ200" s="36"/>
      <c r="BK200" s="36"/>
      <c r="BL200" s="36"/>
      <c r="BM200" s="36"/>
      <c r="BO200" s="36"/>
      <c r="BQ200" s="36"/>
      <c r="BS200" s="36"/>
      <c r="BT200" s="36"/>
      <c r="BU200" s="36"/>
      <c r="BV200" s="36"/>
      <c r="BW200" s="36"/>
      <c r="BX200" s="36"/>
      <c r="BY200" s="36"/>
      <c r="BZ200" s="36"/>
      <c r="CB200" s="36"/>
      <c r="CD200" s="36"/>
      <c r="DF200" s="36"/>
    </row>
    <row r="201" spans="1:110" s="35" customFormat="1" ht="18.75" customHeight="1">
      <c r="A201" s="27"/>
      <c r="B201" s="28"/>
      <c r="C201" s="143" t="s">
        <v>76</v>
      </c>
      <c r="D201" s="143"/>
      <c r="E201" s="143"/>
      <c r="F201" s="92"/>
      <c r="G201" s="92"/>
      <c r="H201" s="92"/>
      <c r="I201" s="92"/>
      <c r="J201" s="39"/>
      <c r="K201" s="39"/>
      <c r="L201" s="18"/>
      <c r="M201" s="32"/>
      <c r="N201" s="70"/>
      <c r="BA201" s="36"/>
      <c r="BC201" s="36"/>
      <c r="BE201" s="36"/>
      <c r="BG201" s="36"/>
      <c r="BH201" s="36"/>
      <c r="BI201" s="36"/>
      <c r="BJ201" s="36"/>
      <c r="BK201" s="36"/>
      <c r="BL201" s="36"/>
      <c r="BM201" s="36"/>
      <c r="BO201" s="36"/>
      <c r="BQ201" s="36"/>
      <c r="BS201" s="36"/>
      <c r="BT201" s="36"/>
      <c r="BU201" s="36"/>
      <c r="BV201" s="36"/>
      <c r="BW201" s="36"/>
      <c r="BX201" s="36"/>
      <c r="BY201" s="36"/>
      <c r="BZ201" s="36"/>
      <c r="CB201" s="36"/>
      <c r="CD201" s="36"/>
      <c r="DF201" s="36"/>
    </row>
    <row r="202" spans="1:110" s="35" customFormat="1" ht="18.75" customHeight="1">
      <c r="A202" s="27"/>
      <c r="B202" s="28"/>
      <c r="C202" s="88"/>
      <c r="D202" s="144" t="s">
        <v>67</v>
      </c>
      <c r="E202" s="144"/>
      <c r="F202" s="144"/>
      <c r="G202" s="93"/>
      <c r="H202" s="93"/>
      <c r="I202" s="93"/>
      <c r="J202" s="39"/>
      <c r="K202" s="39"/>
      <c r="L202" s="18"/>
      <c r="M202" s="32"/>
      <c r="N202" s="70"/>
      <c r="BA202" s="36"/>
      <c r="BC202" s="36"/>
      <c r="BE202" s="36"/>
      <c r="BG202" s="36"/>
      <c r="BH202" s="36"/>
      <c r="BI202" s="36"/>
      <c r="BJ202" s="36"/>
      <c r="BK202" s="36"/>
      <c r="BL202" s="36"/>
      <c r="BM202" s="36"/>
      <c r="BO202" s="36"/>
      <c r="BQ202" s="36"/>
      <c r="BS202" s="36"/>
      <c r="BT202" s="36"/>
      <c r="BU202" s="36"/>
      <c r="BV202" s="36"/>
      <c r="BW202" s="36"/>
      <c r="BX202" s="36"/>
      <c r="BY202" s="36"/>
      <c r="BZ202" s="36"/>
      <c r="CB202" s="36"/>
      <c r="CD202" s="36"/>
      <c r="DF202" s="36"/>
    </row>
    <row r="203" spans="1:110" s="35" customFormat="1" ht="7.5" customHeight="1">
      <c r="A203" s="27"/>
      <c r="B203" s="28"/>
      <c r="C203" s="88"/>
      <c r="D203" s="93"/>
      <c r="E203" s="93"/>
      <c r="F203" s="90"/>
      <c r="G203" s="90"/>
      <c r="H203" s="90"/>
      <c r="I203" s="90"/>
      <c r="J203" s="39"/>
      <c r="K203" s="39"/>
      <c r="L203" s="18"/>
      <c r="M203" s="32"/>
      <c r="N203" s="70"/>
      <c r="BA203" s="36"/>
      <c r="BC203" s="36"/>
      <c r="BE203" s="36"/>
      <c r="BG203" s="36"/>
      <c r="BH203" s="36"/>
      <c r="BI203" s="36"/>
      <c r="BJ203" s="36"/>
      <c r="BK203" s="36"/>
      <c r="BL203" s="36"/>
      <c r="BM203" s="36"/>
      <c r="BO203" s="36"/>
      <c r="BQ203" s="36"/>
      <c r="BS203" s="36"/>
      <c r="BT203" s="36"/>
      <c r="BU203" s="36"/>
      <c r="BV203" s="36"/>
      <c r="BW203" s="36"/>
      <c r="BX203" s="36"/>
      <c r="BY203" s="36"/>
      <c r="BZ203" s="36"/>
      <c r="CB203" s="36"/>
      <c r="CD203" s="36"/>
      <c r="DF203" s="36"/>
    </row>
    <row r="204" spans="1:110" s="35" customFormat="1" ht="18.75" customHeight="1" thickBot="1">
      <c r="A204" s="27"/>
      <c r="B204" s="28"/>
      <c r="C204" s="88"/>
      <c r="D204" s="136" t="s">
        <v>68</v>
      </c>
      <c r="E204" s="136"/>
      <c r="F204" s="137">
        <f>VLOOKUP($E$25,$S$252:$DM$556,85,FALSE)</f>
        <v>0</v>
      </c>
      <c r="G204" s="138"/>
      <c r="H204" s="138"/>
      <c r="I204" s="139"/>
      <c r="J204" s="39"/>
      <c r="K204" s="39"/>
      <c r="L204" s="18"/>
      <c r="M204" s="32"/>
      <c r="N204" s="70"/>
      <c r="BA204" s="36"/>
      <c r="BC204" s="36"/>
      <c r="BE204" s="36"/>
      <c r="BG204" s="36"/>
      <c r="BH204" s="36"/>
      <c r="BI204" s="36"/>
      <c r="BJ204" s="36"/>
      <c r="BK204" s="36"/>
      <c r="BL204" s="36"/>
      <c r="BM204" s="36"/>
      <c r="BO204" s="36"/>
      <c r="BQ204" s="36"/>
      <c r="BS204" s="36"/>
      <c r="BT204" s="36"/>
      <c r="BU204" s="36"/>
      <c r="BV204" s="36"/>
      <c r="BW204" s="36"/>
      <c r="BX204" s="36"/>
      <c r="BY204" s="36"/>
      <c r="BZ204" s="36"/>
      <c r="CB204" s="36"/>
      <c r="CD204" s="36"/>
      <c r="DF204" s="36"/>
    </row>
    <row r="205" spans="1:110" s="35" customFormat="1" ht="7.5" customHeight="1">
      <c r="A205" s="27"/>
      <c r="B205" s="28"/>
      <c r="C205" s="88"/>
      <c r="D205" s="89"/>
      <c r="E205" s="89"/>
      <c r="F205" s="90"/>
      <c r="G205" s="90"/>
      <c r="H205" s="90"/>
      <c r="I205" s="90"/>
      <c r="J205" s="39"/>
      <c r="K205" s="39"/>
      <c r="L205" s="18"/>
      <c r="M205" s="32"/>
      <c r="N205" s="70"/>
      <c r="BA205" s="36"/>
      <c r="BC205" s="36"/>
      <c r="BE205" s="36"/>
      <c r="BG205" s="36"/>
      <c r="BH205" s="36"/>
      <c r="BI205" s="36"/>
      <c r="BJ205" s="36"/>
      <c r="BK205" s="36"/>
      <c r="BL205" s="36"/>
      <c r="BM205" s="36"/>
      <c r="BO205" s="36"/>
      <c r="BQ205" s="36"/>
      <c r="BS205" s="36"/>
      <c r="BT205" s="36"/>
      <c r="BU205" s="36"/>
      <c r="BV205" s="36"/>
      <c r="BW205" s="36"/>
      <c r="BX205" s="36"/>
      <c r="BY205" s="36"/>
      <c r="BZ205" s="36"/>
      <c r="CB205" s="36"/>
      <c r="CD205" s="36"/>
      <c r="DF205" s="36"/>
    </row>
    <row r="206" spans="1:110" s="35" customFormat="1" ht="18.75" customHeight="1" thickBot="1">
      <c r="A206" s="27"/>
      <c r="B206" s="28"/>
      <c r="C206" s="88"/>
      <c r="D206" s="136" t="s">
        <v>69</v>
      </c>
      <c r="E206" s="136"/>
      <c r="F206" s="137">
        <f>VLOOKUP($E$25,$S$252:$DM$556,86,FALSE)</f>
        <v>0</v>
      </c>
      <c r="G206" s="138"/>
      <c r="H206" s="138"/>
      <c r="I206" s="139"/>
      <c r="J206" s="39"/>
      <c r="K206" s="39"/>
      <c r="L206" s="18"/>
      <c r="M206" s="32"/>
      <c r="N206" s="70"/>
      <c r="BA206" s="36"/>
      <c r="BC206" s="36"/>
      <c r="BE206" s="36"/>
      <c r="BG206" s="36"/>
      <c r="BH206" s="36"/>
      <c r="BI206" s="36"/>
      <c r="BJ206" s="36"/>
      <c r="BK206" s="36"/>
      <c r="BL206" s="36"/>
      <c r="BM206" s="36"/>
      <c r="BO206" s="36"/>
      <c r="BQ206" s="36"/>
      <c r="BS206" s="36"/>
      <c r="BT206" s="36"/>
      <c r="BU206" s="36"/>
      <c r="BV206" s="36"/>
      <c r="BW206" s="36"/>
      <c r="BX206" s="36"/>
      <c r="BY206" s="36"/>
      <c r="BZ206" s="36"/>
      <c r="CB206" s="36"/>
      <c r="CD206" s="36"/>
      <c r="DF206" s="36"/>
    </row>
    <row r="207" spans="1:110" s="35" customFormat="1" ht="7.5" customHeight="1">
      <c r="A207" s="27"/>
      <c r="B207" s="28"/>
      <c r="C207" s="88"/>
      <c r="D207" s="89"/>
      <c r="E207" s="89"/>
      <c r="F207" s="90"/>
      <c r="G207" s="90"/>
      <c r="H207" s="90"/>
      <c r="I207" s="90"/>
      <c r="J207" s="39"/>
      <c r="K207" s="39"/>
      <c r="L207" s="18"/>
      <c r="M207" s="32"/>
      <c r="N207" s="70"/>
      <c r="BA207" s="36"/>
      <c r="BC207" s="36"/>
      <c r="BE207" s="36"/>
      <c r="BG207" s="36"/>
      <c r="BH207" s="36"/>
      <c r="BI207" s="36"/>
      <c r="BJ207" s="36"/>
      <c r="BK207" s="36"/>
      <c r="BL207" s="36"/>
      <c r="BM207" s="36"/>
      <c r="BO207" s="36"/>
      <c r="BQ207" s="36"/>
      <c r="BS207" s="36"/>
      <c r="BT207" s="36"/>
      <c r="BU207" s="36"/>
      <c r="BV207" s="36"/>
      <c r="BW207" s="36"/>
      <c r="BX207" s="36"/>
      <c r="BY207" s="36"/>
      <c r="BZ207" s="36"/>
      <c r="CB207" s="36"/>
      <c r="CD207" s="36"/>
      <c r="DF207" s="36"/>
    </row>
    <row r="208" spans="1:110" s="35" customFormat="1" ht="18.75" customHeight="1" thickBot="1">
      <c r="A208" s="27"/>
      <c r="B208" s="28"/>
      <c r="C208" s="88"/>
      <c r="D208" s="136" t="s">
        <v>70</v>
      </c>
      <c r="E208" s="136"/>
      <c r="F208" s="137">
        <f>VLOOKUP($E$25,$S$252:$DM$556,87,FALSE)</f>
        <v>0</v>
      </c>
      <c r="G208" s="138"/>
      <c r="H208" s="138"/>
      <c r="I208" s="139"/>
      <c r="J208" s="39"/>
      <c r="K208" s="39"/>
      <c r="L208" s="18"/>
      <c r="M208" s="32"/>
      <c r="N208" s="70"/>
      <c r="BA208" s="36"/>
      <c r="BC208" s="36"/>
      <c r="BE208" s="36"/>
      <c r="BG208" s="36"/>
      <c r="BH208" s="36"/>
      <c r="BI208" s="36"/>
      <c r="BJ208" s="36"/>
      <c r="BK208" s="36"/>
      <c r="BL208" s="36"/>
      <c r="BM208" s="36"/>
      <c r="BO208" s="36"/>
      <c r="BQ208" s="36"/>
      <c r="BS208" s="36"/>
      <c r="BT208" s="36"/>
      <c r="BU208" s="36"/>
      <c r="BV208" s="36"/>
      <c r="BW208" s="36"/>
      <c r="BX208" s="36"/>
      <c r="BY208" s="36"/>
      <c r="BZ208" s="36"/>
      <c r="CB208" s="36"/>
      <c r="CD208" s="36"/>
      <c r="DF208" s="36"/>
    </row>
    <row r="209" spans="1:110" s="35" customFormat="1" ht="7.5" customHeight="1">
      <c r="A209" s="27"/>
      <c r="B209" s="28"/>
      <c r="C209" s="88"/>
      <c r="D209" s="89"/>
      <c r="E209" s="89"/>
      <c r="F209" s="90"/>
      <c r="G209" s="90"/>
      <c r="H209" s="90"/>
      <c r="I209" s="90"/>
      <c r="J209" s="39"/>
      <c r="K209" s="39"/>
      <c r="L209" s="18"/>
      <c r="M209" s="32"/>
      <c r="N209" s="70"/>
      <c r="BA209" s="36"/>
      <c r="BC209" s="36"/>
      <c r="BE209" s="36"/>
      <c r="BG209" s="36"/>
      <c r="BH209" s="36"/>
      <c r="BI209" s="36"/>
      <c r="BJ209" s="36"/>
      <c r="BK209" s="36"/>
      <c r="BL209" s="36"/>
      <c r="BM209" s="36"/>
      <c r="BO209" s="36"/>
      <c r="BQ209" s="36"/>
      <c r="BS209" s="36"/>
      <c r="BT209" s="36"/>
      <c r="BU209" s="36"/>
      <c r="BV209" s="36"/>
      <c r="BW209" s="36"/>
      <c r="BX209" s="36"/>
      <c r="BY209" s="36"/>
      <c r="BZ209" s="36"/>
      <c r="CB209" s="36"/>
      <c r="CD209" s="36"/>
      <c r="DF209" s="36"/>
    </row>
    <row r="210" spans="1:110" s="35" customFormat="1" ht="18.75" customHeight="1" thickBot="1">
      <c r="A210" s="27"/>
      <c r="B210" s="28"/>
      <c r="C210" s="88"/>
      <c r="D210" s="136" t="s">
        <v>71</v>
      </c>
      <c r="E210" s="136"/>
      <c r="F210" s="137">
        <f>VLOOKUP($E$25,$S$252:$DM$556,88,FALSE)</f>
        <v>0</v>
      </c>
      <c r="G210" s="138"/>
      <c r="H210" s="138"/>
      <c r="I210" s="139"/>
      <c r="J210" s="39"/>
      <c r="K210" s="39"/>
      <c r="L210" s="18"/>
      <c r="M210" s="32"/>
      <c r="N210" s="70"/>
      <c r="BA210" s="36"/>
      <c r="BC210" s="36"/>
      <c r="BE210" s="36"/>
      <c r="BG210" s="36"/>
      <c r="BH210" s="36"/>
      <c r="BI210" s="36"/>
      <c r="BJ210" s="36"/>
      <c r="BK210" s="36"/>
      <c r="BL210" s="36"/>
      <c r="BM210" s="36"/>
      <c r="BO210" s="36"/>
      <c r="BQ210" s="36"/>
      <c r="BS210" s="36"/>
      <c r="BT210" s="36"/>
      <c r="BU210" s="36"/>
      <c r="BV210" s="36"/>
      <c r="BW210" s="36"/>
      <c r="BX210" s="36"/>
      <c r="BY210" s="36"/>
      <c r="BZ210" s="36"/>
      <c r="CB210" s="36"/>
      <c r="CD210" s="36"/>
      <c r="DF210" s="36"/>
    </row>
    <row r="211" spans="1:110" s="35" customFormat="1" ht="7.5" customHeight="1">
      <c r="A211" s="27"/>
      <c r="B211" s="28"/>
      <c r="C211" s="88"/>
      <c r="D211" s="89"/>
      <c r="E211" s="89"/>
      <c r="F211" s="90"/>
      <c r="G211" s="90"/>
      <c r="H211" s="90"/>
      <c r="I211" s="90"/>
      <c r="J211" s="39"/>
      <c r="K211" s="39"/>
      <c r="L211" s="18"/>
      <c r="M211" s="32"/>
      <c r="N211" s="70"/>
      <c r="BA211" s="36"/>
      <c r="BC211" s="36"/>
      <c r="BE211" s="36"/>
      <c r="BG211" s="36"/>
      <c r="BH211" s="36"/>
      <c r="BI211" s="36"/>
      <c r="BJ211" s="36"/>
      <c r="BK211" s="36"/>
      <c r="BL211" s="36"/>
      <c r="BM211" s="36"/>
      <c r="BO211" s="36"/>
      <c r="BQ211" s="36"/>
      <c r="BS211" s="36"/>
      <c r="BT211" s="36"/>
      <c r="BU211" s="36"/>
      <c r="BV211" s="36"/>
      <c r="BW211" s="36"/>
      <c r="BX211" s="36"/>
      <c r="BY211" s="36"/>
      <c r="BZ211" s="36"/>
      <c r="CB211" s="36"/>
      <c r="CD211" s="36"/>
      <c r="DF211" s="36"/>
    </row>
    <row r="212" spans="1:110" s="35" customFormat="1" ht="18.75" customHeight="1" thickBot="1">
      <c r="A212" s="27"/>
      <c r="B212" s="28"/>
      <c r="C212" s="88"/>
      <c r="D212" s="136" t="s">
        <v>72</v>
      </c>
      <c r="E212" s="136"/>
      <c r="F212" s="140">
        <f>VLOOKUP($E$25,$S$252:$DM$556,89,FALSE)</f>
        <v>0</v>
      </c>
      <c r="G212" s="141"/>
      <c r="H212" s="141"/>
      <c r="I212" s="142"/>
      <c r="J212" s="39"/>
      <c r="K212" s="39"/>
      <c r="L212" s="18"/>
      <c r="M212" s="32"/>
      <c r="N212" s="70"/>
      <c r="BA212" s="36"/>
      <c r="BC212" s="36"/>
      <c r="BE212" s="36"/>
      <c r="BG212" s="36"/>
      <c r="BH212" s="36"/>
      <c r="BI212" s="36"/>
      <c r="BJ212" s="36"/>
      <c r="BK212" s="36"/>
      <c r="BL212" s="36"/>
      <c r="BM212" s="36"/>
      <c r="BO212" s="36"/>
      <c r="BQ212" s="36"/>
      <c r="BS212" s="36"/>
      <c r="BT212" s="36"/>
      <c r="BU212" s="36"/>
      <c r="BV212" s="36"/>
      <c r="BW212" s="36"/>
      <c r="BX212" s="36"/>
      <c r="BY212" s="36"/>
      <c r="BZ212" s="36"/>
      <c r="CB212" s="36"/>
      <c r="CD212" s="36"/>
      <c r="DF212" s="36"/>
    </row>
    <row r="213" spans="1:110" s="35" customFormat="1" ht="7.5" customHeight="1">
      <c r="A213" s="27"/>
      <c r="B213" s="28"/>
      <c r="C213" s="88"/>
      <c r="D213" s="89"/>
      <c r="E213" s="89"/>
      <c r="F213" s="90"/>
      <c r="G213" s="90"/>
      <c r="H213" s="90"/>
      <c r="I213" s="90"/>
      <c r="J213" s="39"/>
      <c r="K213" s="39"/>
      <c r="L213" s="18"/>
      <c r="M213" s="32"/>
      <c r="N213" s="70"/>
      <c r="BA213" s="36"/>
      <c r="BC213" s="36"/>
      <c r="BE213" s="36"/>
      <c r="BG213" s="36"/>
      <c r="BH213" s="36"/>
      <c r="BI213" s="36"/>
      <c r="BJ213" s="36"/>
      <c r="BK213" s="36"/>
      <c r="BL213" s="36"/>
      <c r="BM213" s="36"/>
      <c r="BO213" s="36"/>
      <c r="BQ213" s="36"/>
      <c r="BS213" s="36"/>
      <c r="BT213" s="36"/>
      <c r="BU213" s="36"/>
      <c r="BV213" s="36"/>
      <c r="BW213" s="36"/>
      <c r="BX213" s="36"/>
      <c r="BY213" s="36"/>
      <c r="BZ213" s="36"/>
      <c r="CB213" s="36"/>
      <c r="CD213" s="36"/>
      <c r="DF213" s="36"/>
    </row>
    <row r="214" spans="1:110" s="35" customFormat="1" ht="18.75" customHeight="1" thickBot="1">
      <c r="A214" s="27"/>
      <c r="B214" s="28"/>
      <c r="C214" s="88"/>
      <c r="D214" s="136" t="s">
        <v>73</v>
      </c>
      <c r="E214" s="136"/>
      <c r="F214" s="137">
        <f>VLOOKUP($E$25,$S$252:$DM$556,90,FALSE)</f>
        <v>0</v>
      </c>
      <c r="G214" s="138"/>
      <c r="H214" s="138"/>
      <c r="I214" s="139"/>
      <c r="J214" s="39"/>
      <c r="K214" s="39"/>
      <c r="L214" s="18"/>
      <c r="M214" s="32"/>
      <c r="N214" s="70"/>
      <c r="BA214" s="36"/>
      <c r="BC214" s="36"/>
      <c r="BE214" s="36"/>
      <c r="BG214" s="36"/>
      <c r="BH214" s="36"/>
      <c r="BI214" s="36"/>
      <c r="BJ214" s="36"/>
      <c r="BK214" s="36"/>
      <c r="BL214" s="36"/>
      <c r="BM214" s="36"/>
      <c r="BO214" s="36"/>
      <c r="BQ214" s="36"/>
      <c r="BS214" s="36"/>
      <c r="BT214" s="36"/>
      <c r="BU214" s="36"/>
      <c r="BV214" s="36"/>
      <c r="BW214" s="36"/>
      <c r="BX214" s="36"/>
      <c r="BY214" s="36"/>
      <c r="BZ214" s="36"/>
      <c r="CB214" s="36"/>
      <c r="CD214" s="36"/>
      <c r="DF214" s="36"/>
    </row>
    <row r="215" spans="1:110" s="35" customFormat="1" ht="7.5" customHeight="1">
      <c r="A215" s="27"/>
      <c r="B215" s="28"/>
      <c r="C215" s="88"/>
      <c r="D215" s="89"/>
      <c r="E215" s="89"/>
      <c r="F215" s="90"/>
      <c r="G215" s="90"/>
      <c r="H215" s="90"/>
      <c r="I215" s="90"/>
      <c r="J215" s="39"/>
      <c r="K215" s="39"/>
      <c r="L215" s="18"/>
      <c r="M215" s="32"/>
      <c r="N215" s="70"/>
      <c r="BA215" s="36"/>
      <c r="BC215" s="36"/>
      <c r="BE215" s="36"/>
      <c r="BG215" s="36"/>
      <c r="BH215" s="36"/>
      <c r="BI215" s="36"/>
      <c r="BJ215" s="36"/>
      <c r="BK215" s="36"/>
      <c r="BL215" s="36"/>
      <c r="BM215" s="36"/>
      <c r="BO215" s="36"/>
      <c r="BQ215" s="36"/>
      <c r="BS215" s="36"/>
      <c r="BT215" s="36"/>
      <c r="BU215" s="36"/>
      <c r="BV215" s="36"/>
      <c r="BW215" s="36"/>
      <c r="BX215" s="36"/>
      <c r="BY215" s="36"/>
      <c r="BZ215" s="36"/>
      <c r="CB215" s="36"/>
      <c r="CD215" s="36"/>
      <c r="DF215" s="36"/>
    </row>
    <row r="216" spans="1:110" s="35" customFormat="1" ht="18.75" customHeight="1" thickBot="1">
      <c r="A216" s="27"/>
      <c r="B216" s="28"/>
      <c r="C216" s="88"/>
      <c r="D216" s="136" t="s">
        <v>74</v>
      </c>
      <c r="E216" s="136"/>
      <c r="F216" s="137">
        <f>VLOOKUP($E$25,$S$252:$DM$556,91,FALSE)</f>
        <v>0</v>
      </c>
      <c r="G216" s="138"/>
      <c r="H216" s="138"/>
      <c r="I216" s="139"/>
      <c r="J216" s="39"/>
      <c r="K216" s="39"/>
      <c r="L216" s="18"/>
      <c r="M216" s="32"/>
      <c r="N216" s="70"/>
      <c r="O216" s="21"/>
      <c r="P216" s="21"/>
      <c r="BA216" s="36"/>
      <c r="BC216" s="36"/>
      <c r="BE216" s="36"/>
      <c r="BG216" s="36"/>
      <c r="BH216" s="36"/>
      <c r="BI216" s="36"/>
      <c r="BJ216" s="36"/>
      <c r="BK216" s="36"/>
      <c r="BL216" s="36"/>
      <c r="BM216" s="36"/>
      <c r="BO216" s="36"/>
      <c r="BQ216" s="36"/>
      <c r="BS216" s="36"/>
      <c r="BT216" s="36"/>
      <c r="BU216" s="36"/>
      <c r="BV216" s="36"/>
      <c r="BW216" s="36"/>
      <c r="BX216" s="36"/>
      <c r="BY216" s="36"/>
      <c r="BZ216" s="36"/>
      <c r="CB216" s="36"/>
      <c r="CD216" s="36"/>
      <c r="DF216" s="36"/>
    </row>
    <row r="217" spans="1:110" s="35" customFormat="1" ht="23.25" customHeight="1">
      <c r="A217" s="27"/>
      <c r="B217" s="28"/>
      <c r="C217" s="88"/>
      <c r="D217" s="91" t="s">
        <v>77</v>
      </c>
      <c r="E217" s="91"/>
      <c r="F217" s="93"/>
      <c r="G217" s="93"/>
      <c r="H217" s="93"/>
      <c r="I217" s="93"/>
      <c r="J217" s="39"/>
      <c r="K217" s="39"/>
      <c r="L217" s="18"/>
      <c r="M217" s="32"/>
      <c r="N217" s="70"/>
      <c r="O217" s="21"/>
      <c r="P217" s="21"/>
      <c r="BA217" s="36"/>
      <c r="BC217" s="36"/>
      <c r="BE217" s="36"/>
      <c r="BG217" s="36"/>
      <c r="BH217" s="36"/>
      <c r="BI217" s="36"/>
      <c r="BJ217" s="36"/>
      <c r="BK217" s="36"/>
      <c r="BL217" s="36"/>
      <c r="BM217" s="36"/>
      <c r="BO217" s="36"/>
      <c r="BQ217" s="36"/>
      <c r="BS217" s="36"/>
      <c r="BT217" s="36"/>
      <c r="BU217" s="36"/>
      <c r="BV217" s="36"/>
      <c r="BW217" s="36"/>
      <c r="BX217" s="36"/>
      <c r="BY217" s="36"/>
      <c r="BZ217" s="36"/>
      <c r="CB217" s="36"/>
      <c r="CD217" s="36"/>
      <c r="DF217" s="36"/>
    </row>
    <row r="218" spans="1:14" ht="18.75" customHeight="1">
      <c r="A218" s="27"/>
      <c r="B218" s="28"/>
      <c r="C218" s="143" t="s">
        <v>65</v>
      </c>
      <c r="D218" s="143"/>
      <c r="E218" s="143"/>
      <c r="F218" s="92"/>
      <c r="G218" s="92"/>
      <c r="H218" s="92"/>
      <c r="I218" s="92"/>
      <c r="J218" s="39"/>
      <c r="K218" s="39"/>
      <c r="L218" s="18"/>
      <c r="M218" s="32"/>
      <c r="N218" s="70"/>
    </row>
    <row r="219" spans="1:14" ht="18.75" customHeight="1">
      <c r="A219" s="27"/>
      <c r="B219" s="28"/>
      <c r="C219" s="88"/>
      <c r="D219" s="144" t="s">
        <v>67</v>
      </c>
      <c r="E219" s="144"/>
      <c r="F219" s="144"/>
      <c r="G219" s="93"/>
      <c r="H219" s="93"/>
      <c r="I219" s="93"/>
      <c r="J219" s="39"/>
      <c r="K219" s="39"/>
      <c r="L219" s="18"/>
      <c r="M219" s="32"/>
      <c r="N219" s="70"/>
    </row>
    <row r="220" spans="1:14" ht="7.5" customHeight="1">
      <c r="A220" s="27"/>
      <c r="B220" s="28"/>
      <c r="C220" s="88"/>
      <c r="D220" s="93"/>
      <c r="E220" s="93"/>
      <c r="F220" s="93"/>
      <c r="G220" s="93"/>
      <c r="H220" s="93"/>
      <c r="I220" s="93"/>
      <c r="J220" s="39"/>
      <c r="K220" s="39"/>
      <c r="L220" s="18"/>
      <c r="M220" s="32"/>
      <c r="N220" s="70"/>
    </row>
    <row r="221" spans="1:14" ht="18.75" customHeight="1" thickBot="1">
      <c r="A221" s="27"/>
      <c r="B221" s="28"/>
      <c r="C221" s="88"/>
      <c r="D221" s="136" t="s">
        <v>68</v>
      </c>
      <c r="E221" s="136"/>
      <c r="F221" s="137">
        <f>VLOOKUP($E$25,$S$252:$DM$556,92,FALSE)</f>
        <v>0</v>
      </c>
      <c r="G221" s="138"/>
      <c r="H221" s="138"/>
      <c r="I221" s="139"/>
      <c r="J221" s="39"/>
      <c r="K221" s="39"/>
      <c r="L221" s="18"/>
      <c r="M221" s="32"/>
      <c r="N221" s="70"/>
    </row>
    <row r="222" spans="1:14" ht="7.5" customHeight="1">
      <c r="A222" s="27"/>
      <c r="B222" s="28"/>
      <c r="C222" s="88"/>
      <c r="D222" s="89"/>
      <c r="E222" s="89"/>
      <c r="F222" s="90"/>
      <c r="G222" s="90"/>
      <c r="H222" s="90"/>
      <c r="I222" s="90"/>
      <c r="J222" s="39"/>
      <c r="K222" s="39"/>
      <c r="L222" s="18"/>
      <c r="M222" s="32"/>
      <c r="N222" s="70"/>
    </row>
    <row r="223" spans="1:14" ht="18.75" customHeight="1" thickBot="1">
      <c r="A223" s="27"/>
      <c r="B223" s="28"/>
      <c r="C223" s="88"/>
      <c r="D223" s="136" t="s">
        <v>69</v>
      </c>
      <c r="E223" s="136"/>
      <c r="F223" s="137">
        <f>VLOOKUP($E$25,$S$252:$DM$556,93,FALSE)</f>
        <v>0</v>
      </c>
      <c r="G223" s="138"/>
      <c r="H223" s="138"/>
      <c r="I223" s="139"/>
      <c r="J223" s="39"/>
      <c r="K223" s="39"/>
      <c r="L223" s="18"/>
      <c r="M223" s="32"/>
      <c r="N223" s="70"/>
    </row>
    <row r="224" spans="1:14" ht="7.5" customHeight="1">
      <c r="A224" s="27"/>
      <c r="B224" s="28"/>
      <c r="C224" s="88"/>
      <c r="D224" s="89"/>
      <c r="E224" s="89"/>
      <c r="F224" s="90"/>
      <c r="G224" s="90"/>
      <c r="H224" s="90"/>
      <c r="I224" s="90"/>
      <c r="J224" s="39"/>
      <c r="K224" s="39"/>
      <c r="L224" s="18"/>
      <c r="M224" s="32"/>
      <c r="N224" s="70"/>
    </row>
    <row r="225" spans="1:14" ht="18.75" customHeight="1" thickBot="1">
      <c r="A225" s="27"/>
      <c r="B225" s="28"/>
      <c r="C225" s="88"/>
      <c r="D225" s="136" t="s">
        <v>70</v>
      </c>
      <c r="E225" s="136"/>
      <c r="F225" s="137">
        <f>VLOOKUP($E$25,$S$252:$DM$556,94,FALSE)</f>
        <v>0</v>
      </c>
      <c r="G225" s="138"/>
      <c r="H225" s="138"/>
      <c r="I225" s="139"/>
      <c r="J225" s="39"/>
      <c r="K225" s="39"/>
      <c r="L225" s="18"/>
      <c r="M225" s="32"/>
      <c r="N225" s="70"/>
    </row>
    <row r="226" spans="1:13" ht="7.5" customHeight="1">
      <c r="A226" s="27"/>
      <c r="B226" s="28"/>
      <c r="C226" s="88"/>
      <c r="D226" s="89"/>
      <c r="E226" s="89"/>
      <c r="F226" s="90"/>
      <c r="G226" s="90"/>
      <c r="H226" s="90"/>
      <c r="I226" s="90"/>
      <c r="J226" s="39"/>
      <c r="K226" s="39"/>
      <c r="L226" s="18"/>
      <c r="M226" s="11"/>
    </row>
    <row r="227" spans="1:13" ht="18.75" customHeight="1" thickBot="1">
      <c r="A227" s="27"/>
      <c r="B227" s="28"/>
      <c r="C227" s="88"/>
      <c r="D227" s="136" t="s">
        <v>71</v>
      </c>
      <c r="E227" s="136"/>
      <c r="F227" s="137">
        <f>VLOOKUP($E$25,$S$252:$DM$556,95,FALSE)</f>
        <v>0</v>
      </c>
      <c r="G227" s="138"/>
      <c r="H227" s="138"/>
      <c r="I227" s="139"/>
      <c r="J227" s="39"/>
      <c r="K227" s="39"/>
      <c r="L227" s="18"/>
      <c r="M227" s="11"/>
    </row>
    <row r="228" spans="1:13" ht="7.5" customHeight="1">
      <c r="A228" s="27"/>
      <c r="B228" s="28"/>
      <c r="C228" s="88"/>
      <c r="D228" s="89"/>
      <c r="E228" s="89"/>
      <c r="F228" s="90"/>
      <c r="G228" s="90"/>
      <c r="H228" s="90"/>
      <c r="I228" s="90"/>
      <c r="J228" s="39"/>
      <c r="K228" s="39"/>
      <c r="L228" s="18"/>
      <c r="M228" s="11"/>
    </row>
    <row r="229" spans="1:13" ht="18.75" customHeight="1" thickBot="1">
      <c r="A229" s="27"/>
      <c r="B229" s="28"/>
      <c r="C229" s="88"/>
      <c r="D229" s="136" t="s">
        <v>72</v>
      </c>
      <c r="E229" s="136"/>
      <c r="F229" s="140">
        <f>VLOOKUP($E$25,$S$252:$DM$556,96,FALSE)</f>
        <v>0</v>
      </c>
      <c r="G229" s="141"/>
      <c r="H229" s="141"/>
      <c r="I229" s="142"/>
      <c r="J229" s="39"/>
      <c r="K229" s="39"/>
      <c r="L229" s="18"/>
      <c r="M229" s="11"/>
    </row>
    <row r="230" spans="1:13" ht="7.5" customHeight="1">
      <c r="A230" s="27"/>
      <c r="B230" s="28"/>
      <c r="C230" s="88"/>
      <c r="D230" s="89"/>
      <c r="E230" s="89"/>
      <c r="F230" s="90"/>
      <c r="G230" s="90"/>
      <c r="H230" s="90"/>
      <c r="I230" s="90"/>
      <c r="J230" s="39"/>
      <c r="K230" s="39"/>
      <c r="L230" s="18"/>
      <c r="M230" s="11"/>
    </row>
    <row r="231" spans="1:13" ht="18.75" customHeight="1" thickBot="1">
      <c r="A231" s="27"/>
      <c r="B231" s="28"/>
      <c r="C231" s="88"/>
      <c r="D231" s="136" t="s">
        <v>73</v>
      </c>
      <c r="E231" s="136"/>
      <c r="F231" s="137">
        <f>VLOOKUP($E$25,$S$252:$DM$556,97,FALSE)</f>
        <v>0</v>
      </c>
      <c r="G231" s="138"/>
      <c r="H231" s="138"/>
      <c r="I231" s="139"/>
      <c r="J231" s="39"/>
      <c r="K231" s="39"/>
      <c r="L231" s="18"/>
      <c r="M231" s="11"/>
    </row>
    <row r="232" spans="1:13" ht="7.5" customHeight="1">
      <c r="A232" s="27"/>
      <c r="B232" s="28"/>
      <c r="C232" s="88"/>
      <c r="D232" s="89"/>
      <c r="E232" s="89"/>
      <c r="F232" s="90"/>
      <c r="G232" s="90"/>
      <c r="H232" s="90"/>
      <c r="I232" s="90"/>
      <c r="J232" s="39"/>
      <c r="K232" s="39"/>
      <c r="L232" s="18"/>
      <c r="M232" s="11"/>
    </row>
    <row r="233" spans="1:13" ht="18.75" customHeight="1" thickBot="1">
      <c r="A233" s="27"/>
      <c r="B233" s="28"/>
      <c r="C233" s="88"/>
      <c r="D233" s="136" t="s">
        <v>74</v>
      </c>
      <c r="E233" s="136"/>
      <c r="F233" s="137">
        <f>VLOOKUP($E$25,$S$252:$DM$556,98,FALSE)</f>
        <v>0</v>
      </c>
      <c r="G233" s="138"/>
      <c r="H233" s="138"/>
      <c r="I233" s="139"/>
      <c r="J233" s="39"/>
      <c r="K233" s="39"/>
      <c r="L233" s="18"/>
      <c r="M233" s="11"/>
    </row>
    <row r="234" spans="1:13" ht="6.75" customHeight="1" thickBot="1">
      <c r="A234" s="27"/>
      <c r="B234" s="28"/>
      <c r="C234" s="41"/>
      <c r="D234" s="14"/>
      <c r="E234" s="14"/>
      <c r="F234" s="14"/>
      <c r="G234" s="14"/>
      <c r="H234" s="14"/>
      <c r="I234" s="14"/>
      <c r="J234" s="14"/>
      <c r="K234" s="14"/>
      <c r="L234" s="18"/>
      <c r="M234" s="11"/>
    </row>
    <row r="235" spans="1:13" ht="7.5" customHeight="1" thickBot="1">
      <c r="A235" s="94"/>
      <c r="B235" s="95"/>
      <c r="C235" s="95"/>
      <c r="D235" s="96"/>
      <c r="E235" s="96"/>
      <c r="F235" s="96"/>
      <c r="G235" s="96"/>
      <c r="H235" s="96"/>
      <c r="I235" s="96"/>
      <c r="J235" s="96"/>
      <c r="K235" s="96"/>
      <c r="L235" s="97"/>
      <c r="M235" s="98"/>
    </row>
    <row r="236" spans="2:13" ht="13.5" hidden="1" thickTop="1">
      <c r="B236" s="99"/>
      <c r="C236" s="99"/>
      <c r="D236" s="100"/>
      <c r="E236" s="100"/>
      <c r="F236" s="100"/>
      <c r="G236" s="100"/>
      <c r="H236" s="100"/>
      <c r="I236" s="100"/>
      <c r="J236" s="100"/>
      <c r="K236" s="100"/>
      <c r="L236" s="101"/>
      <c r="M236" s="102"/>
    </row>
    <row r="237" spans="2:13" ht="12.75" hidden="1">
      <c r="B237" s="99"/>
      <c r="C237" s="99"/>
      <c r="D237" s="100"/>
      <c r="E237" s="100"/>
      <c r="F237" s="100"/>
      <c r="G237" s="100"/>
      <c r="H237" s="100"/>
      <c r="I237" s="100"/>
      <c r="J237" s="100"/>
      <c r="K237" s="100"/>
      <c r="L237" s="101"/>
      <c r="M237" s="102"/>
    </row>
    <row r="238" spans="2:13" ht="12.75" hidden="1">
      <c r="B238" s="99"/>
      <c r="C238" s="99"/>
      <c r="D238" s="100"/>
      <c r="E238" s="100"/>
      <c r="F238" s="100"/>
      <c r="G238" s="100"/>
      <c r="H238" s="100"/>
      <c r="I238" s="100"/>
      <c r="J238" s="100"/>
      <c r="K238" s="100"/>
      <c r="L238" s="101"/>
      <c r="M238" s="102"/>
    </row>
    <row r="239" spans="2:13" ht="12.75" hidden="1">
      <c r="B239" s="99"/>
      <c r="C239" s="99"/>
      <c r="D239" s="100"/>
      <c r="E239" s="100"/>
      <c r="F239" s="100"/>
      <c r="G239" s="100"/>
      <c r="H239" s="100"/>
      <c r="I239" s="100"/>
      <c r="J239" s="100"/>
      <c r="K239" s="100"/>
      <c r="L239" s="101"/>
      <c r="M239" s="102"/>
    </row>
    <row r="240" spans="2:13" ht="12.75" hidden="1">
      <c r="B240" s="99"/>
      <c r="C240" s="99"/>
      <c r="D240" s="100"/>
      <c r="E240" s="100"/>
      <c r="F240" s="100"/>
      <c r="G240" s="100"/>
      <c r="H240" s="100"/>
      <c r="I240" s="100"/>
      <c r="J240" s="100"/>
      <c r="K240" s="100"/>
      <c r="L240" s="101"/>
      <c r="M240" s="102"/>
    </row>
    <row r="241" spans="2:13" ht="12.75" hidden="1">
      <c r="B241" s="99"/>
      <c r="C241" s="99"/>
      <c r="D241" s="100"/>
      <c r="E241" s="100"/>
      <c r="F241" s="100"/>
      <c r="G241" s="100"/>
      <c r="H241" s="100"/>
      <c r="I241" s="100"/>
      <c r="J241" s="100"/>
      <c r="K241" s="100"/>
      <c r="L241" s="101"/>
      <c r="M241" s="102"/>
    </row>
    <row r="242" spans="2:13" ht="12.75" hidden="1">
      <c r="B242" s="99"/>
      <c r="C242" s="99"/>
      <c r="D242" s="100"/>
      <c r="E242" s="100"/>
      <c r="F242" s="100"/>
      <c r="G242" s="100"/>
      <c r="H242" s="100"/>
      <c r="I242" s="100"/>
      <c r="J242" s="100"/>
      <c r="K242" s="100"/>
      <c r="L242" s="101"/>
      <c r="M242" s="102"/>
    </row>
    <row r="243" spans="2:13" ht="12.75" hidden="1">
      <c r="B243" s="99"/>
      <c r="C243" s="99"/>
      <c r="D243" s="100"/>
      <c r="E243" s="100"/>
      <c r="F243" s="100"/>
      <c r="G243" s="100"/>
      <c r="H243" s="100"/>
      <c r="I243" s="100"/>
      <c r="J243" s="100"/>
      <c r="K243" s="100"/>
      <c r="L243" s="101"/>
      <c r="M243" s="102"/>
    </row>
    <row r="244" spans="2:13" ht="12.75" hidden="1">
      <c r="B244" s="99"/>
      <c r="C244" s="99"/>
      <c r="D244" s="100"/>
      <c r="E244" s="100"/>
      <c r="F244" s="100"/>
      <c r="G244" s="100"/>
      <c r="H244" s="100"/>
      <c r="I244" s="100"/>
      <c r="J244" s="100"/>
      <c r="K244" s="100"/>
      <c r="L244" s="101"/>
      <c r="M244" s="102"/>
    </row>
    <row r="245" spans="2:13" ht="12.75" hidden="1">
      <c r="B245" s="99"/>
      <c r="C245" s="99"/>
      <c r="D245" s="100"/>
      <c r="E245" s="100"/>
      <c r="F245" s="100"/>
      <c r="G245" s="100"/>
      <c r="H245" s="100"/>
      <c r="I245" s="100"/>
      <c r="J245" s="100"/>
      <c r="K245" s="100"/>
      <c r="L245" s="101"/>
      <c r="M245" s="102"/>
    </row>
    <row r="246" spans="2:13" ht="12.75" hidden="1">
      <c r="B246" s="99"/>
      <c r="C246" s="99"/>
      <c r="D246" s="100"/>
      <c r="E246" s="100"/>
      <c r="F246" s="100"/>
      <c r="G246" s="100"/>
      <c r="H246" s="100"/>
      <c r="I246" s="100"/>
      <c r="J246" s="100"/>
      <c r="K246" s="100"/>
      <c r="L246" s="101"/>
      <c r="M246" s="102"/>
    </row>
    <row r="247" spans="2:13" ht="12.75" hidden="1">
      <c r="B247" s="99"/>
      <c r="C247" s="99"/>
      <c r="D247" s="100"/>
      <c r="E247" s="100"/>
      <c r="F247" s="100"/>
      <c r="G247" s="100"/>
      <c r="H247" s="100"/>
      <c r="I247" s="100"/>
      <c r="J247" s="100"/>
      <c r="K247" s="100"/>
      <c r="L247" s="101"/>
      <c r="M247" s="102"/>
    </row>
    <row r="248" spans="2:13" ht="12.75" hidden="1">
      <c r="B248" s="99"/>
      <c r="C248" s="99"/>
      <c r="D248" s="100"/>
      <c r="E248" s="100"/>
      <c r="F248" s="100"/>
      <c r="G248" s="100"/>
      <c r="H248" s="100"/>
      <c r="I248" s="100"/>
      <c r="J248" s="100"/>
      <c r="K248" s="100"/>
      <c r="L248" s="101"/>
      <c r="M248" s="102"/>
    </row>
    <row r="249" spans="2:13" ht="12.75" hidden="1">
      <c r="B249" s="99"/>
      <c r="C249" s="99"/>
      <c r="D249" s="100"/>
      <c r="E249" s="100"/>
      <c r="F249" s="100"/>
      <c r="G249" s="100"/>
      <c r="H249" s="100"/>
      <c r="I249" s="100"/>
      <c r="J249" s="100"/>
      <c r="K249" s="100"/>
      <c r="L249" s="101"/>
      <c r="M249" s="102"/>
    </row>
    <row r="250" spans="2:13" ht="12.75" hidden="1">
      <c r="B250" s="99"/>
      <c r="C250" s="99"/>
      <c r="D250" s="100"/>
      <c r="E250" s="100"/>
      <c r="F250" s="100"/>
      <c r="G250" s="100"/>
      <c r="H250" s="100"/>
      <c r="I250" s="100"/>
      <c r="J250" s="100"/>
      <c r="K250" s="100"/>
      <c r="L250" s="101"/>
      <c r="M250" s="102"/>
    </row>
    <row r="251" spans="2:13" ht="13.5" hidden="1" thickBot="1">
      <c r="B251" s="20"/>
      <c r="C251" s="20"/>
      <c r="D251" s="19"/>
      <c r="E251" s="19"/>
      <c r="F251" s="19"/>
      <c r="G251" s="19"/>
      <c r="H251" s="19"/>
      <c r="I251" s="19"/>
      <c r="J251" s="19"/>
      <c r="K251" s="19"/>
      <c r="L251" s="19"/>
      <c r="M251" s="102"/>
    </row>
    <row r="252" spans="2:117" s="5" customFormat="1" ht="52.5" customHeight="1" hidden="1" thickBot="1">
      <c r="B252" s="19"/>
      <c r="C252" s="19"/>
      <c r="D252" s="19"/>
      <c r="E252" s="19"/>
      <c r="F252" s="19"/>
      <c r="G252" s="19"/>
      <c r="H252" s="19"/>
      <c r="I252" s="19"/>
      <c r="J252" s="19"/>
      <c r="K252" s="19"/>
      <c r="L252" s="19"/>
      <c r="M252" s="102"/>
      <c r="R252" s="5" t="s">
        <v>78</v>
      </c>
      <c r="S252" s="103" t="s">
        <v>79</v>
      </c>
      <c r="T252" s="104" t="s">
        <v>80</v>
      </c>
      <c r="U252" s="104" t="s">
        <v>81</v>
      </c>
      <c r="V252" s="104" t="s">
        <v>82</v>
      </c>
      <c r="W252" s="104" t="s">
        <v>83</v>
      </c>
      <c r="X252" s="104" t="s">
        <v>84</v>
      </c>
      <c r="Y252" s="104" t="s">
        <v>85</v>
      </c>
      <c r="Z252" s="104" t="s">
        <v>86</v>
      </c>
      <c r="AA252" s="104" t="s">
        <v>87</v>
      </c>
      <c r="AB252" s="104" t="s">
        <v>88</v>
      </c>
      <c r="AC252" s="104" t="s">
        <v>89</v>
      </c>
      <c r="AD252" s="104" t="s">
        <v>90</v>
      </c>
      <c r="AE252" s="104" t="s">
        <v>91</v>
      </c>
      <c r="AF252" s="104" t="s">
        <v>92</v>
      </c>
      <c r="AG252" s="104" t="s">
        <v>93</v>
      </c>
      <c r="AH252" s="104" t="s">
        <v>94</v>
      </c>
      <c r="AI252" s="104" t="s">
        <v>95</v>
      </c>
      <c r="AJ252" s="104" t="s">
        <v>96</v>
      </c>
      <c r="AK252" s="104" t="s">
        <v>97</v>
      </c>
      <c r="AL252" s="104" t="s">
        <v>98</v>
      </c>
      <c r="AM252" s="104" t="s">
        <v>99</v>
      </c>
      <c r="AN252" s="104" t="s">
        <v>100</v>
      </c>
      <c r="AO252" s="104" t="s">
        <v>101</v>
      </c>
      <c r="AP252" s="104" t="s">
        <v>102</v>
      </c>
      <c r="AQ252" s="104" t="s">
        <v>103</v>
      </c>
      <c r="AR252" s="104" t="s">
        <v>104</v>
      </c>
      <c r="AS252" s="104" t="s">
        <v>105</v>
      </c>
      <c r="AT252" s="104" t="s">
        <v>106</v>
      </c>
      <c r="AU252" s="104" t="s">
        <v>107</v>
      </c>
      <c r="AV252" s="104" t="s">
        <v>108</v>
      </c>
      <c r="AW252" s="104" t="s">
        <v>109</v>
      </c>
      <c r="AX252" s="104" t="s">
        <v>110</v>
      </c>
      <c r="AY252" s="104" t="s">
        <v>111</v>
      </c>
      <c r="AZ252" s="104" t="s">
        <v>112</v>
      </c>
      <c r="BA252" s="105" t="s">
        <v>113</v>
      </c>
      <c r="BB252" s="104" t="s">
        <v>114</v>
      </c>
      <c r="BC252" s="105" t="s">
        <v>115</v>
      </c>
      <c r="BD252" s="104" t="s">
        <v>116</v>
      </c>
      <c r="BE252" s="105" t="s">
        <v>117</v>
      </c>
      <c r="BF252" s="104" t="s">
        <v>118</v>
      </c>
      <c r="BG252" s="105" t="s">
        <v>119</v>
      </c>
      <c r="BH252" s="105" t="s">
        <v>120</v>
      </c>
      <c r="BI252" s="105" t="s">
        <v>121</v>
      </c>
      <c r="BJ252" s="105" t="s">
        <v>122</v>
      </c>
      <c r="BK252" s="105" t="s">
        <v>123</v>
      </c>
      <c r="BL252" s="105" t="s">
        <v>124</v>
      </c>
      <c r="BM252" s="105" t="s">
        <v>125</v>
      </c>
      <c r="BN252" s="104" t="s">
        <v>126</v>
      </c>
      <c r="BO252" s="105" t="s">
        <v>127</v>
      </c>
      <c r="BP252" s="104" t="s">
        <v>128</v>
      </c>
      <c r="BQ252" s="105" t="s">
        <v>129</v>
      </c>
      <c r="BR252" s="104" t="s">
        <v>130</v>
      </c>
      <c r="BS252" s="105" t="s">
        <v>131</v>
      </c>
      <c r="BT252" s="105" t="s">
        <v>132</v>
      </c>
      <c r="BU252" s="105" t="s">
        <v>133</v>
      </c>
      <c r="BV252" s="105" t="s">
        <v>134</v>
      </c>
      <c r="BW252" s="105" t="s">
        <v>135</v>
      </c>
      <c r="BX252" s="105" t="s">
        <v>136</v>
      </c>
      <c r="BY252" s="105" t="s">
        <v>137</v>
      </c>
      <c r="BZ252" s="105" t="s">
        <v>138</v>
      </c>
      <c r="CA252" s="104" t="s">
        <v>139</v>
      </c>
      <c r="CB252" s="105" t="s">
        <v>140</v>
      </c>
      <c r="CC252" s="104" t="s">
        <v>141</v>
      </c>
      <c r="CD252" s="105" t="s">
        <v>142</v>
      </c>
      <c r="CE252" s="104" t="s">
        <v>143</v>
      </c>
      <c r="CF252" s="104" t="s">
        <v>144</v>
      </c>
      <c r="CG252" s="104" t="s">
        <v>66</v>
      </c>
      <c r="CH252" s="104" t="s">
        <v>63</v>
      </c>
      <c r="CI252" s="104" t="s">
        <v>145</v>
      </c>
      <c r="CJ252" s="104" t="s">
        <v>146</v>
      </c>
      <c r="CK252" s="104" t="s">
        <v>147</v>
      </c>
      <c r="CL252" s="104" t="s">
        <v>148</v>
      </c>
      <c r="CM252" s="104" t="s">
        <v>149</v>
      </c>
      <c r="CN252" s="104" t="s">
        <v>150</v>
      </c>
      <c r="CO252" s="104" t="s">
        <v>151</v>
      </c>
      <c r="CP252" s="104" t="s">
        <v>152</v>
      </c>
      <c r="CQ252" s="104" t="s">
        <v>153</v>
      </c>
      <c r="CR252" s="104" t="s">
        <v>154</v>
      </c>
      <c r="CS252" s="104" t="s">
        <v>155</v>
      </c>
      <c r="CT252" s="104" t="s">
        <v>156</v>
      </c>
      <c r="CU252" s="104" t="s">
        <v>157</v>
      </c>
      <c r="CV252" s="104" t="s">
        <v>158</v>
      </c>
      <c r="CW252" s="104" t="s">
        <v>159</v>
      </c>
      <c r="CX252" s="104" t="s">
        <v>160</v>
      </c>
      <c r="CY252" s="104" t="s">
        <v>161</v>
      </c>
      <c r="CZ252" s="104" t="s">
        <v>162</v>
      </c>
      <c r="DA252" s="104" t="s">
        <v>163</v>
      </c>
      <c r="DB252" s="104" t="s">
        <v>164</v>
      </c>
      <c r="DC252" s="104" t="s">
        <v>165</v>
      </c>
      <c r="DD252" s="104" t="s">
        <v>166</v>
      </c>
      <c r="DE252" s="104" t="s">
        <v>167</v>
      </c>
      <c r="DF252" s="104" t="s">
        <v>168</v>
      </c>
      <c r="DG252" s="104" t="s">
        <v>169</v>
      </c>
      <c r="DH252" s="104" t="s">
        <v>170</v>
      </c>
      <c r="DI252" s="104" t="s">
        <v>171</v>
      </c>
      <c r="DJ252" s="104" t="s">
        <v>172</v>
      </c>
      <c r="DK252" s="104" t="s">
        <v>173</v>
      </c>
      <c r="DL252" s="104" t="s">
        <v>174</v>
      </c>
      <c r="DM252" s="106" t="s">
        <v>175</v>
      </c>
    </row>
    <row r="253" spans="18:117" ht="17.25" customHeight="1" hidden="1">
      <c r="R253" s="21">
        <v>1</v>
      </c>
      <c r="S253" s="108" t="s">
        <v>6</v>
      </c>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09"/>
      <c r="AY253" s="109"/>
      <c r="AZ253" s="109"/>
      <c r="BA253" s="110"/>
      <c r="BB253" s="109"/>
      <c r="BC253" s="110"/>
      <c r="BD253" s="109"/>
      <c r="BE253" s="110"/>
      <c r="BF253" s="109"/>
      <c r="BG253" s="110"/>
      <c r="BH253" s="110"/>
      <c r="BI253" s="110"/>
      <c r="BJ253" s="110"/>
      <c r="BK253" s="110"/>
      <c r="BL253" s="110"/>
      <c r="BM253" s="110"/>
      <c r="BN253" s="109"/>
      <c r="BO253" s="110"/>
      <c r="BP253" s="109"/>
      <c r="BQ253" s="110"/>
      <c r="BR253" s="109"/>
      <c r="BS253" s="110"/>
      <c r="BT253" s="110"/>
      <c r="BU253" s="110"/>
      <c r="BV253" s="110"/>
      <c r="BW253" s="110"/>
      <c r="BX253" s="110"/>
      <c r="BY253" s="110"/>
      <c r="BZ253" s="110"/>
      <c r="CA253" s="109"/>
      <c r="CB253" s="110"/>
      <c r="CC253" s="109"/>
      <c r="CD253" s="110"/>
      <c r="CE253" s="109"/>
      <c r="CF253" s="109"/>
      <c r="CG253" s="109"/>
      <c r="CH253" s="109"/>
      <c r="CI253" s="109"/>
      <c r="CJ253" s="109"/>
      <c r="CK253" s="109"/>
      <c r="CL253" s="109"/>
      <c r="CM253" s="109"/>
      <c r="CN253" s="109"/>
      <c r="CO253" s="109"/>
      <c r="CP253" s="109"/>
      <c r="CQ253" s="109"/>
      <c r="CR253" s="109"/>
      <c r="CS253" s="109"/>
      <c r="CT253" s="109"/>
      <c r="CU253" s="109"/>
      <c r="CV253" s="109"/>
      <c r="CW253" s="109"/>
      <c r="CX253" s="109"/>
      <c r="CY253" s="109"/>
      <c r="CZ253" s="109"/>
      <c r="DA253" s="109"/>
      <c r="DB253" s="109"/>
      <c r="DC253" s="109"/>
      <c r="DD253" s="109"/>
      <c r="DE253" s="109"/>
      <c r="DF253" s="109"/>
      <c r="DG253" s="109"/>
      <c r="DH253" s="109"/>
      <c r="DI253" s="109"/>
      <c r="DJ253" s="109"/>
      <c r="DK253" s="109"/>
      <c r="DL253" s="109"/>
      <c r="DM253" s="109"/>
    </row>
    <row r="254" spans="18:117" ht="17.25" customHeight="1" hidden="1">
      <c r="R254" s="111" t="s">
        <v>176</v>
      </c>
      <c r="S254" s="111" t="s">
        <v>177</v>
      </c>
      <c r="T254" s="111" t="s">
        <v>178</v>
      </c>
      <c r="U254" s="111" t="s">
        <v>179</v>
      </c>
      <c r="V254" s="111" t="s">
        <v>180</v>
      </c>
      <c r="W254" s="112">
        <v>78205</v>
      </c>
      <c r="X254" s="111" t="s">
        <v>178</v>
      </c>
      <c r="Y254" s="111" t="s">
        <v>179</v>
      </c>
      <c r="Z254" s="111" t="s">
        <v>180</v>
      </c>
      <c r="AA254" s="112">
        <v>78205</v>
      </c>
      <c r="AB254" s="113">
        <v>2102712190</v>
      </c>
      <c r="AC254" s="113">
        <v>2102712023</v>
      </c>
      <c r="AD254" s="111" t="s">
        <v>181</v>
      </c>
      <c r="AE254" s="111" t="s">
        <v>182</v>
      </c>
      <c r="AF254" s="111" t="s">
        <v>183</v>
      </c>
      <c r="AG254" s="111" t="s">
        <v>184</v>
      </c>
      <c r="AH254" s="111" t="s">
        <v>178</v>
      </c>
      <c r="AI254" s="111" t="s">
        <v>179</v>
      </c>
      <c r="AJ254" s="111" t="s">
        <v>180</v>
      </c>
      <c r="AK254" s="112">
        <v>78205</v>
      </c>
      <c r="AL254" s="111" t="s">
        <v>178</v>
      </c>
      <c r="AM254" s="111" t="s">
        <v>179</v>
      </c>
      <c r="AN254" s="111" t="s">
        <v>180</v>
      </c>
      <c r="AO254" s="112">
        <v>78205</v>
      </c>
      <c r="AP254" s="113">
        <v>2102712190</v>
      </c>
      <c r="AQ254" s="113">
        <v>2102712023</v>
      </c>
      <c r="AR254" s="111" t="s">
        <v>185</v>
      </c>
      <c r="AS254" s="114" t="s">
        <v>186</v>
      </c>
      <c r="AT254" s="114">
        <v>23870649</v>
      </c>
      <c r="AU254" s="114"/>
      <c r="AV254" s="114"/>
      <c r="AW254" s="114" t="s">
        <v>186</v>
      </c>
      <c r="AX254" s="114" t="s">
        <v>186</v>
      </c>
      <c r="AY254" s="114" t="s">
        <v>186</v>
      </c>
      <c r="AZ254" s="114" t="s">
        <v>186</v>
      </c>
      <c r="BA254" s="114" t="s">
        <v>186</v>
      </c>
      <c r="BB254" s="111" t="s">
        <v>186</v>
      </c>
      <c r="BC254" s="114" t="s">
        <v>186</v>
      </c>
      <c r="BD254" s="111" t="s">
        <v>186</v>
      </c>
      <c r="BE254" s="114" t="s">
        <v>186</v>
      </c>
      <c r="BF254" s="111" t="s">
        <v>186</v>
      </c>
      <c r="BG254" s="114" t="s">
        <v>186</v>
      </c>
      <c r="BH254" s="114" t="s">
        <v>186</v>
      </c>
      <c r="BI254" s="114" t="s">
        <v>186</v>
      </c>
      <c r="BJ254" s="114" t="s">
        <v>186</v>
      </c>
      <c r="BK254" s="114" t="s">
        <v>186</v>
      </c>
      <c r="BL254" s="114" t="s">
        <v>186</v>
      </c>
      <c r="BM254" s="114" t="s">
        <v>186</v>
      </c>
      <c r="BN254" s="111" t="s">
        <v>187</v>
      </c>
      <c r="BO254" s="114">
        <v>23870649</v>
      </c>
      <c r="BP254" s="111" t="s">
        <v>186</v>
      </c>
      <c r="BQ254" s="114" t="s">
        <v>186</v>
      </c>
      <c r="BR254" s="111" t="s">
        <v>186</v>
      </c>
      <c r="BS254" s="114" t="s">
        <v>186</v>
      </c>
      <c r="BT254" s="114" t="s">
        <v>186</v>
      </c>
      <c r="BU254" s="114" t="s">
        <v>186</v>
      </c>
      <c r="BV254" s="114" t="s">
        <v>186</v>
      </c>
      <c r="BW254" s="114" t="s">
        <v>186</v>
      </c>
      <c r="BX254" s="114" t="s">
        <v>186</v>
      </c>
      <c r="BY254" s="114" t="s">
        <v>186</v>
      </c>
      <c r="BZ254" s="114" t="s">
        <v>186</v>
      </c>
      <c r="CA254" s="111" t="s">
        <v>186</v>
      </c>
      <c r="CB254" s="114" t="s">
        <v>186</v>
      </c>
      <c r="CC254" s="111" t="s">
        <v>186</v>
      </c>
      <c r="CD254" s="114" t="s">
        <v>186</v>
      </c>
      <c r="CE254" s="111" t="s">
        <v>188</v>
      </c>
      <c r="CF254" s="111" t="s">
        <v>189</v>
      </c>
      <c r="CG254" s="111" t="s">
        <v>186</v>
      </c>
      <c r="CH254" s="111" t="s">
        <v>186</v>
      </c>
      <c r="CI254" s="111" t="s">
        <v>186</v>
      </c>
      <c r="CJ254" s="111" t="s">
        <v>186</v>
      </c>
      <c r="CK254" s="111" t="s">
        <v>186</v>
      </c>
      <c r="CL254" s="111" t="s">
        <v>186</v>
      </c>
      <c r="CM254" s="111" t="s">
        <v>186</v>
      </c>
      <c r="CN254" s="111" t="s">
        <v>186</v>
      </c>
      <c r="CO254" s="111" t="s">
        <v>186</v>
      </c>
      <c r="CP254" s="111" t="s">
        <v>186</v>
      </c>
      <c r="CQ254" s="111" t="s">
        <v>186</v>
      </c>
      <c r="CR254" s="111" t="s">
        <v>186</v>
      </c>
      <c r="CS254" s="111" t="s">
        <v>186</v>
      </c>
      <c r="CT254" s="111" t="s">
        <v>186</v>
      </c>
      <c r="CU254" s="111" t="s">
        <v>186</v>
      </c>
      <c r="CV254" s="111" t="s">
        <v>186</v>
      </c>
      <c r="CW254" s="111" t="s">
        <v>186</v>
      </c>
      <c r="CX254" s="111" t="s">
        <v>186</v>
      </c>
      <c r="CY254" s="111" t="s">
        <v>186</v>
      </c>
      <c r="CZ254" s="111" t="s">
        <v>186</v>
      </c>
      <c r="DA254" s="111" t="s">
        <v>186</v>
      </c>
      <c r="DB254" s="111" t="s">
        <v>186</v>
      </c>
      <c r="DC254" s="111" t="s">
        <v>186</v>
      </c>
      <c r="DD254" s="111" t="s">
        <v>186</v>
      </c>
      <c r="DE254" s="111" t="s">
        <v>186</v>
      </c>
      <c r="DF254" s="111" t="s">
        <v>186</v>
      </c>
      <c r="DG254" s="111" t="s">
        <v>186</v>
      </c>
      <c r="DH254" s="111" t="s">
        <v>186</v>
      </c>
      <c r="DI254" s="111" t="s">
        <v>186</v>
      </c>
      <c r="DJ254" s="111" t="s">
        <v>186</v>
      </c>
      <c r="DK254" s="111" t="s">
        <v>186</v>
      </c>
      <c r="DL254" s="111" t="s">
        <v>186</v>
      </c>
      <c r="DM254" s="115">
        <v>40951.209085648145</v>
      </c>
    </row>
    <row r="255" spans="18:117" ht="17.25" customHeight="1" hidden="1">
      <c r="R255" s="111" t="s">
        <v>190</v>
      </c>
      <c r="S255" s="111" t="s">
        <v>191</v>
      </c>
      <c r="T255" s="111" t="s">
        <v>192</v>
      </c>
      <c r="U255" s="111" t="s">
        <v>193</v>
      </c>
      <c r="V255" s="111" t="s">
        <v>180</v>
      </c>
      <c r="W255" s="112">
        <v>77515</v>
      </c>
      <c r="X255" s="111" t="s">
        <v>192</v>
      </c>
      <c r="Y255" s="111" t="s">
        <v>193</v>
      </c>
      <c r="Z255" s="111" t="s">
        <v>180</v>
      </c>
      <c r="AA255" s="112">
        <v>77515</v>
      </c>
      <c r="AB255" s="113">
        <v>9798497721</v>
      </c>
      <c r="AC255" s="113">
        <v>9798490581</v>
      </c>
      <c r="AD255" s="111" t="s">
        <v>194</v>
      </c>
      <c r="AE255" s="111" t="s">
        <v>195</v>
      </c>
      <c r="AF255" s="111" t="s">
        <v>196</v>
      </c>
      <c r="AG255" s="111" t="s">
        <v>191</v>
      </c>
      <c r="AH255" s="111" t="s">
        <v>192</v>
      </c>
      <c r="AI255" s="111" t="s">
        <v>193</v>
      </c>
      <c r="AJ255" s="111" t="s">
        <v>180</v>
      </c>
      <c r="AK255" s="112">
        <v>77515</v>
      </c>
      <c r="AL255" s="111" t="s">
        <v>192</v>
      </c>
      <c r="AM255" s="111" t="s">
        <v>193</v>
      </c>
      <c r="AN255" s="111" t="s">
        <v>180</v>
      </c>
      <c r="AO255" s="112">
        <v>77515</v>
      </c>
      <c r="AP255" s="113">
        <v>9798489110</v>
      </c>
      <c r="AQ255" s="113">
        <v>9798490581</v>
      </c>
      <c r="AR255" s="111" t="s">
        <v>197</v>
      </c>
      <c r="AS255" s="114">
        <v>1194496.5</v>
      </c>
      <c r="AT255" s="114">
        <v>1041150.62</v>
      </c>
      <c r="AU255" s="114"/>
      <c r="AV255" s="114"/>
      <c r="AW255" s="114">
        <v>828383.32</v>
      </c>
      <c r="AX255" s="114">
        <v>366113.18</v>
      </c>
      <c r="AY255" s="114" t="s">
        <v>186</v>
      </c>
      <c r="AZ255" s="114" t="s">
        <v>186</v>
      </c>
      <c r="BA255" s="114" t="s">
        <v>186</v>
      </c>
      <c r="BB255" s="111" t="s">
        <v>186</v>
      </c>
      <c r="BC255" s="114" t="s">
        <v>186</v>
      </c>
      <c r="BD255" s="111" t="s">
        <v>186</v>
      </c>
      <c r="BE255" s="114" t="s">
        <v>186</v>
      </c>
      <c r="BF255" s="111" t="s">
        <v>186</v>
      </c>
      <c r="BG255" s="114" t="s">
        <v>186</v>
      </c>
      <c r="BH255" s="114" t="s">
        <v>186</v>
      </c>
      <c r="BI255" s="114">
        <v>722037.95</v>
      </c>
      <c r="BJ255" s="114">
        <v>319112.67</v>
      </c>
      <c r="BK255" s="114" t="s">
        <v>186</v>
      </c>
      <c r="BL255" s="114" t="s">
        <v>186</v>
      </c>
      <c r="BM255" s="114" t="s">
        <v>186</v>
      </c>
      <c r="BN255" s="111" t="s">
        <v>186</v>
      </c>
      <c r="BO255" s="114" t="s">
        <v>186</v>
      </c>
      <c r="BP255" s="111" t="s">
        <v>186</v>
      </c>
      <c r="BQ255" s="114" t="s">
        <v>186</v>
      </c>
      <c r="BR255" s="111" t="s">
        <v>186</v>
      </c>
      <c r="BS255" s="114" t="s">
        <v>186</v>
      </c>
      <c r="BT255" s="114" t="s">
        <v>186</v>
      </c>
      <c r="BU255" s="114" t="s">
        <v>186</v>
      </c>
      <c r="BV255" s="114" t="s">
        <v>186</v>
      </c>
      <c r="BW255" s="114" t="s">
        <v>186</v>
      </c>
      <c r="BX255" s="114" t="s">
        <v>186</v>
      </c>
      <c r="BY255" s="114" t="s">
        <v>186</v>
      </c>
      <c r="BZ255" s="114" t="s">
        <v>186</v>
      </c>
      <c r="CA255" s="111" t="s">
        <v>186</v>
      </c>
      <c r="CB255" s="114" t="s">
        <v>186</v>
      </c>
      <c r="CC255" s="111" t="s">
        <v>186</v>
      </c>
      <c r="CD255" s="114" t="s">
        <v>186</v>
      </c>
      <c r="CE255" s="111" t="s">
        <v>188</v>
      </c>
      <c r="CF255" s="111" t="s">
        <v>186</v>
      </c>
      <c r="CG255" s="111" t="s">
        <v>186</v>
      </c>
      <c r="CH255" s="111" t="s">
        <v>186</v>
      </c>
      <c r="CI255" s="111" t="s">
        <v>186</v>
      </c>
      <c r="CJ255" s="111" t="s">
        <v>186</v>
      </c>
      <c r="CK255" s="111" t="s">
        <v>186</v>
      </c>
      <c r="CL255" s="111" t="s">
        <v>186</v>
      </c>
      <c r="CM255" s="111" t="s">
        <v>186</v>
      </c>
      <c r="CN255" s="111" t="s">
        <v>186</v>
      </c>
      <c r="CO255" s="111" t="s">
        <v>186</v>
      </c>
      <c r="CP255" s="111" t="s">
        <v>186</v>
      </c>
      <c r="CQ255" s="111" t="s">
        <v>186</v>
      </c>
      <c r="CR255" s="111" t="s">
        <v>186</v>
      </c>
      <c r="CS255" s="111" t="s">
        <v>186</v>
      </c>
      <c r="CT255" s="111" t="s">
        <v>186</v>
      </c>
      <c r="CU255" s="111" t="s">
        <v>186</v>
      </c>
      <c r="CV255" s="114" t="s">
        <v>186</v>
      </c>
      <c r="CW255" s="111" t="s">
        <v>186</v>
      </c>
      <c r="CX255" s="111" t="s">
        <v>186</v>
      </c>
      <c r="CY255" s="111" t="s">
        <v>186</v>
      </c>
      <c r="CZ255" s="111" t="s">
        <v>186</v>
      </c>
      <c r="DA255" s="111" t="s">
        <v>186</v>
      </c>
      <c r="DB255" s="111" t="s">
        <v>186</v>
      </c>
      <c r="DC255" s="111" t="s">
        <v>186</v>
      </c>
      <c r="DD255" s="111" t="s">
        <v>186</v>
      </c>
      <c r="DE255" s="111" t="s">
        <v>186</v>
      </c>
      <c r="DF255" s="111" t="s">
        <v>186</v>
      </c>
      <c r="DG255" s="111" t="s">
        <v>186</v>
      </c>
      <c r="DH255" s="111" t="s">
        <v>186</v>
      </c>
      <c r="DI255" s="111" t="s">
        <v>186</v>
      </c>
      <c r="DJ255" s="111" t="s">
        <v>186</v>
      </c>
      <c r="DK255" s="111" t="s">
        <v>186</v>
      </c>
      <c r="DL255" s="111" t="s">
        <v>186</v>
      </c>
      <c r="DM255" s="115">
        <v>40970.605891203704</v>
      </c>
    </row>
    <row r="256" spans="12:117" ht="17.25" customHeight="1" hidden="1">
      <c r="L256" s="21"/>
      <c r="R256" s="116" t="s">
        <v>198</v>
      </c>
      <c r="S256" s="111" t="s">
        <v>199</v>
      </c>
      <c r="T256" s="111" t="s">
        <v>200</v>
      </c>
      <c r="U256" s="111" t="s">
        <v>201</v>
      </c>
      <c r="V256" s="111" t="s">
        <v>180</v>
      </c>
      <c r="W256" s="112">
        <v>79501</v>
      </c>
      <c r="X256" s="111" t="s">
        <v>202</v>
      </c>
      <c r="Y256" s="111" t="s">
        <v>201</v>
      </c>
      <c r="Z256" s="111" t="s">
        <v>180</v>
      </c>
      <c r="AA256" s="112">
        <v>79501</v>
      </c>
      <c r="AB256" s="113">
        <v>3258233231</v>
      </c>
      <c r="AC256" s="113">
        <v>3258233098</v>
      </c>
      <c r="AD256" s="111" t="s">
        <v>203</v>
      </c>
      <c r="AE256" s="111" t="s">
        <v>204</v>
      </c>
      <c r="AF256" s="111" t="s">
        <v>205</v>
      </c>
      <c r="AG256" s="111" t="s">
        <v>199</v>
      </c>
      <c r="AH256" s="111" t="s">
        <v>200</v>
      </c>
      <c r="AI256" s="111" t="s">
        <v>201</v>
      </c>
      <c r="AJ256" s="111" t="s">
        <v>180</v>
      </c>
      <c r="AK256" s="112">
        <v>79501</v>
      </c>
      <c r="AL256" s="111" t="s">
        <v>200</v>
      </c>
      <c r="AM256" s="111" t="s">
        <v>201</v>
      </c>
      <c r="AN256" s="111" t="s">
        <v>180</v>
      </c>
      <c r="AO256" s="112">
        <v>79501</v>
      </c>
      <c r="AP256" s="113">
        <v>3258231152</v>
      </c>
      <c r="AQ256" s="113">
        <v>3258233098</v>
      </c>
      <c r="AR256" s="111" t="s">
        <v>197</v>
      </c>
      <c r="AS256" s="114" t="s">
        <v>186</v>
      </c>
      <c r="AT256" s="114">
        <v>63192.11</v>
      </c>
      <c r="AU256" s="114"/>
      <c r="AV256" s="114"/>
      <c r="AW256" s="114" t="s">
        <v>186</v>
      </c>
      <c r="AX256" s="114" t="s">
        <v>186</v>
      </c>
      <c r="AY256" s="114" t="s">
        <v>186</v>
      </c>
      <c r="AZ256" s="114" t="s">
        <v>186</v>
      </c>
      <c r="BA256" s="114" t="s">
        <v>186</v>
      </c>
      <c r="BB256" s="111" t="s">
        <v>186</v>
      </c>
      <c r="BC256" s="114" t="s">
        <v>186</v>
      </c>
      <c r="BD256" s="111" t="s">
        <v>186</v>
      </c>
      <c r="BE256" s="114" t="s">
        <v>186</v>
      </c>
      <c r="BF256" s="111" t="s">
        <v>186</v>
      </c>
      <c r="BG256" s="114" t="s">
        <v>186</v>
      </c>
      <c r="BH256" s="114" t="s">
        <v>186</v>
      </c>
      <c r="BI256" s="114" t="s">
        <v>186</v>
      </c>
      <c r="BJ256" s="114" t="s">
        <v>186</v>
      </c>
      <c r="BK256" s="114" t="s">
        <v>186</v>
      </c>
      <c r="BL256" s="114" t="s">
        <v>186</v>
      </c>
      <c r="BM256" s="114" t="s">
        <v>186</v>
      </c>
      <c r="BN256" s="111" t="s">
        <v>206</v>
      </c>
      <c r="BO256" s="114">
        <v>63192.11</v>
      </c>
      <c r="BP256" s="111" t="s">
        <v>186</v>
      </c>
      <c r="BQ256" s="114" t="s">
        <v>186</v>
      </c>
      <c r="BR256" s="111" t="s">
        <v>186</v>
      </c>
      <c r="BS256" s="114" t="s">
        <v>186</v>
      </c>
      <c r="BT256" s="114" t="s">
        <v>186</v>
      </c>
      <c r="BU256" s="114" t="s">
        <v>186</v>
      </c>
      <c r="BV256" s="114" t="s">
        <v>186</v>
      </c>
      <c r="BW256" s="114" t="s">
        <v>186</v>
      </c>
      <c r="BX256" s="114" t="s">
        <v>186</v>
      </c>
      <c r="BY256" s="114" t="s">
        <v>186</v>
      </c>
      <c r="BZ256" s="114" t="s">
        <v>186</v>
      </c>
      <c r="CA256" s="111" t="s">
        <v>186</v>
      </c>
      <c r="CB256" s="114" t="s">
        <v>186</v>
      </c>
      <c r="CC256" s="111" t="s">
        <v>186</v>
      </c>
      <c r="CD256" s="114" t="s">
        <v>186</v>
      </c>
      <c r="CE256" s="111" t="s">
        <v>188</v>
      </c>
      <c r="CF256" s="111" t="s">
        <v>186</v>
      </c>
      <c r="CG256" s="111" t="s">
        <v>186</v>
      </c>
      <c r="CH256" s="111" t="s">
        <v>186</v>
      </c>
      <c r="CI256" s="111" t="s">
        <v>186</v>
      </c>
      <c r="CJ256" s="111" t="s">
        <v>186</v>
      </c>
      <c r="CK256" s="111" t="s">
        <v>186</v>
      </c>
      <c r="CL256" s="111" t="s">
        <v>186</v>
      </c>
      <c r="CM256" s="111" t="s">
        <v>186</v>
      </c>
      <c r="CN256" s="111" t="s">
        <v>186</v>
      </c>
      <c r="CO256" s="111" t="s">
        <v>186</v>
      </c>
      <c r="CP256" s="111" t="s">
        <v>186</v>
      </c>
      <c r="CQ256" s="111" t="s">
        <v>186</v>
      </c>
      <c r="CR256" s="111" t="s">
        <v>186</v>
      </c>
      <c r="CS256" s="111" t="s">
        <v>186</v>
      </c>
      <c r="CT256" s="111" t="s">
        <v>186</v>
      </c>
      <c r="CU256" s="111" t="s">
        <v>186</v>
      </c>
      <c r="CV256" s="111" t="s">
        <v>186</v>
      </c>
      <c r="CW256" s="111" t="s">
        <v>186</v>
      </c>
      <c r="CX256" s="111" t="s">
        <v>186</v>
      </c>
      <c r="CY256" s="111" t="s">
        <v>186</v>
      </c>
      <c r="CZ256" s="111" t="s">
        <v>186</v>
      </c>
      <c r="DA256" s="111" t="s">
        <v>186</v>
      </c>
      <c r="DB256" s="111" t="s">
        <v>186</v>
      </c>
      <c r="DC256" s="111" t="s">
        <v>186</v>
      </c>
      <c r="DD256" s="111" t="s">
        <v>186</v>
      </c>
      <c r="DE256" s="111" t="s">
        <v>186</v>
      </c>
      <c r="DF256" s="111" t="s">
        <v>186</v>
      </c>
      <c r="DG256" s="111" t="s">
        <v>186</v>
      </c>
      <c r="DH256" s="111" t="s">
        <v>186</v>
      </c>
      <c r="DI256" s="111" t="s">
        <v>186</v>
      </c>
      <c r="DJ256" s="111" t="s">
        <v>186</v>
      </c>
      <c r="DK256" s="111" t="s">
        <v>186</v>
      </c>
      <c r="DL256" s="111" t="s">
        <v>186</v>
      </c>
      <c r="DM256" s="115">
        <v>40953.51100694444</v>
      </c>
    </row>
    <row r="257" spans="12:117" ht="17.25" customHeight="1" hidden="1">
      <c r="L257" s="21"/>
      <c r="R257" s="117" t="s">
        <v>207</v>
      </c>
      <c r="S257" s="111" t="s">
        <v>208</v>
      </c>
      <c r="T257" s="111" t="s">
        <v>209</v>
      </c>
      <c r="U257" s="111" t="s">
        <v>210</v>
      </c>
      <c r="V257" s="111" t="s">
        <v>180</v>
      </c>
      <c r="W257" s="112">
        <v>75551</v>
      </c>
      <c r="X257" s="111" t="s">
        <v>209</v>
      </c>
      <c r="Y257" s="111" t="s">
        <v>210</v>
      </c>
      <c r="Z257" s="111" t="s">
        <v>180</v>
      </c>
      <c r="AA257" s="112">
        <v>75551</v>
      </c>
      <c r="AB257" s="113">
        <v>9037993000</v>
      </c>
      <c r="AC257" s="113">
        <v>9037993005</v>
      </c>
      <c r="AD257" s="111" t="s">
        <v>211</v>
      </c>
      <c r="AE257" s="111" t="s">
        <v>212</v>
      </c>
      <c r="AF257" s="111" t="s">
        <v>213</v>
      </c>
      <c r="AG257" s="111" t="s">
        <v>208</v>
      </c>
      <c r="AH257" s="111" t="s">
        <v>209</v>
      </c>
      <c r="AI257" s="111" t="s">
        <v>210</v>
      </c>
      <c r="AJ257" s="111" t="s">
        <v>180</v>
      </c>
      <c r="AK257" s="112">
        <v>75551</v>
      </c>
      <c r="AL257" s="111" t="s">
        <v>209</v>
      </c>
      <c r="AM257" s="111" t="s">
        <v>210</v>
      </c>
      <c r="AN257" s="111" t="s">
        <v>180</v>
      </c>
      <c r="AO257" s="112">
        <v>75551</v>
      </c>
      <c r="AP257" s="113">
        <v>9037993036</v>
      </c>
      <c r="AQ257" s="113">
        <v>9037993030</v>
      </c>
      <c r="AR257" s="111" t="s">
        <v>197</v>
      </c>
      <c r="AS257" s="114">
        <v>0</v>
      </c>
      <c r="AT257" s="114">
        <v>382817</v>
      </c>
      <c r="AU257" s="114"/>
      <c r="AV257" s="114"/>
      <c r="AW257" s="114" t="s">
        <v>186</v>
      </c>
      <c r="AX257" s="114" t="s">
        <v>186</v>
      </c>
      <c r="AY257" s="114" t="s">
        <v>186</v>
      </c>
      <c r="AZ257" s="114" t="s">
        <v>186</v>
      </c>
      <c r="BA257" s="114" t="s">
        <v>186</v>
      </c>
      <c r="BB257" s="111" t="s">
        <v>186</v>
      </c>
      <c r="BC257" s="114" t="s">
        <v>186</v>
      </c>
      <c r="BD257" s="111" t="s">
        <v>186</v>
      </c>
      <c r="BE257" s="114" t="s">
        <v>186</v>
      </c>
      <c r="BF257" s="111" t="s">
        <v>186</v>
      </c>
      <c r="BG257" s="114" t="s">
        <v>186</v>
      </c>
      <c r="BH257" s="114" t="s">
        <v>186</v>
      </c>
      <c r="BI257" s="114" t="s">
        <v>186</v>
      </c>
      <c r="BJ257" s="114" t="s">
        <v>186</v>
      </c>
      <c r="BK257" s="114" t="s">
        <v>186</v>
      </c>
      <c r="BL257" s="114" t="s">
        <v>186</v>
      </c>
      <c r="BM257" s="114" t="s">
        <v>186</v>
      </c>
      <c r="BN257" s="111" t="s">
        <v>214</v>
      </c>
      <c r="BO257" s="114">
        <v>382817</v>
      </c>
      <c r="BP257" s="111" t="s">
        <v>186</v>
      </c>
      <c r="BQ257" s="114" t="s">
        <v>186</v>
      </c>
      <c r="BR257" s="111" t="s">
        <v>186</v>
      </c>
      <c r="BS257" s="114" t="s">
        <v>186</v>
      </c>
      <c r="BT257" s="114" t="s">
        <v>186</v>
      </c>
      <c r="BU257" s="114" t="s">
        <v>186</v>
      </c>
      <c r="BV257" s="114" t="s">
        <v>186</v>
      </c>
      <c r="BW257" s="114" t="s">
        <v>186</v>
      </c>
      <c r="BX257" s="114" t="s">
        <v>186</v>
      </c>
      <c r="BY257" s="114" t="s">
        <v>186</v>
      </c>
      <c r="BZ257" s="114" t="s">
        <v>186</v>
      </c>
      <c r="CA257" s="111" t="s">
        <v>186</v>
      </c>
      <c r="CB257" s="114" t="s">
        <v>186</v>
      </c>
      <c r="CC257" s="111" t="s">
        <v>186</v>
      </c>
      <c r="CD257" s="114" t="s">
        <v>186</v>
      </c>
      <c r="CE257" s="111" t="s">
        <v>215</v>
      </c>
      <c r="CF257" s="111" t="s">
        <v>216</v>
      </c>
      <c r="CG257" s="111" t="s">
        <v>186</v>
      </c>
      <c r="CH257" s="111" t="s">
        <v>186</v>
      </c>
      <c r="CI257" s="111" t="s">
        <v>64</v>
      </c>
      <c r="CJ257" s="111" t="s">
        <v>186</v>
      </c>
      <c r="CK257" s="111" t="s">
        <v>186</v>
      </c>
      <c r="CL257" s="111" t="s">
        <v>186</v>
      </c>
      <c r="CM257" s="111" t="s">
        <v>186</v>
      </c>
      <c r="CN257" s="111" t="s">
        <v>186</v>
      </c>
      <c r="CO257" s="111" t="s">
        <v>186</v>
      </c>
      <c r="CP257" s="111" t="s">
        <v>186</v>
      </c>
      <c r="CQ257" s="111" t="s">
        <v>186</v>
      </c>
      <c r="CR257" s="111" t="s">
        <v>186</v>
      </c>
      <c r="CS257" s="111" t="s">
        <v>186</v>
      </c>
      <c r="CT257" s="111" t="s">
        <v>186</v>
      </c>
      <c r="CU257" s="113" t="s">
        <v>186</v>
      </c>
      <c r="CV257" s="114" t="s">
        <v>186</v>
      </c>
      <c r="CW257" s="111" t="s">
        <v>186</v>
      </c>
      <c r="CX257" s="111" t="s">
        <v>186</v>
      </c>
      <c r="CY257" s="111" t="s">
        <v>217</v>
      </c>
      <c r="CZ257" s="111" t="s">
        <v>218</v>
      </c>
      <c r="DA257" s="111" t="s">
        <v>219</v>
      </c>
      <c r="DB257" s="113">
        <v>2547768244</v>
      </c>
      <c r="DC257" s="114" t="s">
        <v>220</v>
      </c>
      <c r="DD257" s="111" t="s">
        <v>221</v>
      </c>
      <c r="DE257" s="111" t="s">
        <v>222</v>
      </c>
      <c r="DF257" s="111" t="s">
        <v>186</v>
      </c>
      <c r="DG257" s="111" t="s">
        <v>186</v>
      </c>
      <c r="DH257" s="111" t="s">
        <v>186</v>
      </c>
      <c r="DI257" s="111" t="s">
        <v>186</v>
      </c>
      <c r="DJ257" s="111" t="s">
        <v>186</v>
      </c>
      <c r="DK257" s="111" t="s">
        <v>186</v>
      </c>
      <c r="DL257" s="111" t="s">
        <v>186</v>
      </c>
      <c r="DM257" s="115">
        <v>40967.48150462963</v>
      </c>
    </row>
    <row r="258" spans="12:117" ht="17.25" customHeight="1" hidden="1">
      <c r="L258" s="21"/>
      <c r="R258" s="111" t="s">
        <v>223</v>
      </c>
      <c r="S258" s="111" t="s">
        <v>224</v>
      </c>
      <c r="T258" s="111" t="s">
        <v>225</v>
      </c>
      <c r="U258" s="111" t="s">
        <v>226</v>
      </c>
      <c r="V258" s="111" t="s">
        <v>180</v>
      </c>
      <c r="W258" s="112">
        <v>76821</v>
      </c>
      <c r="X258" s="111" t="s">
        <v>227</v>
      </c>
      <c r="Y258" s="111" t="s">
        <v>226</v>
      </c>
      <c r="Z258" s="111" t="s">
        <v>180</v>
      </c>
      <c r="AA258" s="112">
        <v>76821</v>
      </c>
      <c r="AB258" s="113">
        <v>3253652531</v>
      </c>
      <c r="AC258" s="113">
        <v>3253655689</v>
      </c>
      <c r="AD258" s="111" t="s">
        <v>228</v>
      </c>
      <c r="AE258" s="111" t="s">
        <v>229</v>
      </c>
      <c r="AF258" s="111" t="s">
        <v>230</v>
      </c>
      <c r="AG258" s="111" t="s">
        <v>224</v>
      </c>
      <c r="AH258" s="111" t="s">
        <v>225</v>
      </c>
      <c r="AI258" s="111" t="s">
        <v>226</v>
      </c>
      <c r="AJ258" s="111" t="s">
        <v>180</v>
      </c>
      <c r="AK258" s="112">
        <v>76821</v>
      </c>
      <c r="AL258" s="111" t="s">
        <v>227</v>
      </c>
      <c r="AM258" s="111" t="s">
        <v>226</v>
      </c>
      <c r="AN258" s="111" t="s">
        <v>180</v>
      </c>
      <c r="AO258" s="112">
        <v>76821</v>
      </c>
      <c r="AP258" s="113">
        <v>3253652531</v>
      </c>
      <c r="AQ258" s="113">
        <v>3253655689</v>
      </c>
      <c r="AR258" s="111" t="s">
        <v>197</v>
      </c>
      <c r="AS258" s="114" t="s">
        <v>186</v>
      </c>
      <c r="AT258" s="114">
        <v>54855.52</v>
      </c>
      <c r="AU258" s="114"/>
      <c r="AV258" s="114"/>
      <c r="AW258" s="114" t="s">
        <v>186</v>
      </c>
      <c r="AX258" s="114" t="s">
        <v>186</v>
      </c>
      <c r="AY258" s="114" t="s">
        <v>186</v>
      </c>
      <c r="AZ258" s="114" t="s">
        <v>186</v>
      </c>
      <c r="BA258" s="114" t="s">
        <v>186</v>
      </c>
      <c r="BB258" s="111" t="s">
        <v>186</v>
      </c>
      <c r="BC258" s="114" t="s">
        <v>186</v>
      </c>
      <c r="BD258" s="111" t="s">
        <v>186</v>
      </c>
      <c r="BE258" s="114" t="s">
        <v>186</v>
      </c>
      <c r="BF258" s="111" t="s">
        <v>186</v>
      </c>
      <c r="BG258" s="114" t="s">
        <v>186</v>
      </c>
      <c r="BH258" s="114" t="s">
        <v>186</v>
      </c>
      <c r="BI258" s="114">
        <v>54855.52</v>
      </c>
      <c r="BJ258" s="114" t="s">
        <v>186</v>
      </c>
      <c r="BK258" s="114" t="s">
        <v>186</v>
      </c>
      <c r="BL258" s="114" t="s">
        <v>186</v>
      </c>
      <c r="BM258" s="114" t="s">
        <v>186</v>
      </c>
      <c r="BN258" s="111" t="s">
        <v>186</v>
      </c>
      <c r="BO258" s="114" t="s">
        <v>186</v>
      </c>
      <c r="BP258" s="111" t="s">
        <v>186</v>
      </c>
      <c r="BQ258" s="114" t="s">
        <v>186</v>
      </c>
      <c r="BR258" s="111" t="s">
        <v>186</v>
      </c>
      <c r="BS258" s="114" t="s">
        <v>186</v>
      </c>
      <c r="BT258" s="114" t="s">
        <v>186</v>
      </c>
      <c r="BU258" s="114" t="s">
        <v>186</v>
      </c>
      <c r="BV258" s="114" t="s">
        <v>186</v>
      </c>
      <c r="BW258" s="114" t="s">
        <v>186</v>
      </c>
      <c r="BX258" s="114" t="s">
        <v>186</v>
      </c>
      <c r="BY258" s="114" t="s">
        <v>186</v>
      </c>
      <c r="BZ258" s="114" t="s">
        <v>186</v>
      </c>
      <c r="CA258" s="111" t="s">
        <v>186</v>
      </c>
      <c r="CB258" s="114" t="s">
        <v>186</v>
      </c>
      <c r="CC258" s="111" t="s">
        <v>186</v>
      </c>
      <c r="CD258" s="114" t="s">
        <v>186</v>
      </c>
      <c r="CE258" s="111" t="s">
        <v>186</v>
      </c>
      <c r="CF258" s="111" t="s">
        <v>186</v>
      </c>
      <c r="CG258" s="111" t="s">
        <v>186</v>
      </c>
      <c r="CH258" s="111" t="s">
        <v>186</v>
      </c>
      <c r="CI258" s="111" t="s">
        <v>186</v>
      </c>
      <c r="CJ258" s="111" t="s">
        <v>186</v>
      </c>
      <c r="CK258" s="111" t="s">
        <v>186</v>
      </c>
      <c r="CL258" s="111" t="s">
        <v>186</v>
      </c>
      <c r="CM258" s="111" t="s">
        <v>186</v>
      </c>
      <c r="CN258" s="111" t="s">
        <v>186</v>
      </c>
      <c r="CO258" s="111" t="s">
        <v>186</v>
      </c>
      <c r="CP258" s="111" t="s">
        <v>186</v>
      </c>
      <c r="CQ258" s="111" t="s">
        <v>186</v>
      </c>
      <c r="CR258" s="111" t="s">
        <v>186</v>
      </c>
      <c r="CS258" s="111" t="s">
        <v>186</v>
      </c>
      <c r="CT258" s="111" t="s">
        <v>186</v>
      </c>
      <c r="CU258" s="111" t="s">
        <v>186</v>
      </c>
      <c r="CV258" s="111" t="s">
        <v>186</v>
      </c>
      <c r="CW258" s="111" t="s">
        <v>186</v>
      </c>
      <c r="CX258" s="111" t="s">
        <v>186</v>
      </c>
      <c r="CY258" s="111" t="s">
        <v>186</v>
      </c>
      <c r="CZ258" s="111" t="s">
        <v>186</v>
      </c>
      <c r="DA258" s="111" t="s">
        <v>186</v>
      </c>
      <c r="DB258" s="111" t="s">
        <v>186</v>
      </c>
      <c r="DC258" s="111" t="s">
        <v>186</v>
      </c>
      <c r="DD258" s="111" t="s">
        <v>186</v>
      </c>
      <c r="DE258" s="111" t="s">
        <v>186</v>
      </c>
      <c r="DF258" s="111" t="s">
        <v>186</v>
      </c>
      <c r="DG258" s="111" t="s">
        <v>186</v>
      </c>
      <c r="DH258" s="111" t="s">
        <v>186</v>
      </c>
      <c r="DI258" s="111" t="s">
        <v>186</v>
      </c>
      <c r="DJ258" s="111" t="s">
        <v>186</v>
      </c>
      <c r="DK258" s="111" t="s">
        <v>186</v>
      </c>
      <c r="DL258" s="111" t="s">
        <v>186</v>
      </c>
      <c r="DM258" s="115">
        <v>40945.53662037037</v>
      </c>
    </row>
    <row r="259" spans="12:117" ht="17.25" customHeight="1" hidden="1">
      <c r="L259" s="21"/>
      <c r="R259" s="111" t="s">
        <v>231</v>
      </c>
      <c r="S259" s="111" t="s">
        <v>232</v>
      </c>
      <c r="T259" s="111" t="s">
        <v>233</v>
      </c>
      <c r="U259" s="111" t="s">
        <v>179</v>
      </c>
      <c r="V259" s="111" t="s">
        <v>180</v>
      </c>
      <c r="W259" s="112">
        <v>78215</v>
      </c>
      <c r="X259" s="111" t="s">
        <v>234</v>
      </c>
      <c r="Y259" s="111" t="s">
        <v>179</v>
      </c>
      <c r="Z259" s="111" t="s">
        <v>180</v>
      </c>
      <c r="AA259" s="112">
        <v>78215</v>
      </c>
      <c r="AB259" s="113">
        <v>2102971213</v>
      </c>
      <c r="AC259" s="113">
        <v>2102970154</v>
      </c>
      <c r="AD259" s="111" t="s">
        <v>235</v>
      </c>
      <c r="AE259" s="111" t="s">
        <v>236</v>
      </c>
      <c r="AF259" s="111" t="s">
        <v>237</v>
      </c>
      <c r="AG259" s="111" t="s">
        <v>238</v>
      </c>
      <c r="AH259" s="111" t="s">
        <v>239</v>
      </c>
      <c r="AI259" s="111" t="s">
        <v>179</v>
      </c>
      <c r="AJ259" s="111" t="s">
        <v>180</v>
      </c>
      <c r="AK259" s="112">
        <v>78215</v>
      </c>
      <c r="AL259" s="111" t="s">
        <v>239</v>
      </c>
      <c r="AM259" s="111" t="s">
        <v>179</v>
      </c>
      <c r="AN259" s="111" t="s">
        <v>180</v>
      </c>
      <c r="AO259" s="112">
        <v>78215</v>
      </c>
      <c r="AP259" s="113">
        <v>2102971213</v>
      </c>
      <c r="AQ259" s="113">
        <v>2102970154</v>
      </c>
      <c r="AR259" s="111" t="s">
        <v>185</v>
      </c>
      <c r="AS259" s="114">
        <v>22790794</v>
      </c>
      <c r="AT259" s="114">
        <v>14080197</v>
      </c>
      <c r="AU259" s="114"/>
      <c r="AV259" s="114"/>
      <c r="AW259" s="114" t="s">
        <v>186</v>
      </c>
      <c r="AX259" s="114" t="s">
        <v>186</v>
      </c>
      <c r="AY259" s="114" t="s">
        <v>186</v>
      </c>
      <c r="AZ259" s="114" t="s">
        <v>186</v>
      </c>
      <c r="BA259" s="114" t="s">
        <v>186</v>
      </c>
      <c r="BB259" s="111" t="s">
        <v>240</v>
      </c>
      <c r="BC259" s="114">
        <v>22790794</v>
      </c>
      <c r="BD259" s="111" t="s">
        <v>186</v>
      </c>
      <c r="BE259" s="114" t="s">
        <v>186</v>
      </c>
      <c r="BF259" s="111" t="s">
        <v>186</v>
      </c>
      <c r="BG259" s="114" t="s">
        <v>186</v>
      </c>
      <c r="BH259" s="114" t="s">
        <v>186</v>
      </c>
      <c r="BI259" s="114" t="s">
        <v>186</v>
      </c>
      <c r="BJ259" s="114" t="s">
        <v>186</v>
      </c>
      <c r="BK259" s="114" t="s">
        <v>186</v>
      </c>
      <c r="BL259" s="114" t="s">
        <v>186</v>
      </c>
      <c r="BM259" s="114" t="s">
        <v>186</v>
      </c>
      <c r="BN259" s="111" t="s">
        <v>241</v>
      </c>
      <c r="BO259" s="114">
        <v>14080197</v>
      </c>
      <c r="BP259" s="111" t="s">
        <v>186</v>
      </c>
      <c r="BQ259" s="114" t="s">
        <v>186</v>
      </c>
      <c r="BR259" s="111" t="s">
        <v>186</v>
      </c>
      <c r="BS259" s="114" t="s">
        <v>186</v>
      </c>
      <c r="BT259" s="114" t="s">
        <v>186</v>
      </c>
      <c r="BU259" s="114" t="s">
        <v>186</v>
      </c>
      <c r="BV259" s="114" t="s">
        <v>186</v>
      </c>
      <c r="BW259" s="114" t="s">
        <v>186</v>
      </c>
      <c r="BX259" s="114" t="s">
        <v>186</v>
      </c>
      <c r="BY259" s="114" t="s">
        <v>186</v>
      </c>
      <c r="BZ259" s="114" t="s">
        <v>186</v>
      </c>
      <c r="CA259" s="111" t="s">
        <v>186</v>
      </c>
      <c r="CB259" s="114" t="s">
        <v>186</v>
      </c>
      <c r="CC259" s="111" t="s">
        <v>186</v>
      </c>
      <c r="CD259" s="114" t="s">
        <v>186</v>
      </c>
      <c r="CE259" s="111" t="s">
        <v>188</v>
      </c>
      <c r="CF259" s="111" t="s">
        <v>186</v>
      </c>
      <c r="CG259" s="111" t="s">
        <v>186</v>
      </c>
      <c r="CH259" s="111" t="s">
        <v>186</v>
      </c>
      <c r="CI259" s="111" t="s">
        <v>186</v>
      </c>
      <c r="CJ259" s="111" t="s">
        <v>186</v>
      </c>
      <c r="CK259" s="111" t="s">
        <v>186</v>
      </c>
      <c r="CL259" s="111" t="s">
        <v>186</v>
      </c>
      <c r="CM259" s="111" t="s">
        <v>186</v>
      </c>
      <c r="CN259" s="111" t="s">
        <v>186</v>
      </c>
      <c r="CO259" s="111" t="s">
        <v>186</v>
      </c>
      <c r="CP259" s="111" t="s">
        <v>186</v>
      </c>
      <c r="CQ259" s="111" t="s">
        <v>186</v>
      </c>
      <c r="CR259" s="111" t="s">
        <v>186</v>
      </c>
      <c r="CS259" s="111" t="s">
        <v>186</v>
      </c>
      <c r="CT259" s="111" t="s">
        <v>186</v>
      </c>
      <c r="CU259" s="111" t="s">
        <v>186</v>
      </c>
      <c r="CV259" s="111" t="s">
        <v>186</v>
      </c>
      <c r="CW259" s="111" t="s">
        <v>186</v>
      </c>
      <c r="CX259" s="111" t="s">
        <v>186</v>
      </c>
      <c r="CY259" s="111" t="s">
        <v>186</v>
      </c>
      <c r="CZ259" s="111" t="s">
        <v>186</v>
      </c>
      <c r="DA259" s="111" t="s">
        <v>186</v>
      </c>
      <c r="DB259" s="111" t="s">
        <v>186</v>
      </c>
      <c r="DC259" s="111" t="s">
        <v>186</v>
      </c>
      <c r="DD259" s="111" t="s">
        <v>186</v>
      </c>
      <c r="DE259" s="111" t="s">
        <v>186</v>
      </c>
      <c r="DF259" s="111" t="s">
        <v>186</v>
      </c>
      <c r="DG259" s="111" t="s">
        <v>186</v>
      </c>
      <c r="DH259" s="111" t="s">
        <v>186</v>
      </c>
      <c r="DI259" s="111" t="s">
        <v>186</v>
      </c>
      <c r="DJ259" s="111" t="s">
        <v>186</v>
      </c>
      <c r="DK259" s="111" t="s">
        <v>186</v>
      </c>
      <c r="DL259" s="111" t="s">
        <v>186</v>
      </c>
      <c r="DM259" s="115">
        <v>40953.41762731481</v>
      </c>
    </row>
    <row r="260" spans="12:117" ht="17.25" customHeight="1" hidden="1">
      <c r="L260" s="21"/>
      <c r="R260" s="111" t="s">
        <v>242</v>
      </c>
      <c r="S260" s="111" t="s">
        <v>243</v>
      </c>
      <c r="T260" s="111" t="s">
        <v>244</v>
      </c>
      <c r="U260" s="111" t="s">
        <v>245</v>
      </c>
      <c r="V260" s="111" t="s">
        <v>180</v>
      </c>
      <c r="W260" s="112">
        <v>79106</v>
      </c>
      <c r="X260" s="111" t="s">
        <v>244</v>
      </c>
      <c r="Y260" s="111" t="s">
        <v>245</v>
      </c>
      <c r="Z260" s="111" t="s">
        <v>180</v>
      </c>
      <c r="AA260" s="112">
        <v>79106</v>
      </c>
      <c r="AB260" s="113">
        <v>8062125171</v>
      </c>
      <c r="AC260" s="113">
        <v>8062122919</v>
      </c>
      <c r="AD260" s="111" t="s">
        <v>246</v>
      </c>
      <c r="AE260" s="111" t="s">
        <v>247</v>
      </c>
      <c r="AF260" s="111" t="s">
        <v>248</v>
      </c>
      <c r="AG260" s="111" t="s">
        <v>243</v>
      </c>
      <c r="AH260" s="111" t="s">
        <v>249</v>
      </c>
      <c r="AI260" s="111" t="s">
        <v>245</v>
      </c>
      <c r="AJ260" s="111" t="s">
        <v>180</v>
      </c>
      <c r="AK260" s="112">
        <v>79106</v>
      </c>
      <c r="AL260" s="111" t="s">
        <v>250</v>
      </c>
      <c r="AM260" s="111" t="s">
        <v>245</v>
      </c>
      <c r="AN260" s="111" t="s">
        <v>180</v>
      </c>
      <c r="AO260" s="112">
        <v>79105</v>
      </c>
      <c r="AP260" s="113">
        <v>8062126970</v>
      </c>
      <c r="AQ260" s="113">
        <v>8062126557</v>
      </c>
      <c r="AR260" s="111" t="s">
        <v>185</v>
      </c>
      <c r="AS260" s="114">
        <v>3267518</v>
      </c>
      <c r="AT260" s="114" t="s">
        <v>186</v>
      </c>
      <c r="AU260" s="114"/>
      <c r="AV260" s="114"/>
      <c r="AW260" s="114" t="s">
        <v>186</v>
      </c>
      <c r="AX260" s="114" t="s">
        <v>186</v>
      </c>
      <c r="AY260" s="114" t="s">
        <v>186</v>
      </c>
      <c r="AZ260" s="114" t="s">
        <v>186</v>
      </c>
      <c r="BA260" s="114" t="s">
        <v>186</v>
      </c>
      <c r="BB260" s="111" t="s">
        <v>251</v>
      </c>
      <c r="BC260" s="114">
        <v>3267518</v>
      </c>
      <c r="BD260" s="111" t="s">
        <v>186</v>
      </c>
      <c r="BE260" s="114" t="s">
        <v>186</v>
      </c>
      <c r="BF260" s="111" t="s">
        <v>186</v>
      </c>
      <c r="BG260" s="114" t="s">
        <v>186</v>
      </c>
      <c r="BH260" s="114" t="s">
        <v>186</v>
      </c>
      <c r="BI260" s="114" t="s">
        <v>186</v>
      </c>
      <c r="BJ260" s="114" t="s">
        <v>186</v>
      </c>
      <c r="BK260" s="114" t="s">
        <v>186</v>
      </c>
      <c r="BL260" s="114" t="s">
        <v>186</v>
      </c>
      <c r="BM260" s="114" t="s">
        <v>186</v>
      </c>
      <c r="BN260" s="111" t="s">
        <v>186</v>
      </c>
      <c r="BO260" s="114" t="s">
        <v>186</v>
      </c>
      <c r="BP260" s="111" t="s">
        <v>186</v>
      </c>
      <c r="BQ260" s="114" t="s">
        <v>186</v>
      </c>
      <c r="BR260" s="111" t="s">
        <v>186</v>
      </c>
      <c r="BS260" s="114" t="s">
        <v>186</v>
      </c>
      <c r="BT260" s="114" t="s">
        <v>186</v>
      </c>
      <c r="BU260" s="114" t="s">
        <v>186</v>
      </c>
      <c r="BV260" s="114" t="s">
        <v>186</v>
      </c>
      <c r="BW260" s="114" t="s">
        <v>186</v>
      </c>
      <c r="BX260" s="114" t="s">
        <v>186</v>
      </c>
      <c r="BY260" s="114" t="s">
        <v>186</v>
      </c>
      <c r="BZ260" s="114" t="s">
        <v>186</v>
      </c>
      <c r="CA260" s="111" t="s">
        <v>186</v>
      </c>
      <c r="CB260" s="114" t="s">
        <v>186</v>
      </c>
      <c r="CC260" s="111" t="s">
        <v>186</v>
      </c>
      <c r="CD260" s="114" t="s">
        <v>186</v>
      </c>
      <c r="CE260" s="111" t="s">
        <v>188</v>
      </c>
      <c r="CF260" s="111" t="s">
        <v>186</v>
      </c>
      <c r="CG260" s="111" t="s">
        <v>186</v>
      </c>
      <c r="CH260" s="111" t="s">
        <v>186</v>
      </c>
      <c r="CI260" s="111" t="s">
        <v>186</v>
      </c>
      <c r="CJ260" s="111" t="s">
        <v>186</v>
      </c>
      <c r="CK260" s="111" t="s">
        <v>186</v>
      </c>
      <c r="CL260" s="111" t="s">
        <v>186</v>
      </c>
      <c r="CM260" s="111" t="s">
        <v>186</v>
      </c>
      <c r="CN260" s="111" t="s">
        <v>186</v>
      </c>
      <c r="CO260" s="111" t="s">
        <v>186</v>
      </c>
      <c r="CP260" s="111" t="s">
        <v>186</v>
      </c>
      <c r="CQ260" s="111" t="s">
        <v>186</v>
      </c>
      <c r="CR260" s="111" t="s">
        <v>186</v>
      </c>
      <c r="CS260" s="111" t="s">
        <v>186</v>
      </c>
      <c r="CT260" s="111" t="s">
        <v>186</v>
      </c>
      <c r="CU260" s="111" t="s">
        <v>186</v>
      </c>
      <c r="CV260" s="114" t="s">
        <v>186</v>
      </c>
      <c r="CW260" s="111" t="s">
        <v>186</v>
      </c>
      <c r="CX260" s="111" t="s">
        <v>186</v>
      </c>
      <c r="CY260" s="111" t="s">
        <v>186</v>
      </c>
      <c r="CZ260" s="111" t="s">
        <v>186</v>
      </c>
      <c r="DA260" s="111" t="s">
        <v>186</v>
      </c>
      <c r="DB260" s="111" t="s">
        <v>186</v>
      </c>
      <c r="DC260" s="111" t="s">
        <v>186</v>
      </c>
      <c r="DD260" s="111" t="s">
        <v>186</v>
      </c>
      <c r="DE260" s="111" t="s">
        <v>186</v>
      </c>
      <c r="DF260" s="111" t="s">
        <v>186</v>
      </c>
      <c r="DG260" s="111" t="s">
        <v>186</v>
      </c>
      <c r="DH260" s="111" t="s">
        <v>186</v>
      </c>
      <c r="DI260" s="111" t="s">
        <v>186</v>
      </c>
      <c r="DJ260" s="111" t="s">
        <v>186</v>
      </c>
      <c r="DK260" s="111" t="s">
        <v>186</v>
      </c>
      <c r="DL260" s="111" t="s">
        <v>186</v>
      </c>
      <c r="DM260" s="115">
        <v>40976.4937037037</v>
      </c>
    </row>
    <row r="261" spans="12:117" ht="17.25" customHeight="1" hidden="1">
      <c r="L261" s="21"/>
      <c r="R261" s="116" t="s">
        <v>252</v>
      </c>
      <c r="S261" s="111" t="s">
        <v>253</v>
      </c>
      <c r="T261" s="111" t="s">
        <v>254</v>
      </c>
      <c r="U261" s="111" t="s">
        <v>255</v>
      </c>
      <c r="V261" s="111" t="s">
        <v>180</v>
      </c>
      <c r="W261" s="112">
        <v>76104</v>
      </c>
      <c r="X261" s="111" t="s">
        <v>256</v>
      </c>
      <c r="Y261" s="111" t="s">
        <v>257</v>
      </c>
      <c r="Z261" s="111" t="s">
        <v>180</v>
      </c>
      <c r="AA261" s="112">
        <v>76104</v>
      </c>
      <c r="AB261" s="113">
        <v>8179221957</v>
      </c>
      <c r="AC261" s="113">
        <v>8179276226</v>
      </c>
      <c r="AD261" s="111" t="s">
        <v>258</v>
      </c>
      <c r="AE261" s="111" t="s">
        <v>259</v>
      </c>
      <c r="AF261" s="111" t="s">
        <v>260</v>
      </c>
      <c r="AG261" s="111" t="s">
        <v>261</v>
      </c>
      <c r="AH261" s="111" t="s">
        <v>262</v>
      </c>
      <c r="AI261" s="111" t="s">
        <v>263</v>
      </c>
      <c r="AJ261" s="111" t="s">
        <v>180</v>
      </c>
      <c r="AK261" s="112">
        <v>75201</v>
      </c>
      <c r="AL261" s="111" t="s">
        <v>262</v>
      </c>
      <c r="AM261" s="111" t="s">
        <v>263</v>
      </c>
      <c r="AN261" s="111" t="s">
        <v>180</v>
      </c>
      <c r="AO261" s="112">
        <v>75201</v>
      </c>
      <c r="AP261" s="113">
        <v>2148207268</v>
      </c>
      <c r="AQ261" s="113">
        <v>2148207950</v>
      </c>
      <c r="AR261" s="111" t="s">
        <v>185</v>
      </c>
      <c r="AS261" s="114">
        <v>8228163</v>
      </c>
      <c r="AT261" s="114">
        <v>4334094.45</v>
      </c>
      <c r="AU261" s="114"/>
      <c r="AV261" s="114"/>
      <c r="AW261" s="114" t="s">
        <v>186</v>
      </c>
      <c r="AX261" s="114">
        <v>8228163</v>
      </c>
      <c r="AY261" s="114" t="s">
        <v>186</v>
      </c>
      <c r="AZ261" s="114" t="s">
        <v>186</v>
      </c>
      <c r="BA261" s="114" t="s">
        <v>186</v>
      </c>
      <c r="BB261" s="111" t="s">
        <v>186</v>
      </c>
      <c r="BC261" s="114" t="s">
        <v>186</v>
      </c>
      <c r="BD261" s="111" t="s">
        <v>186</v>
      </c>
      <c r="BE261" s="114" t="s">
        <v>186</v>
      </c>
      <c r="BF261" s="111" t="s">
        <v>186</v>
      </c>
      <c r="BG261" s="114" t="s">
        <v>186</v>
      </c>
      <c r="BH261" s="114" t="s">
        <v>186</v>
      </c>
      <c r="BI261" s="114" t="s">
        <v>186</v>
      </c>
      <c r="BJ261" s="114">
        <v>4334094.45</v>
      </c>
      <c r="BK261" s="114" t="s">
        <v>186</v>
      </c>
      <c r="BL261" s="114" t="s">
        <v>186</v>
      </c>
      <c r="BM261" s="114" t="s">
        <v>186</v>
      </c>
      <c r="BN261" s="111" t="s">
        <v>186</v>
      </c>
      <c r="BO261" s="114" t="s">
        <v>186</v>
      </c>
      <c r="BP261" s="111" t="s">
        <v>186</v>
      </c>
      <c r="BQ261" s="114" t="s">
        <v>186</v>
      </c>
      <c r="BR261" s="111" t="s">
        <v>186</v>
      </c>
      <c r="BS261" s="114" t="s">
        <v>186</v>
      </c>
      <c r="BT261" s="114" t="s">
        <v>186</v>
      </c>
      <c r="BU261" s="114" t="s">
        <v>186</v>
      </c>
      <c r="BV261" s="114" t="s">
        <v>186</v>
      </c>
      <c r="BW261" s="114" t="s">
        <v>186</v>
      </c>
      <c r="BX261" s="114" t="s">
        <v>186</v>
      </c>
      <c r="BY261" s="114" t="s">
        <v>186</v>
      </c>
      <c r="BZ261" s="114" t="s">
        <v>186</v>
      </c>
      <c r="CA261" s="111" t="s">
        <v>186</v>
      </c>
      <c r="CB261" s="114" t="s">
        <v>186</v>
      </c>
      <c r="CC261" s="111" t="s">
        <v>186</v>
      </c>
      <c r="CD261" s="114" t="s">
        <v>186</v>
      </c>
      <c r="CE261" s="111" t="s">
        <v>188</v>
      </c>
      <c r="CF261" s="111" t="s">
        <v>264</v>
      </c>
      <c r="CG261" s="111" t="s">
        <v>186</v>
      </c>
      <c r="CH261" s="111" t="s">
        <v>186</v>
      </c>
      <c r="CI261" s="111" t="s">
        <v>186</v>
      </c>
      <c r="CJ261" s="111" t="s">
        <v>186</v>
      </c>
      <c r="CK261" s="111" t="s">
        <v>186</v>
      </c>
      <c r="CL261" s="111" t="s">
        <v>186</v>
      </c>
      <c r="CM261" s="111" t="s">
        <v>186</v>
      </c>
      <c r="CN261" s="111" t="s">
        <v>186</v>
      </c>
      <c r="CO261" s="111" t="s">
        <v>186</v>
      </c>
      <c r="CP261" s="111" t="s">
        <v>186</v>
      </c>
      <c r="CQ261" s="111" t="s">
        <v>186</v>
      </c>
      <c r="CR261" s="111" t="s">
        <v>186</v>
      </c>
      <c r="CS261" s="111" t="s">
        <v>186</v>
      </c>
      <c r="CT261" s="111" t="s">
        <v>186</v>
      </c>
      <c r="CU261" s="111" t="s">
        <v>186</v>
      </c>
      <c r="CV261" s="114" t="s">
        <v>186</v>
      </c>
      <c r="CW261" s="111" t="s">
        <v>186</v>
      </c>
      <c r="CX261" s="111" t="s">
        <v>186</v>
      </c>
      <c r="CY261" s="111" t="s">
        <v>186</v>
      </c>
      <c r="CZ261" s="111" t="s">
        <v>186</v>
      </c>
      <c r="DA261" s="111" t="s">
        <v>186</v>
      </c>
      <c r="DB261" s="111" t="s">
        <v>186</v>
      </c>
      <c r="DC261" s="111" t="s">
        <v>186</v>
      </c>
      <c r="DD261" s="111" t="s">
        <v>186</v>
      </c>
      <c r="DE261" s="111" t="s">
        <v>186</v>
      </c>
      <c r="DF261" s="111" t="s">
        <v>186</v>
      </c>
      <c r="DG261" s="111" t="s">
        <v>186</v>
      </c>
      <c r="DH261" s="111" t="s">
        <v>186</v>
      </c>
      <c r="DI261" s="111" t="s">
        <v>186</v>
      </c>
      <c r="DJ261" s="111" t="s">
        <v>186</v>
      </c>
      <c r="DK261" s="111" t="s">
        <v>186</v>
      </c>
      <c r="DL261" s="111" t="s">
        <v>186</v>
      </c>
      <c r="DM261" s="115">
        <v>40969.614328703705</v>
      </c>
    </row>
    <row r="262" spans="12:117" ht="17.25" customHeight="1" hidden="1">
      <c r="L262" s="21"/>
      <c r="R262" s="111" t="s">
        <v>265</v>
      </c>
      <c r="S262" s="111" t="s">
        <v>266</v>
      </c>
      <c r="T262" s="111" t="s">
        <v>267</v>
      </c>
      <c r="U262" s="111" t="s">
        <v>263</v>
      </c>
      <c r="V262" s="111" t="s">
        <v>180</v>
      </c>
      <c r="W262" s="112">
        <v>75226</v>
      </c>
      <c r="X262" s="111" t="s">
        <v>267</v>
      </c>
      <c r="Y262" s="111" t="s">
        <v>263</v>
      </c>
      <c r="Z262" s="111" t="s">
        <v>180</v>
      </c>
      <c r="AA262" s="112">
        <v>75226</v>
      </c>
      <c r="AB262" s="113">
        <v>2148200670</v>
      </c>
      <c r="AC262" s="113">
        <v>2148200690</v>
      </c>
      <c r="AD262" s="111" t="s">
        <v>258</v>
      </c>
      <c r="AE262" s="111" t="s">
        <v>268</v>
      </c>
      <c r="AF262" s="111" t="s">
        <v>269</v>
      </c>
      <c r="AG262" s="111" t="s">
        <v>261</v>
      </c>
      <c r="AH262" s="111" t="s">
        <v>262</v>
      </c>
      <c r="AI262" s="111" t="s">
        <v>263</v>
      </c>
      <c r="AJ262" s="111" t="s">
        <v>180</v>
      </c>
      <c r="AK262" s="112">
        <v>75201</v>
      </c>
      <c r="AL262" s="111" t="s">
        <v>262</v>
      </c>
      <c r="AM262" s="111" t="s">
        <v>263</v>
      </c>
      <c r="AN262" s="111" t="s">
        <v>180</v>
      </c>
      <c r="AO262" s="112">
        <v>75201</v>
      </c>
      <c r="AP262" s="113">
        <v>2148207268</v>
      </c>
      <c r="AQ262" s="113">
        <v>2148207950</v>
      </c>
      <c r="AR262" s="111" t="s">
        <v>185</v>
      </c>
      <c r="AS262" s="114" t="s">
        <v>186</v>
      </c>
      <c r="AT262" s="114">
        <v>937676.93</v>
      </c>
      <c r="AU262" s="114"/>
      <c r="AV262" s="114"/>
      <c r="AW262" s="114" t="s">
        <v>186</v>
      </c>
      <c r="AX262" s="114" t="s">
        <v>186</v>
      </c>
      <c r="AY262" s="114" t="s">
        <v>186</v>
      </c>
      <c r="AZ262" s="114" t="s">
        <v>186</v>
      </c>
      <c r="BA262" s="114" t="s">
        <v>186</v>
      </c>
      <c r="BB262" s="111" t="s">
        <v>186</v>
      </c>
      <c r="BC262" s="114" t="s">
        <v>186</v>
      </c>
      <c r="BD262" s="111" t="s">
        <v>186</v>
      </c>
      <c r="BE262" s="114" t="s">
        <v>186</v>
      </c>
      <c r="BF262" s="111" t="s">
        <v>186</v>
      </c>
      <c r="BG262" s="114" t="s">
        <v>186</v>
      </c>
      <c r="BH262" s="114" t="s">
        <v>186</v>
      </c>
      <c r="BI262" s="114" t="s">
        <v>186</v>
      </c>
      <c r="BJ262" s="114" t="s">
        <v>186</v>
      </c>
      <c r="BK262" s="114" t="s">
        <v>186</v>
      </c>
      <c r="BL262" s="114" t="s">
        <v>186</v>
      </c>
      <c r="BM262" s="114" t="s">
        <v>186</v>
      </c>
      <c r="BN262" s="111" t="s">
        <v>270</v>
      </c>
      <c r="BO262" s="114">
        <v>937676.93</v>
      </c>
      <c r="BP262" s="111" t="s">
        <v>271</v>
      </c>
      <c r="BQ262" s="114" t="s">
        <v>186</v>
      </c>
      <c r="BR262" s="111" t="s">
        <v>186</v>
      </c>
      <c r="BS262" s="114" t="s">
        <v>186</v>
      </c>
      <c r="BT262" s="114" t="s">
        <v>186</v>
      </c>
      <c r="BU262" s="114" t="s">
        <v>186</v>
      </c>
      <c r="BV262" s="114" t="s">
        <v>186</v>
      </c>
      <c r="BW262" s="114" t="s">
        <v>186</v>
      </c>
      <c r="BX262" s="114" t="s">
        <v>186</v>
      </c>
      <c r="BY262" s="114" t="s">
        <v>186</v>
      </c>
      <c r="BZ262" s="114" t="s">
        <v>186</v>
      </c>
      <c r="CA262" s="111" t="s">
        <v>186</v>
      </c>
      <c r="CB262" s="114" t="s">
        <v>186</v>
      </c>
      <c r="CC262" s="111" t="s">
        <v>186</v>
      </c>
      <c r="CD262" s="114" t="s">
        <v>186</v>
      </c>
      <c r="CE262" s="111" t="s">
        <v>188</v>
      </c>
      <c r="CF262" s="111" t="s">
        <v>272</v>
      </c>
      <c r="CG262" s="111" t="s">
        <v>186</v>
      </c>
      <c r="CH262" s="111" t="s">
        <v>186</v>
      </c>
      <c r="CI262" s="111" t="s">
        <v>186</v>
      </c>
      <c r="CJ262" s="111" t="s">
        <v>186</v>
      </c>
      <c r="CK262" s="111" t="s">
        <v>186</v>
      </c>
      <c r="CL262" s="111" t="s">
        <v>186</v>
      </c>
      <c r="CM262" s="111" t="s">
        <v>186</v>
      </c>
      <c r="CN262" s="111" t="s">
        <v>186</v>
      </c>
      <c r="CO262" s="111" t="s">
        <v>186</v>
      </c>
      <c r="CP262" s="111" t="s">
        <v>186</v>
      </c>
      <c r="CQ262" s="111" t="s">
        <v>186</v>
      </c>
      <c r="CR262" s="111" t="s">
        <v>186</v>
      </c>
      <c r="CS262" s="111" t="s">
        <v>186</v>
      </c>
      <c r="CT262" s="111" t="s">
        <v>186</v>
      </c>
      <c r="CU262" s="111" t="s">
        <v>186</v>
      </c>
      <c r="CV262" s="114" t="s">
        <v>186</v>
      </c>
      <c r="CW262" s="111" t="s">
        <v>186</v>
      </c>
      <c r="CX262" s="111" t="s">
        <v>186</v>
      </c>
      <c r="CY262" s="111" t="s">
        <v>186</v>
      </c>
      <c r="CZ262" s="111" t="s">
        <v>186</v>
      </c>
      <c r="DA262" s="111" t="s">
        <v>186</v>
      </c>
      <c r="DB262" s="111" t="s">
        <v>186</v>
      </c>
      <c r="DC262" s="111" t="s">
        <v>186</v>
      </c>
      <c r="DD262" s="111" t="s">
        <v>186</v>
      </c>
      <c r="DE262" s="111" t="s">
        <v>186</v>
      </c>
      <c r="DF262" s="111" t="s">
        <v>186</v>
      </c>
      <c r="DG262" s="111" t="s">
        <v>186</v>
      </c>
      <c r="DH262" s="111" t="s">
        <v>186</v>
      </c>
      <c r="DI262" s="111" t="s">
        <v>186</v>
      </c>
      <c r="DJ262" s="111" t="s">
        <v>186</v>
      </c>
      <c r="DK262" s="111" t="s">
        <v>186</v>
      </c>
      <c r="DL262" s="111" t="s">
        <v>186</v>
      </c>
      <c r="DM262" s="115">
        <v>40969.68885416666</v>
      </c>
    </row>
    <row r="263" spans="12:117" ht="17.25" customHeight="1" hidden="1">
      <c r="L263" s="21"/>
      <c r="R263" s="111" t="s">
        <v>273</v>
      </c>
      <c r="S263" s="111" t="s">
        <v>274</v>
      </c>
      <c r="T263" s="111" t="s">
        <v>275</v>
      </c>
      <c r="U263" s="111" t="s">
        <v>263</v>
      </c>
      <c r="V263" s="111" t="s">
        <v>180</v>
      </c>
      <c r="W263" s="112">
        <v>75246</v>
      </c>
      <c r="X263" s="111" t="s">
        <v>275</v>
      </c>
      <c r="Y263" s="111" t="s">
        <v>263</v>
      </c>
      <c r="Z263" s="111" t="s">
        <v>180</v>
      </c>
      <c r="AA263" s="112">
        <v>75246</v>
      </c>
      <c r="AB263" s="113">
        <v>2148209386</v>
      </c>
      <c r="AC263" s="113">
        <v>2148209295</v>
      </c>
      <c r="AD263" s="111" t="s">
        <v>258</v>
      </c>
      <c r="AE263" s="111" t="s">
        <v>268</v>
      </c>
      <c r="AF263" s="111" t="s">
        <v>269</v>
      </c>
      <c r="AG263" s="111" t="s">
        <v>261</v>
      </c>
      <c r="AH263" s="111" t="s">
        <v>262</v>
      </c>
      <c r="AI263" s="111" t="s">
        <v>263</v>
      </c>
      <c r="AJ263" s="111" t="s">
        <v>180</v>
      </c>
      <c r="AK263" s="112">
        <v>75201</v>
      </c>
      <c r="AL263" s="111" t="s">
        <v>262</v>
      </c>
      <c r="AM263" s="111" t="s">
        <v>263</v>
      </c>
      <c r="AN263" s="111" t="s">
        <v>180</v>
      </c>
      <c r="AO263" s="112">
        <v>75201</v>
      </c>
      <c r="AP263" s="113">
        <v>2148207268</v>
      </c>
      <c r="AQ263" s="113">
        <v>2148207950</v>
      </c>
      <c r="AR263" s="111" t="s">
        <v>185</v>
      </c>
      <c r="AS263" s="114" t="s">
        <v>186</v>
      </c>
      <c r="AT263" s="114">
        <v>295033.8</v>
      </c>
      <c r="AU263" s="114"/>
      <c r="AV263" s="114"/>
      <c r="AW263" s="114" t="s">
        <v>186</v>
      </c>
      <c r="AX263" s="114" t="s">
        <v>186</v>
      </c>
      <c r="AY263" s="114" t="s">
        <v>186</v>
      </c>
      <c r="AZ263" s="114" t="s">
        <v>186</v>
      </c>
      <c r="BA263" s="114" t="s">
        <v>186</v>
      </c>
      <c r="BB263" s="111" t="s">
        <v>186</v>
      </c>
      <c r="BC263" s="114" t="s">
        <v>186</v>
      </c>
      <c r="BD263" s="111" t="s">
        <v>186</v>
      </c>
      <c r="BE263" s="114" t="s">
        <v>186</v>
      </c>
      <c r="BF263" s="111" t="s">
        <v>186</v>
      </c>
      <c r="BG263" s="114" t="s">
        <v>186</v>
      </c>
      <c r="BH263" s="114" t="s">
        <v>186</v>
      </c>
      <c r="BI263" s="114" t="s">
        <v>186</v>
      </c>
      <c r="BJ263" s="114" t="s">
        <v>186</v>
      </c>
      <c r="BK263" s="114" t="s">
        <v>186</v>
      </c>
      <c r="BL263" s="114" t="s">
        <v>186</v>
      </c>
      <c r="BM263" s="114" t="s">
        <v>186</v>
      </c>
      <c r="BN263" s="111" t="s">
        <v>270</v>
      </c>
      <c r="BO263" s="114">
        <v>295033.8</v>
      </c>
      <c r="BP263" s="111" t="s">
        <v>271</v>
      </c>
      <c r="BQ263" s="114" t="s">
        <v>186</v>
      </c>
      <c r="BR263" s="111" t="s">
        <v>186</v>
      </c>
      <c r="BS263" s="114" t="s">
        <v>186</v>
      </c>
      <c r="BT263" s="114" t="s">
        <v>186</v>
      </c>
      <c r="BU263" s="114" t="s">
        <v>186</v>
      </c>
      <c r="BV263" s="114" t="s">
        <v>186</v>
      </c>
      <c r="BW263" s="114" t="s">
        <v>186</v>
      </c>
      <c r="BX263" s="114" t="s">
        <v>186</v>
      </c>
      <c r="BY263" s="114" t="s">
        <v>186</v>
      </c>
      <c r="BZ263" s="114" t="s">
        <v>186</v>
      </c>
      <c r="CA263" s="111" t="s">
        <v>186</v>
      </c>
      <c r="CB263" s="114" t="s">
        <v>186</v>
      </c>
      <c r="CC263" s="111" t="s">
        <v>186</v>
      </c>
      <c r="CD263" s="114" t="s">
        <v>186</v>
      </c>
      <c r="CE263" s="111" t="s">
        <v>188</v>
      </c>
      <c r="CF263" s="111" t="s">
        <v>272</v>
      </c>
      <c r="CG263" s="111" t="s">
        <v>186</v>
      </c>
      <c r="CH263" s="111" t="s">
        <v>186</v>
      </c>
      <c r="CI263" s="111" t="s">
        <v>186</v>
      </c>
      <c r="CJ263" s="111" t="s">
        <v>186</v>
      </c>
      <c r="CK263" s="111" t="s">
        <v>186</v>
      </c>
      <c r="CL263" s="111" t="s">
        <v>186</v>
      </c>
      <c r="CM263" s="111" t="s">
        <v>186</v>
      </c>
      <c r="CN263" s="111" t="s">
        <v>186</v>
      </c>
      <c r="CO263" s="111" t="s">
        <v>186</v>
      </c>
      <c r="CP263" s="111" t="s">
        <v>186</v>
      </c>
      <c r="CQ263" s="111" t="s">
        <v>186</v>
      </c>
      <c r="CR263" s="111" t="s">
        <v>186</v>
      </c>
      <c r="CS263" s="111" t="s">
        <v>186</v>
      </c>
      <c r="CT263" s="111" t="s">
        <v>186</v>
      </c>
      <c r="CU263" s="111" t="s">
        <v>186</v>
      </c>
      <c r="CV263" s="114" t="s">
        <v>186</v>
      </c>
      <c r="CW263" s="111" t="s">
        <v>186</v>
      </c>
      <c r="CX263" s="111" t="s">
        <v>186</v>
      </c>
      <c r="CY263" s="111" t="s">
        <v>186</v>
      </c>
      <c r="CZ263" s="111" t="s">
        <v>186</v>
      </c>
      <c r="DA263" s="111" t="s">
        <v>186</v>
      </c>
      <c r="DB263" s="111" t="s">
        <v>186</v>
      </c>
      <c r="DC263" s="111" t="s">
        <v>186</v>
      </c>
      <c r="DD263" s="111" t="s">
        <v>186</v>
      </c>
      <c r="DE263" s="111" t="s">
        <v>186</v>
      </c>
      <c r="DF263" s="111" t="s">
        <v>186</v>
      </c>
      <c r="DG263" s="111" t="s">
        <v>186</v>
      </c>
      <c r="DH263" s="111" t="s">
        <v>186</v>
      </c>
      <c r="DI263" s="111" t="s">
        <v>186</v>
      </c>
      <c r="DJ263" s="111" t="s">
        <v>186</v>
      </c>
      <c r="DK263" s="111" t="s">
        <v>186</v>
      </c>
      <c r="DL263" s="111" t="s">
        <v>186</v>
      </c>
      <c r="DM263" s="115">
        <v>40969.68444444444</v>
      </c>
    </row>
    <row r="264" spans="12:117" ht="17.25" customHeight="1" hidden="1">
      <c r="L264" s="21"/>
      <c r="R264" s="111" t="s">
        <v>276</v>
      </c>
      <c r="S264" s="111" t="s">
        <v>277</v>
      </c>
      <c r="T264" s="111" t="s">
        <v>278</v>
      </c>
      <c r="U264" s="111" t="s">
        <v>279</v>
      </c>
      <c r="V264" s="111" t="s">
        <v>180</v>
      </c>
      <c r="W264" s="112">
        <v>75042</v>
      </c>
      <c r="X264" s="111" t="s">
        <v>278</v>
      </c>
      <c r="Y264" s="111" t="s">
        <v>279</v>
      </c>
      <c r="Z264" s="111" t="s">
        <v>180</v>
      </c>
      <c r="AA264" s="112">
        <v>75042</v>
      </c>
      <c r="AB264" s="113">
        <v>9724875358</v>
      </c>
      <c r="AC264" s="113">
        <v>9724875023</v>
      </c>
      <c r="AD264" s="111" t="s">
        <v>258</v>
      </c>
      <c r="AE264" s="111" t="s">
        <v>268</v>
      </c>
      <c r="AF264" s="111" t="s">
        <v>269</v>
      </c>
      <c r="AG264" s="111" t="s">
        <v>261</v>
      </c>
      <c r="AH264" s="111" t="s">
        <v>262</v>
      </c>
      <c r="AI264" s="111" t="s">
        <v>263</v>
      </c>
      <c r="AJ264" s="111" t="s">
        <v>180</v>
      </c>
      <c r="AK264" s="112">
        <v>75201</v>
      </c>
      <c r="AL264" s="111" t="s">
        <v>262</v>
      </c>
      <c r="AM264" s="111" t="s">
        <v>263</v>
      </c>
      <c r="AN264" s="111" t="s">
        <v>180</v>
      </c>
      <c r="AO264" s="112">
        <v>75201</v>
      </c>
      <c r="AP264" s="113">
        <v>2148207268</v>
      </c>
      <c r="AQ264" s="113">
        <v>2148207950</v>
      </c>
      <c r="AR264" s="111" t="s">
        <v>185</v>
      </c>
      <c r="AS264" s="114" t="s">
        <v>186</v>
      </c>
      <c r="AT264" s="114">
        <v>9065270.18</v>
      </c>
      <c r="AU264" s="114"/>
      <c r="AV264" s="114"/>
      <c r="AW264" s="114" t="s">
        <v>186</v>
      </c>
      <c r="AX264" s="114" t="s">
        <v>186</v>
      </c>
      <c r="AY264" s="114" t="s">
        <v>186</v>
      </c>
      <c r="AZ264" s="114" t="s">
        <v>186</v>
      </c>
      <c r="BA264" s="114" t="s">
        <v>186</v>
      </c>
      <c r="BB264" s="111" t="s">
        <v>186</v>
      </c>
      <c r="BC264" s="114" t="s">
        <v>186</v>
      </c>
      <c r="BD264" s="111" t="s">
        <v>186</v>
      </c>
      <c r="BE264" s="114" t="s">
        <v>186</v>
      </c>
      <c r="BF264" s="111" t="s">
        <v>186</v>
      </c>
      <c r="BG264" s="114" t="s">
        <v>186</v>
      </c>
      <c r="BH264" s="114" t="s">
        <v>186</v>
      </c>
      <c r="BI264" s="114" t="s">
        <v>186</v>
      </c>
      <c r="BJ264" s="114" t="s">
        <v>186</v>
      </c>
      <c r="BK264" s="114" t="s">
        <v>186</v>
      </c>
      <c r="BL264" s="114" t="s">
        <v>186</v>
      </c>
      <c r="BM264" s="114" t="s">
        <v>186</v>
      </c>
      <c r="BN264" s="111" t="s">
        <v>270</v>
      </c>
      <c r="BO264" s="114">
        <v>9065270.18</v>
      </c>
      <c r="BP264" s="111" t="s">
        <v>271</v>
      </c>
      <c r="BQ264" s="114" t="s">
        <v>186</v>
      </c>
      <c r="BR264" s="111" t="s">
        <v>186</v>
      </c>
      <c r="BS264" s="114" t="s">
        <v>186</v>
      </c>
      <c r="BT264" s="114" t="s">
        <v>186</v>
      </c>
      <c r="BU264" s="114" t="s">
        <v>186</v>
      </c>
      <c r="BV264" s="114" t="s">
        <v>186</v>
      </c>
      <c r="BW264" s="114" t="s">
        <v>186</v>
      </c>
      <c r="BX264" s="114" t="s">
        <v>186</v>
      </c>
      <c r="BY264" s="114" t="s">
        <v>186</v>
      </c>
      <c r="BZ264" s="114" t="s">
        <v>186</v>
      </c>
      <c r="CA264" s="111" t="s">
        <v>186</v>
      </c>
      <c r="CB264" s="114" t="s">
        <v>186</v>
      </c>
      <c r="CC264" s="111" t="s">
        <v>186</v>
      </c>
      <c r="CD264" s="114" t="s">
        <v>186</v>
      </c>
      <c r="CE264" s="111" t="s">
        <v>188</v>
      </c>
      <c r="CF264" s="111" t="s">
        <v>272</v>
      </c>
      <c r="CG264" s="111" t="s">
        <v>186</v>
      </c>
      <c r="CH264" s="111" t="s">
        <v>186</v>
      </c>
      <c r="CI264" s="111" t="s">
        <v>186</v>
      </c>
      <c r="CJ264" s="111" t="s">
        <v>186</v>
      </c>
      <c r="CK264" s="111" t="s">
        <v>186</v>
      </c>
      <c r="CL264" s="111" t="s">
        <v>186</v>
      </c>
      <c r="CM264" s="111" t="s">
        <v>186</v>
      </c>
      <c r="CN264" s="111" t="s">
        <v>186</v>
      </c>
      <c r="CO264" s="111" t="s">
        <v>186</v>
      </c>
      <c r="CP264" s="111" t="s">
        <v>186</v>
      </c>
      <c r="CQ264" s="111" t="s">
        <v>186</v>
      </c>
      <c r="CR264" s="111" t="s">
        <v>186</v>
      </c>
      <c r="CS264" s="111" t="s">
        <v>186</v>
      </c>
      <c r="CT264" s="111" t="s">
        <v>186</v>
      </c>
      <c r="CU264" s="111" t="s">
        <v>186</v>
      </c>
      <c r="CV264" s="114" t="s">
        <v>186</v>
      </c>
      <c r="CW264" s="111" t="s">
        <v>186</v>
      </c>
      <c r="CX264" s="111" t="s">
        <v>186</v>
      </c>
      <c r="CY264" s="111" t="s">
        <v>186</v>
      </c>
      <c r="CZ264" s="111" t="s">
        <v>186</v>
      </c>
      <c r="DA264" s="111" t="s">
        <v>186</v>
      </c>
      <c r="DB264" s="111" t="s">
        <v>186</v>
      </c>
      <c r="DC264" s="111" t="s">
        <v>186</v>
      </c>
      <c r="DD264" s="111" t="s">
        <v>186</v>
      </c>
      <c r="DE264" s="111" t="s">
        <v>186</v>
      </c>
      <c r="DF264" s="111" t="s">
        <v>186</v>
      </c>
      <c r="DG264" s="111" t="s">
        <v>186</v>
      </c>
      <c r="DH264" s="111" t="s">
        <v>186</v>
      </c>
      <c r="DI264" s="111" t="s">
        <v>186</v>
      </c>
      <c r="DJ264" s="111" t="s">
        <v>186</v>
      </c>
      <c r="DK264" s="111" t="s">
        <v>186</v>
      </c>
      <c r="DL264" s="111" t="s">
        <v>186</v>
      </c>
      <c r="DM264" s="115">
        <v>40969.698530092595</v>
      </c>
    </row>
    <row r="265" spans="12:117" ht="17.25" customHeight="1" hidden="1">
      <c r="L265" s="21"/>
      <c r="R265" s="111" t="s">
        <v>280</v>
      </c>
      <c r="S265" s="111" t="s">
        <v>281</v>
      </c>
      <c r="T265" s="111" t="s">
        <v>282</v>
      </c>
      <c r="U265" s="111" t="s">
        <v>283</v>
      </c>
      <c r="V265" s="111" t="s">
        <v>180</v>
      </c>
      <c r="W265" s="112">
        <v>75061</v>
      </c>
      <c r="X265" s="111" t="s">
        <v>282</v>
      </c>
      <c r="Y265" s="111" t="s">
        <v>283</v>
      </c>
      <c r="Z265" s="111" t="s">
        <v>180</v>
      </c>
      <c r="AA265" s="112">
        <v>75061</v>
      </c>
      <c r="AB265" s="113">
        <v>9725798104</v>
      </c>
      <c r="AC265" s="113">
        <v>9725795290</v>
      </c>
      <c r="AD265" s="111" t="s">
        <v>258</v>
      </c>
      <c r="AE265" s="111" t="s">
        <v>268</v>
      </c>
      <c r="AF265" s="111" t="s">
        <v>269</v>
      </c>
      <c r="AG265" s="111" t="s">
        <v>261</v>
      </c>
      <c r="AH265" s="111" t="s">
        <v>262</v>
      </c>
      <c r="AI265" s="111" t="s">
        <v>263</v>
      </c>
      <c r="AJ265" s="111" t="s">
        <v>180</v>
      </c>
      <c r="AK265" s="112">
        <v>75201</v>
      </c>
      <c r="AL265" s="111" t="s">
        <v>262</v>
      </c>
      <c r="AM265" s="111" t="s">
        <v>263</v>
      </c>
      <c r="AN265" s="111" t="s">
        <v>180</v>
      </c>
      <c r="AO265" s="112">
        <v>75201</v>
      </c>
      <c r="AP265" s="113">
        <v>2148207268</v>
      </c>
      <c r="AQ265" s="113">
        <v>2148207950</v>
      </c>
      <c r="AR265" s="111" t="s">
        <v>185</v>
      </c>
      <c r="AS265" s="114" t="s">
        <v>186</v>
      </c>
      <c r="AT265" s="114">
        <v>10493572.76</v>
      </c>
      <c r="AU265" s="114"/>
      <c r="AV265" s="114"/>
      <c r="AW265" s="114" t="s">
        <v>186</v>
      </c>
      <c r="AX265" s="114" t="s">
        <v>186</v>
      </c>
      <c r="AY265" s="114" t="s">
        <v>186</v>
      </c>
      <c r="AZ265" s="114" t="s">
        <v>186</v>
      </c>
      <c r="BA265" s="114" t="s">
        <v>186</v>
      </c>
      <c r="BB265" s="111" t="s">
        <v>186</v>
      </c>
      <c r="BC265" s="114" t="s">
        <v>186</v>
      </c>
      <c r="BD265" s="111" t="s">
        <v>186</v>
      </c>
      <c r="BE265" s="114" t="s">
        <v>186</v>
      </c>
      <c r="BF265" s="111" t="s">
        <v>186</v>
      </c>
      <c r="BG265" s="114" t="s">
        <v>186</v>
      </c>
      <c r="BH265" s="114" t="s">
        <v>186</v>
      </c>
      <c r="BI265" s="114" t="s">
        <v>186</v>
      </c>
      <c r="BJ265" s="114" t="s">
        <v>186</v>
      </c>
      <c r="BK265" s="114" t="s">
        <v>186</v>
      </c>
      <c r="BL265" s="114" t="s">
        <v>186</v>
      </c>
      <c r="BM265" s="114" t="s">
        <v>186</v>
      </c>
      <c r="BN265" s="111" t="s">
        <v>270</v>
      </c>
      <c r="BO265" s="114">
        <v>10493572.76</v>
      </c>
      <c r="BP265" s="111" t="s">
        <v>271</v>
      </c>
      <c r="BQ265" s="114" t="s">
        <v>186</v>
      </c>
      <c r="BR265" s="111" t="s">
        <v>186</v>
      </c>
      <c r="BS265" s="114" t="s">
        <v>186</v>
      </c>
      <c r="BT265" s="114" t="s">
        <v>186</v>
      </c>
      <c r="BU265" s="114" t="s">
        <v>186</v>
      </c>
      <c r="BV265" s="114" t="s">
        <v>186</v>
      </c>
      <c r="BW265" s="114" t="s">
        <v>186</v>
      </c>
      <c r="BX265" s="114" t="s">
        <v>186</v>
      </c>
      <c r="BY265" s="114" t="s">
        <v>186</v>
      </c>
      <c r="BZ265" s="114" t="s">
        <v>186</v>
      </c>
      <c r="CA265" s="111" t="s">
        <v>186</v>
      </c>
      <c r="CB265" s="114" t="s">
        <v>186</v>
      </c>
      <c r="CC265" s="111" t="s">
        <v>186</v>
      </c>
      <c r="CD265" s="114" t="s">
        <v>186</v>
      </c>
      <c r="CE265" s="111" t="s">
        <v>188</v>
      </c>
      <c r="CF265" s="111" t="s">
        <v>272</v>
      </c>
      <c r="CG265" s="111" t="s">
        <v>186</v>
      </c>
      <c r="CH265" s="111" t="s">
        <v>186</v>
      </c>
      <c r="CI265" s="111" t="s">
        <v>186</v>
      </c>
      <c r="CJ265" s="111" t="s">
        <v>186</v>
      </c>
      <c r="CK265" s="111" t="s">
        <v>186</v>
      </c>
      <c r="CL265" s="111" t="s">
        <v>186</v>
      </c>
      <c r="CM265" s="111" t="s">
        <v>186</v>
      </c>
      <c r="CN265" s="111" t="s">
        <v>186</v>
      </c>
      <c r="CO265" s="111" t="s">
        <v>186</v>
      </c>
      <c r="CP265" s="111" t="s">
        <v>186</v>
      </c>
      <c r="CQ265" s="111" t="s">
        <v>186</v>
      </c>
      <c r="CR265" s="111" t="s">
        <v>186</v>
      </c>
      <c r="CS265" s="111" t="s">
        <v>186</v>
      </c>
      <c r="CT265" s="111" t="s">
        <v>186</v>
      </c>
      <c r="CU265" s="111" t="s">
        <v>186</v>
      </c>
      <c r="CV265" s="114" t="s">
        <v>186</v>
      </c>
      <c r="CW265" s="111" t="s">
        <v>186</v>
      </c>
      <c r="CX265" s="111" t="s">
        <v>186</v>
      </c>
      <c r="CY265" s="111" t="s">
        <v>186</v>
      </c>
      <c r="CZ265" s="111" t="s">
        <v>186</v>
      </c>
      <c r="DA265" s="111" t="s">
        <v>186</v>
      </c>
      <c r="DB265" s="111" t="s">
        <v>186</v>
      </c>
      <c r="DC265" s="111" t="s">
        <v>186</v>
      </c>
      <c r="DD265" s="111" t="s">
        <v>186</v>
      </c>
      <c r="DE265" s="111" t="s">
        <v>186</v>
      </c>
      <c r="DF265" s="111" t="s">
        <v>186</v>
      </c>
      <c r="DG265" s="111" t="s">
        <v>186</v>
      </c>
      <c r="DH265" s="111" t="s">
        <v>186</v>
      </c>
      <c r="DI265" s="111" t="s">
        <v>186</v>
      </c>
      <c r="DJ265" s="111" t="s">
        <v>186</v>
      </c>
      <c r="DK265" s="111" t="s">
        <v>186</v>
      </c>
      <c r="DL265" s="111" t="s">
        <v>186</v>
      </c>
      <c r="DM265" s="115">
        <v>40969.670439814814</v>
      </c>
    </row>
    <row r="266" spans="12:117" ht="17.25" customHeight="1" hidden="1">
      <c r="L266" s="21"/>
      <c r="R266" s="116" t="s">
        <v>284</v>
      </c>
      <c r="S266" s="111" t="s">
        <v>285</v>
      </c>
      <c r="T266" s="111" t="s">
        <v>286</v>
      </c>
      <c r="U266" s="111" t="s">
        <v>287</v>
      </c>
      <c r="V266" s="111" t="s">
        <v>180</v>
      </c>
      <c r="W266" s="112">
        <v>75165</v>
      </c>
      <c r="X266" s="111" t="s">
        <v>286</v>
      </c>
      <c r="Y266" s="111" t="s">
        <v>287</v>
      </c>
      <c r="Z266" s="111" t="s">
        <v>180</v>
      </c>
      <c r="AA266" s="112">
        <v>75165</v>
      </c>
      <c r="AB266" s="113">
        <v>9729238056</v>
      </c>
      <c r="AC266" s="113">
        <v>9729237096</v>
      </c>
      <c r="AD266" s="111" t="s">
        <v>258</v>
      </c>
      <c r="AE266" s="111" t="s">
        <v>268</v>
      </c>
      <c r="AF266" s="111" t="s">
        <v>260</v>
      </c>
      <c r="AG266" s="111" t="s">
        <v>261</v>
      </c>
      <c r="AH266" s="111" t="s">
        <v>262</v>
      </c>
      <c r="AI266" s="111" t="s">
        <v>263</v>
      </c>
      <c r="AJ266" s="111" t="s">
        <v>180</v>
      </c>
      <c r="AK266" s="112">
        <v>75201</v>
      </c>
      <c r="AL266" s="111" t="s">
        <v>262</v>
      </c>
      <c r="AM266" s="111" t="s">
        <v>263</v>
      </c>
      <c r="AN266" s="111" t="s">
        <v>180</v>
      </c>
      <c r="AO266" s="112">
        <v>75201</v>
      </c>
      <c r="AP266" s="113">
        <v>2148207268</v>
      </c>
      <c r="AQ266" s="113">
        <v>2148207950</v>
      </c>
      <c r="AR266" s="111" t="s">
        <v>185</v>
      </c>
      <c r="AS266" s="114" t="s">
        <v>186</v>
      </c>
      <c r="AT266" s="114">
        <v>1443377.38</v>
      </c>
      <c r="AU266" s="114"/>
      <c r="AV266" s="114"/>
      <c r="AW266" s="114" t="s">
        <v>186</v>
      </c>
      <c r="AX266" s="114" t="s">
        <v>186</v>
      </c>
      <c r="AY266" s="114" t="s">
        <v>186</v>
      </c>
      <c r="AZ266" s="114" t="s">
        <v>186</v>
      </c>
      <c r="BA266" s="114" t="s">
        <v>186</v>
      </c>
      <c r="BB266" s="111" t="s">
        <v>186</v>
      </c>
      <c r="BC266" s="114" t="s">
        <v>186</v>
      </c>
      <c r="BD266" s="111" t="s">
        <v>186</v>
      </c>
      <c r="BE266" s="114" t="s">
        <v>186</v>
      </c>
      <c r="BF266" s="111" t="s">
        <v>186</v>
      </c>
      <c r="BG266" s="114" t="s">
        <v>186</v>
      </c>
      <c r="BH266" s="114" t="s">
        <v>186</v>
      </c>
      <c r="BI266" s="114" t="s">
        <v>186</v>
      </c>
      <c r="BJ266" s="114" t="s">
        <v>186</v>
      </c>
      <c r="BK266" s="114" t="s">
        <v>186</v>
      </c>
      <c r="BL266" s="114" t="s">
        <v>186</v>
      </c>
      <c r="BM266" s="114" t="s">
        <v>186</v>
      </c>
      <c r="BN266" s="111" t="s">
        <v>270</v>
      </c>
      <c r="BO266" s="114">
        <v>1443377.38</v>
      </c>
      <c r="BP266" s="111" t="s">
        <v>271</v>
      </c>
      <c r="BQ266" s="114" t="s">
        <v>186</v>
      </c>
      <c r="BR266" s="111" t="s">
        <v>186</v>
      </c>
      <c r="BS266" s="114" t="s">
        <v>186</v>
      </c>
      <c r="BT266" s="114" t="s">
        <v>186</v>
      </c>
      <c r="BU266" s="114" t="s">
        <v>186</v>
      </c>
      <c r="BV266" s="114" t="s">
        <v>186</v>
      </c>
      <c r="BW266" s="114" t="s">
        <v>186</v>
      </c>
      <c r="BX266" s="114" t="s">
        <v>186</v>
      </c>
      <c r="BY266" s="114" t="s">
        <v>186</v>
      </c>
      <c r="BZ266" s="114" t="s">
        <v>186</v>
      </c>
      <c r="CA266" s="111" t="s">
        <v>186</v>
      </c>
      <c r="CB266" s="114" t="s">
        <v>186</v>
      </c>
      <c r="CC266" s="111" t="s">
        <v>186</v>
      </c>
      <c r="CD266" s="114" t="s">
        <v>186</v>
      </c>
      <c r="CE266" s="111" t="s">
        <v>188</v>
      </c>
      <c r="CF266" s="111" t="s">
        <v>272</v>
      </c>
      <c r="CG266" s="111" t="s">
        <v>186</v>
      </c>
      <c r="CH266" s="111" t="s">
        <v>186</v>
      </c>
      <c r="CI266" s="111" t="s">
        <v>186</v>
      </c>
      <c r="CJ266" s="111" t="s">
        <v>186</v>
      </c>
      <c r="CK266" s="111" t="s">
        <v>186</v>
      </c>
      <c r="CL266" s="111" t="s">
        <v>186</v>
      </c>
      <c r="CM266" s="111" t="s">
        <v>186</v>
      </c>
      <c r="CN266" s="111" t="s">
        <v>186</v>
      </c>
      <c r="CO266" s="111" t="s">
        <v>186</v>
      </c>
      <c r="CP266" s="111" t="s">
        <v>186</v>
      </c>
      <c r="CQ266" s="111" t="s">
        <v>186</v>
      </c>
      <c r="CR266" s="111" t="s">
        <v>186</v>
      </c>
      <c r="CS266" s="111" t="s">
        <v>186</v>
      </c>
      <c r="CT266" s="111" t="s">
        <v>186</v>
      </c>
      <c r="CU266" s="111" t="s">
        <v>186</v>
      </c>
      <c r="CV266" s="114" t="s">
        <v>186</v>
      </c>
      <c r="CW266" s="111" t="s">
        <v>186</v>
      </c>
      <c r="CX266" s="111" t="s">
        <v>186</v>
      </c>
      <c r="CY266" s="111" t="s">
        <v>186</v>
      </c>
      <c r="CZ266" s="111" t="s">
        <v>186</v>
      </c>
      <c r="DA266" s="111" t="s">
        <v>186</v>
      </c>
      <c r="DB266" s="111" t="s">
        <v>186</v>
      </c>
      <c r="DC266" s="111" t="s">
        <v>186</v>
      </c>
      <c r="DD266" s="111" t="s">
        <v>186</v>
      </c>
      <c r="DE266" s="111" t="s">
        <v>186</v>
      </c>
      <c r="DF266" s="111" t="s">
        <v>186</v>
      </c>
      <c r="DG266" s="111" t="s">
        <v>186</v>
      </c>
      <c r="DH266" s="111" t="s">
        <v>186</v>
      </c>
      <c r="DI266" s="111" t="s">
        <v>186</v>
      </c>
      <c r="DJ266" s="111" t="s">
        <v>186</v>
      </c>
      <c r="DK266" s="111" t="s">
        <v>186</v>
      </c>
      <c r="DL266" s="111" t="s">
        <v>186</v>
      </c>
      <c r="DM266" s="115">
        <v>40969.654594907406</v>
      </c>
    </row>
    <row r="267" spans="12:117" ht="17.25" customHeight="1" hidden="1">
      <c r="L267" s="21"/>
      <c r="R267" s="111" t="s">
        <v>288</v>
      </c>
      <c r="S267" s="111" t="s">
        <v>289</v>
      </c>
      <c r="T267" s="111" t="s">
        <v>290</v>
      </c>
      <c r="U267" s="111" t="s">
        <v>291</v>
      </c>
      <c r="V267" s="111" t="s">
        <v>180</v>
      </c>
      <c r="W267" s="112">
        <v>76051</v>
      </c>
      <c r="X267" s="111" t="s">
        <v>290</v>
      </c>
      <c r="Y267" s="111" t="s">
        <v>291</v>
      </c>
      <c r="Z267" s="111" t="s">
        <v>180</v>
      </c>
      <c r="AA267" s="112">
        <v>76051</v>
      </c>
      <c r="AB267" s="113">
        <v>8173292555</v>
      </c>
      <c r="AC267" s="113">
        <v>8173292667</v>
      </c>
      <c r="AD267" s="111" t="s">
        <v>258</v>
      </c>
      <c r="AE267" s="111" t="s">
        <v>259</v>
      </c>
      <c r="AF267" s="111" t="s">
        <v>260</v>
      </c>
      <c r="AG267" s="111" t="s">
        <v>261</v>
      </c>
      <c r="AH267" s="111" t="s">
        <v>262</v>
      </c>
      <c r="AI267" s="111" t="s">
        <v>263</v>
      </c>
      <c r="AJ267" s="111" t="s">
        <v>180</v>
      </c>
      <c r="AK267" s="112">
        <v>75201</v>
      </c>
      <c r="AL267" s="111" t="s">
        <v>262</v>
      </c>
      <c r="AM267" s="111" t="s">
        <v>263</v>
      </c>
      <c r="AN267" s="111" t="s">
        <v>180</v>
      </c>
      <c r="AO267" s="112">
        <v>75201</v>
      </c>
      <c r="AP267" s="113">
        <v>2148207268</v>
      </c>
      <c r="AQ267" s="113">
        <v>2148204950</v>
      </c>
      <c r="AR267" s="111" t="s">
        <v>185</v>
      </c>
      <c r="AS267" s="114" t="s">
        <v>186</v>
      </c>
      <c r="AT267" s="114">
        <v>5729075.83</v>
      </c>
      <c r="AU267" s="114"/>
      <c r="AV267" s="114"/>
      <c r="AW267" s="114" t="s">
        <v>186</v>
      </c>
      <c r="AX267" s="114" t="s">
        <v>186</v>
      </c>
      <c r="AY267" s="114" t="s">
        <v>186</v>
      </c>
      <c r="AZ267" s="114" t="s">
        <v>186</v>
      </c>
      <c r="BA267" s="114" t="s">
        <v>186</v>
      </c>
      <c r="BB267" s="111" t="s">
        <v>186</v>
      </c>
      <c r="BC267" s="114" t="s">
        <v>186</v>
      </c>
      <c r="BD267" s="111" t="s">
        <v>186</v>
      </c>
      <c r="BE267" s="114" t="s">
        <v>186</v>
      </c>
      <c r="BF267" s="111" t="s">
        <v>186</v>
      </c>
      <c r="BG267" s="114" t="s">
        <v>186</v>
      </c>
      <c r="BH267" s="114" t="s">
        <v>186</v>
      </c>
      <c r="BI267" s="114" t="s">
        <v>186</v>
      </c>
      <c r="BJ267" s="114" t="s">
        <v>186</v>
      </c>
      <c r="BK267" s="114" t="s">
        <v>186</v>
      </c>
      <c r="BL267" s="114" t="s">
        <v>186</v>
      </c>
      <c r="BM267" s="114" t="s">
        <v>186</v>
      </c>
      <c r="BN267" s="111" t="s">
        <v>270</v>
      </c>
      <c r="BO267" s="114">
        <v>5729075.83</v>
      </c>
      <c r="BP267" s="111" t="s">
        <v>271</v>
      </c>
      <c r="BQ267" s="114" t="s">
        <v>186</v>
      </c>
      <c r="BR267" s="111" t="s">
        <v>186</v>
      </c>
      <c r="BS267" s="114" t="s">
        <v>186</v>
      </c>
      <c r="BT267" s="114" t="s">
        <v>186</v>
      </c>
      <c r="BU267" s="114" t="s">
        <v>186</v>
      </c>
      <c r="BV267" s="114" t="s">
        <v>186</v>
      </c>
      <c r="BW267" s="114" t="s">
        <v>186</v>
      </c>
      <c r="BX267" s="114" t="s">
        <v>186</v>
      </c>
      <c r="BY267" s="114" t="s">
        <v>186</v>
      </c>
      <c r="BZ267" s="114" t="s">
        <v>186</v>
      </c>
      <c r="CA267" s="111" t="s">
        <v>186</v>
      </c>
      <c r="CB267" s="114" t="s">
        <v>186</v>
      </c>
      <c r="CC267" s="111" t="s">
        <v>186</v>
      </c>
      <c r="CD267" s="114" t="s">
        <v>186</v>
      </c>
      <c r="CE267" s="111" t="s">
        <v>188</v>
      </c>
      <c r="CF267" s="111" t="s">
        <v>264</v>
      </c>
      <c r="CG267" s="111" t="s">
        <v>186</v>
      </c>
      <c r="CH267" s="111" t="s">
        <v>186</v>
      </c>
      <c r="CI267" s="111" t="s">
        <v>186</v>
      </c>
      <c r="CJ267" s="111" t="s">
        <v>186</v>
      </c>
      <c r="CK267" s="111" t="s">
        <v>186</v>
      </c>
      <c r="CL267" s="111" t="s">
        <v>186</v>
      </c>
      <c r="CM267" s="111" t="s">
        <v>186</v>
      </c>
      <c r="CN267" s="111" t="s">
        <v>186</v>
      </c>
      <c r="CO267" s="111" t="s">
        <v>186</v>
      </c>
      <c r="CP267" s="111" t="s">
        <v>186</v>
      </c>
      <c r="CQ267" s="111" t="s">
        <v>186</v>
      </c>
      <c r="CR267" s="111" t="s">
        <v>186</v>
      </c>
      <c r="CS267" s="111" t="s">
        <v>186</v>
      </c>
      <c r="CT267" s="111" t="s">
        <v>186</v>
      </c>
      <c r="CU267" s="111" t="s">
        <v>186</v>
      </c>
      <c r="CV267" s="114" t="s">
        <v>186</v>
      </c>
      <c r="CW267" s="111" t="s">
        <v>186</v>
      </c>
      <c r="CX267" s="111" t="s">
        <v>186</v>
      </c>
      <c r="CY267" s="111" t="s">
        <v>186</v>
      </c>
      <c r="CZ267" s="111" t="s">
        <v>186</v>
      </c>
      <c r="DA267" s="111" t="s">
        <v>186</v>
      </c>
      <c r="DB267" s="111" t="s">
        <v>186</v>
      </c>
      <c r="DC267" s="111" t="s">
        <v>186</v>
      </c>
      <c r="DD267" s="111" t="s">
        <v>186</v>
      </c>
      <c r="DE267" s="111" t="s">
        <v>186</v>
      </c>
      <c r="DF267" s="111" t="s">
        <v>186</v>
      </c>
      <c r="DG267" s="111" t="s">
        <v>186</v>
      </c>
      <c r="DH267" s="111" t="s">
        <v>186</v>
      </c>
      <c r="DI267" s="111" t="s">
        <v>186</v>
      </c>
      <c r="DJ267" s="111" t="s">
        <v>186</v>
      </c>
      <c r="DK267" s="111" t="s">
        <v>186</v>
      </c>
      <c r="DL267" s="111" t="s">
        <v>186</v>
      </c>
      <c r="DM267" s="115">
        <v>40969.64387731482</v>
      </c>
    </row>
    <row r="268" spans="12:117" ht="17.25" customHeight="1" hidden="1">
      <c r="L268" s="21"/>
      <c r="R268" s="111" t="s">
        <v>292</v>
      </c>
      <c r="S268" s="111" t="s">
        <v>293</v>
      </c>
      <c r="T268" s="111" t="s">
        <v>294</v>
      </c>
      <c r="U268" s="111" t="s">
        <v>295</v>
      </c>
      <c r="V268" s="111" t="s">
        <v>180</v>
      </c>
      <c r="W268" s="112">
        <v>75093</v>
      </c>
      <c r="X268" s="111" t="s">
        <v>294</v>
      </c>
      <c r="Y268" s="111" t="s">
        <v>295</v>
      </c>
      <c r="Z268" s="111" t="s">
        <v>180</v>
      </c>
      <c r="AA268" s="112">
        <v>75093</v>
      </c>
      <c r="AB268" s="113">
        <v>4698142135</v>
      </c>
      <c r="AC268" s="113">
        <v>4698142999</v>
      </c>
      <c r="AD268" s="111" t="s">
        <v>258</v>
      </c>
      <c r="AE268" s="111" t="s">
        <v>268</v>
      </c>
      <c r="AF268" s="111" t="s">
        <v>269</v>
      </c>
      <c r="AG268" s="111" t="s">
        <v>261</v>
      </c>
      <c r="AH268" s="111" t="s">
        <v>262</v>
      </c>
      <c r="AI268" s="111" t="s">
        <v>263</v>
      </c>
      <c r="AJ268" s="111" t="s">
        <v>180</v>
      </c>
      <c r="AK268" s="112">
        <v>75201</v>
      </c>
      <c r="AL268" s="111" t="s">
        <v>262</v>
      </c>
      <c r="AM268" s="111" t="s">
        <v>263</v>
      </c>
      <c r="AN268" s="111" t="s">
        <v>180</v>
      </c>
      <c r="AO268" s="112">
        <v>75201</v>
      </c>
      <c r="AP268" s="113">
        <v>2148207268</v>
      </c>
      <c r="AQ268" s="113">
        <v>2148207950</v>
      </c>
      <c r="AR268" s="111" t="s">
        <v>185</v>
      </c>
      <c r="AS268" s="114" t="s">
        <v>186</v>
      </c>
      <c r="AT268" s="114" t="s">
        <v>296</v>
      </c>
      <c r="AU268" s="114"/>
      <c r="AV268" s="114"/>
      <c r="AW268" s="114" t="s">
        <v>186</v>
      </c>
      <c r="AX268" s="114" t="s">
        <v>186</v>
      </c>
      <c r="AY268" s="114" t="s">
        <v>186</v>
      </c>
      <c r="AZ268" s="114" t="s">
        <v>186</v>
      </c>
      <c r="BA268" s="114" t="s">
        <v>186</v>
      </c>
      <c r="BB268" s="111" t="s">
        <v>186</v>
      </c>
      <c r="BC268" s="114" t="s">
        <v>186</v>
      </c>
      <c r="BD268" s="111" t="s">
        <v>186</v>
      </c>
      <c r="BE268" s="114" t="s">
        <v>186</v>
      </c>
      <c r="BF268" s="111" t="s">
        <v>186</v>
      </c>
      <c r="BG268" s="114" t="s">
        <v>186</v>
      </c>
      <c r="BH268" s="114" t="s">
        <v>186</v>
      </c>
      <c r="BI268" s="114" t="s">
        <v>186</v>
      </c>
      <c r="BJ268" s="114" t="s">
        <v>186</v>
      </c>
      <c r="BK268" s="114" t="s">
        <v>186</v>
      </c>
      <c r="BL268" s="114" t="s">
        <v>186</v>
      </c>
      <c r="BM268" s="114" t="s">
        <v>186</v>
      </c>
      <c r="BN268" s="111" t="s">
        <v>270</v>
      </c>
      <c r="BO268" s="114">
        <v>4269569.22</v>
      </c>
      <c r="BP268" s="111" t="s">
        <v>271</v>
      </c>
      <c r="BQ268" s="114" t="s">
        <v>186</v>
      </c>
      <c r="BR268" s="111" t="s">
        <v>186</v>
      </c>
      <c r="BS268" s="114" t="s">
        <v>186</v>
      </c>
      <c r="BT268" s="114" t="s">
        <v>186</v>
      </c>
      <c r="BU268" s="114" t="s">
        <v>186</v>
      </c>
      <c r="BV268" s="114" t="s">
        <v>186</v>
      </c>
      <c r="BW268" s="114" t="s">
        <v>186</v>
      </c>
      <c r="BX268" s="114" t="s">
        <v>186</v>
      </c>
      <c r="BY268" s="114" t="s">
        <v>186</v>
      </c>
      <c r="BZ268" s="114" t="s">
        <v>186</v>
      </c>
      <c r="CA268" s="111" t="s">
        <v>186</v>
      </c>
      <c r="CB268" s="114" t="s">
        <v>186</v>
      </c>
      <c r="CC268" s="111" t="s">
        <v>186</v>
      </c>
      <c r="CD268" s="114" t="s">
        <v>186</v>
      </c>
      <c r="CE268" s="111" t="s">
        <v>188</v>
      </c>
      <c r="CF268" s="111" t="s">
        <v>272</v>
      </c>
      <c r="CG268" s="111" t="s">
        <v>186</v>
      </c>
      <c r="CH268" s="111" t="s">
        <v>186</v>
      </c>
      <c r="CI268" s="111" t="s">
        <v>186</v>
      </c>
      <c r="CJ268" s="111" t="s">
        <v>186</v>
      </c>
      <c r="CK268" s="111" t="s">
        <v>186</v>
      </c>
      <c r="CL268" s="111" t="s">
        <v>186</v>
      </c>
      <c r="CM268" s="111" t="s">
        <v>186</v>
      </c>
      <c r="CN268" s="111" t="s">
        <v>186</v>
      </c>
      <c r="CO268" s="111" t="s">
        <v>186</v>
      </c>
      <c r="CP268" s="111" t="s">
        <v>186</v>
      </c>
      <c r="CQ268" s="111" t="s">
        <v>186</v>
      </c>
      <c r="CR268" s="111" t="s">
        <v>186</v>
      </c>
      <c r="CS268" s="111" t="s">
        <v>186</v>
      </c>
      <c r="CT268" s="111" t="s">
        <v>186</v>
      </c>
      <c r="CU268" s="111" t="s">
        <v>186</v>
      </c>
      <c r="CV268" s="114" t="s">
        <v>186</v>
      </c>
      <c r="CW268" s="111" t="s">
        <v>186</v>
      </c>
      <c r="CX268" s="111" t="s">
        <v>186</v>
      </c>
      <c r="CY268" s="111" t="s">
        <v>186</v>
      </c>
      <c r="CZ268" s="111" t="s">
        <v>186</v>
      </c>
      <c r="DA268" s="111" t="s">
        <v>186</v>
      </c>
      <c r="DB268" s="111" t="s">
        <v>186</v>
      </c>
      <c r="DC268" s="111" t="s">
        <v>186</v>
      </c>
      <c r="DD268" s="111" t="s">
        <v>186</v>
      </c>
      <c r="DE268" s="111" t="s">
        <v>186</v>
      </c>
      <c r="DF268" s="111" t="s">
        <v>186</v>
      </c>
      <c r="DG268" s="111" t="s">
        <v>186</v>
      </c>
      <c r="DH268" s="111" t="s">
        <v>186</v>
      </c>
      <c r="DI268" s="111" t="s">
        <v>186</v>
      </c>
      <c r="DJ268" s="111" t="s">
        <v>186</v>
      </c>
      <c r="DK268" s="111" t="s">
        <v>186</v>
      </c>
      <c r="DL268" s="111" t="s">
        <v>186</v>
      </c>
      <c r="DM268" s="115">
        <v>40969.664189814815</v>
      </c>
    </row>
    <row r="269" spans="12:117" ht="17.25" customHeight="1" hidden="1">
      <c r="L269" s="21"/>
      <c r="R269" s="111" t="s">
        <v>297</v>
      </c>
      <c r="S269" s="111" t="s">
        <v>298</v>
      </c>
      <c r="T269" s="111" t="s">
        <v>299</v>
      </c>
      <c r="U269" s="111" t="s">
        <v>263</v>
      </c>
      <c r="V269" s="111" t="s">
        <v>180</v>
      </c>
      <c r="W269" s="112">
        <v>75204</v>
      </c>
      <c r="X269" s="111" t="s">
        <v>299</v>
      </c>
      <c r="Y269" s="111" t="s">
        <v>263</v>
      </c>
      <c r="Z269" s="111" t="s">
        <v>180</v>
      </c>
      <c r="AA269" s="112">
        <v>75204</v>
      </c>
      <c r="AB269" s="113">
        <v>2148209743</v>
      </c>
      <c r="AC269" s="113">
        <v>2148201490</v>
      </c>
      <c r="AD269" s="111" t="s">
        <v>258</v>
      </c>
      <c r="AE269" s="111" t="s">
        <v>268</v>
      </c>
      <c r="AF269" s="111" t="s">
        <v>269</v>
      </c>
      <c r="AG269" s="111" t="s">
        <v>261</v>
      </c>
      <c r="AH269" s="111" t="s">
        <v>262</v>
      </c>
      <c r="AI269" s="111" t="s">
        <v>263</v>
      </c>
      <c r="AJ269" s="111" t="s">
        <v>180</v>
      </c>
      <c r="AK269" s="112">
        <v>75201</v>
      </c>
      <c r="AL269" s="111" t="s">
        <v>262</v>
      </c>
      <c r="AM269" s="111" t="s">
        <v>263</v>
      </c>
      <c r="AN269" s="111" t="s">
        <v>180</v>
      </c>
      <c r="AO269" s="112">
        <v>75201</v>
      </c>
      <c r="AP269" s="113">
        <v>2148207268</v>
      </c>
      <c r="AQ269" s="113">
        <v>2148207950</v>
      </c>
      <c r="AR269" s="111" t="s">
        <v>185</v>
      </c>
      <c r="AS269" s="114" t="s">
        <v>186</v>
      </c>
      <c r="AT269" s="114">
        <v>55412.89</v>
      </c>
      <c r="AU269" s="114"/>
      <c r="AV269" s="114"/>
      <c r="AW269" s="114" t="s">
        <v>186</v>
      </c>
      <c r="AX269" s="114" t="s">
        <v>186</v>
      </c>
      <c r="AY269" s="114" t="s">
        <v>186</v>
      </c>
      <c r="AZ269" s="114" t="s">
        <v>186</v>
      </c>
      <c r="BA269" s="114" t="s">
        <v>186</v>
      </c>
      <c r="BB269" s="111" t="s">
        <v>186</v>
      </c>
      <c r="BC269" s="114" t="s">
        <v>186</v>
      </c>
      <c r="BD269" s="111" t="s">
        <v>186</v>
      </c>
      <c r="BE269" s="114" t="s">
        <v>186</v>
      </c>
      <c r="BF269" s="111" t="s">
        <v>186</v>
      </c>
      <c r="BG269" s="114" t="s">
        <v>186</v>
      </c>
      <c r="BH269" s="114" t="s">
        <v>186</v>
      </c>
      <c r="BI269" s="114" t="s">
        <v>186</v>
      </c>
      <c r="BJ269" s="114" t="s">
        <v>186</v>
      </c>
      <c r="BK269" s="114" t="s">
        <v>186</v>
      </c>
      <c r="BL269" s="114" t="s">
        <v>186</v>
      </c>
      <c r="BM269" s="114" t="s">
        <v>186</v>
      </c>
      <c r="BN269" s="111" t="s">
        <v>270</v>
      </c>
      <c r="BO269" s="114">
        <v>55412.89</v>
      </c>
      <c r="BP269" s="111" t="s">
        <v>271</v>
      </c>
      <c r="BQ269" s="114" t="s">
        <v>186</v>
      </c>
      <c r="BR269" s="111" t="s">
        <v>186</v>
      </c>
      <c r="BS269" s="114" t="s">
        <v>186</v>
      </c>
      <c r="BT269" s="114" t="s">
        <v>186</v>
      </c>
      <c r="BU269" s="114" t="s">
        <v>186</v>
      </c>
      <c r="BV269" s="114" t="s">
        <v>186</v>
      </c>
      <c r="BW269" s="114" t="s">
        <v>186</v>
      </c>
      <c r="BX269" s="114" t="s">
        <v>186</v>
      </c>
      <c r="BY269" s="114" t="s">
        <v>186</v>
      </c>
      <c r="BZ269" s="114" t="s">
        <v>186</v>
      </c>
      <c r="CA269" s="111" t="s">
        <v>186</v>
      </c>
      <c r="CB269" s="114" t="s">
        <v>186</v>
      </c>
      <c r="CC269" s="111" t="s">
        <v>186</v>
      </c>
      <c r="CD269" s="114" t="s">
        <v>186</v>
      </c>
      <c r="CE269" s="111" t="s">
        <v>188</v>
      </c>
      <c r="CF269" s="111" t="s">
        <v>272</v>
      </c>
      <c r="CG269" s="111" t="s">
        <v>186</v>
      </c>
      <c r="CH269" s="111" t="s">
        <v>186</v>
      </c>
      <c r="CI269" s="111" t="s">
        <v>186</v>
      </c>
      <c r="CJ269" s="111" t="s">
        <v>186</v>
      </c>
      <c r="CK269" s="111" t="s">
        <v>186</v>
      </c>
      <c r="CL269" s="111" t="s">
        <v>186</v>
      </c>
      <c r="CM269" s="111" t="s">
        <v>186</v>
      </c>
      <c r="CN269" s="111" t="s">
        <v>186</v>
      </c>
      <c r="CO269" s="111" t="s">
        <v>186</v>
      </c>
      <c r="CP269" s="111" t="s">
        <v>186</v>
      </c>
      <c r="CQ269" s="111" t="s">
        <v>186</v>
      </c>
      <c r="CR269" s="111" t="s">
        <v>186</v>
      </c>
      <c r="CS269" s="111" t="s">
        <v>186</v>
      </c>
      <c r="CT269" s="111" t="s">
        <v>186</v>
      </c>
      <c r="CU269" s="111" t="s">
        <v>186</v>
      </c>
      <c r="CV269" s="114" t="s">
        <v>186</v>
      </c>
      <c r="CW269" s="111" t="s">
        <v>186</v>
      </c>
      <c r="CX269" s="111" t="s">
        <v>186</v>
      </c>
      <c r="CY269" s="111" t="s">
        <v>186</v>
      </c>
      <c r="CZ269" s="111" t="s">
        <v>186</v>
      </c>
      <c r="DA269" s="111" t="s">
        <v>186</v>
      </c>
      <c r="DB269" s="111" t="s">
        <v>186</v>
      </c>
      <c r="DC269" s="111" t="s">
        <v>186</v>
      </c>
      <c r="DD269" s="111" t="s">
        <v>186</v>
      </c>
      <c r="DE269" s="111" t="s">
        <v>186</v>
      </c>
      <c r="DF269" s="111" t="s">
        <v>186</v>
      </c>
      <c r="DG269" s="111" t="s">
        <v>186</v>
      </c>
      <c r="DH269" s="111" t="s">
        <v>186</v>
      </c>
      <c r="DI269" s="111" t="s">
        <v>186</v>
      </c>
      <c r="DJ269" s="111" t="s">
        <v>186</v>
      </c>
      <c r="DK269" s="111" t="s">
        <v>186</v>
      </c>
      <c r="DL269" s="111" t="s">
        <v>186</v>
      </c>
      <c r="DM269" s="115">
        <v>40969.69384259259</v>
      </c>
    </row>
    <row r="270" spans="12:117" ht="17.25" customHeight="1" hidden="1">
      <c r="L270" s="21"/>
      <c r="R270" s="111" t="s">
        <v>300</v>
      </c>
      <c r="S270" s="111" t="s">
        <v>301</v>
      </c>
      <c r="T270" s="111" t="s">
        <v>302</v>
      </c>
      <c r="U270" s="111" t="s">
        <v>263</v>
      </c>
      <c r="V270" s="111" t="s">
        <v>180</v>
      </c>
      <c r="W270" s="112">
        <v>75246</v>
      </c>
      <c r="X270" s="111" t="s">
        <v>302</v>
      </c>
      <c r="Y270" s="111" t="s">
        <v>263</v>
      </c>
      <c r="Z270" s="111" t="s">
        <v>180</v>
      </c>
      <c r="AA270" s="112">
        <v>75246</v>
      </c>
      <c r="AB270" s="113">
        <v>2148201913</v>
      </c>
      <c r="AC270" s="113">
        <v>2148204283</v>
      </c>
      <c r="AD270" s="111" t="s">
        <v>258</v>
      </c>
      <c r="AE270" s="111" t="s">
        <v>303</v>
      </c>
      <c r="AF270" s="111" t="s">
        <v>304</v>
      </c>
      <c r="AG270" s="111" t="s">
        <v>261</v>
      </c>
      <c r="AH270" s="111" t="s">
        <v>305</v>
      </c>
      <c r="AI270" s="111" t="s">
        <v>263</v>
      </c>
      <c r="AJ270" s="111" t="s">
        <v>180</v>
      </c>
      <c r="AK270" s="112">
        <v>75201</v>
      </c>
      <c r="AL270" s="111" t="s">
        <v>305</v>
      </c>
      <c r="AM270" s="111" t="s">
        <v>263</v>
      </c>
      <c r="AN270" s="111" t="s">
        <v>180</v>
      </c>
      <c r="AO270" s="112">
        <v>75201</v>
      </c>
      <c r="AP270" s="113">
        <v>2148207268</v>
      </c>
      <c r="AQ270" s="113">
        <v>2148207950</v>
      </c>
      <c r="AR270" s="111" t="s">
        <v>185</v>
      </c>
      <c r="AS270" s="114">
        <v>15269630</v>
      </c>
      <c r="AT270" s="114">
        <v>44892495</v>
      </c>
      <c r="AU270" s="114"/>
      <c r="AV270" s="114"/>
      <c r="AW270" s="114" t="s">
        <v>186</v>
      </c>
      <c r="AX270" s="114" t="s">
        <v>186</v>
      </c>
      <c r="AY270" s="114" t="s">
        <v>186</v>
      </c>
      <c r="AZ270" s="114" t="s">
        <v>186</v>
      </c>
      <c r="BA270" s="114" t="s">
        <v>186</v>
      </c>
      <c r="BB270" s="111" t="s">
        <v>306</v>
      </c>
      <c r="BC270" s="114">
        <v>15269630</v>
      </c>
      <c r="BD270" s="111" t="s">
        <v>186</v>
      </c>
      <c r="BE270" s="114" t="s">
        <v>186</v>
      </c>
      <c r="BF270" s="111" t="s">
        <v>186</v>
      </c>
      <c r="BG270" s="114" t="s">
        <v>186</v>
      </c>
      <c r="BH270" s="114" t="s">
        <v>186</v>
      </c>
      <c r="BI270" s="114" t="s">
        <v>186</v>
      </c>
      <c r="BJ270" s="114" t="s">
        <v>186</v>
      </c>
      <c r="BK270" s="114" t="s">
        <v>186</v>
      </c>
      <c r="BL270" s="114" t="s">
        <v>186</v>
      </c>
      <c r="BM270" s="114" t="s">
        <v>186</v>
      </c>
      <c r="BN270" s="111" t="s">
        <v>307</v>
      </c>
      <c r="BO270" s="114">
        <v>44892495</v>
      </c>
      <c r="BP270" s="111" t="s">
        <v>186</v>
      </c>
      <c r="BQ270" s="114" t="s">
        <v>186</v>
      </c>
      <c r="BR270" s="111" t="s">
        <v>186</v>
      </c>
      <c r="BS270" s="114" t="s">
        <v>186</v>
      </c>
      <c r="BT270" s="114" t="s">
        <v>186</v>
      </c>
      <c r="BU270" s="114" t="s">
        <v>186</v>
      </c>
      <c r="BV270" s="114" t="s">
        <v>186</v>
      </c>
      <c r="BW270" s="114" t="s">
        <v>186</v>
      </c>
      <c r="BX270" s="114" t="s">
        <v>186</v>
      </c>
      <c r="BY270" s="114" t="s">
        <v>186</v>
      </c>
      <c r="BZ270" s="114" t="s">
        <v>186</v>
      </c>
      <c r="CA270" s="111" t="s">
        <v>186</v>
      </c>
      <c r="CB270" s="114" t="s">
        <v>186</v>
      </c>
      <c r="CC270" s="111" t="s">
        <v>186</v>
      </c>
      <c r="CD270" s="114" t="s">
        <v>186</v>
      </c>
      <c r="CE270" s="111" t="s">
        <v>188</v>
      </c>
      <c r="CF270" s="111" t="s">
        <v>308</v>
      </c>
      <c r="CG270" s="111" t="s">
        <v>186</v>
      </c>
      <c r="CH270" s="111" t="s">
        <v>186</v>
      </c>
      <c r="CI270" s="111" t="s">
        <v>186</v>
      </c>
      <c r="CJ270" s="111" t="s">
        <v>186</v>
      </c>
      <c r="CK270" s="111" t="s">
        <v>186</v>
      </c>
      <c r="CL270" s="111" t="s">
        <v>186</v>
      </c>
      <c r="CM270" s="111" t="s">
        <v>186</v>
      </c>
      <c r="CN270" s="111" t="s">
        <v>186</v>
      </c>
      <c r="CO270" s="111" t="s">
        <v>186</v>
      </c>
      <c r="CP270" s="111" t="s">
        <v>186</v>
      </c>
      <c r="CQ270" s="111" t="s">
        <v>186</v>
      </c>
      <c r="CR270" s="111" t="s">
        <v>186</v>
      </c>
      <c r="CS270" s="111" t="s">
        <v>186</v>
      </c>
      <c r="CT270" s="111" t="s">
        <v>186</v>
      </c>
      <c r="CU270" s="111" t="s">
        <v>186</v>
      </c>
      <c r="CV270" s="114" t="s">
        <v>186</v>
      </c>
      <c r="CW270" s="111" t="s">
        <v>186</v>
      </c>
      <c r="CX270" s="111" t="s">
        <v>186</v>
      </c>
      <c r="CY270" s="111" t="s">
        <v>186</v>
      </c>
      <c r="CZ270" s="111" t="s">
        <v>186</v>
      </c>
      <c r="DA270" s="111" t="s">
        <v>186</v>
      </c>
      <c r="DB270" s="111" t="s">
        <v>186</v>
      </c>
      <c r="DC270" s="111" t="s">
        <v>186</v>
      </c>
      <c r="DD270" s="111" t="s">
        <v>186</v>
      </c>
      <c r="DE270" s="111" t="s">
        <v>186</v>
      </c>
      <c r="DF270" s="111" t="s">
        <v>186</v>
      </c>
      <c r="DG270" s="111" t="s">
        <v>186</v>
      </c>
      <c r="DH270" s="111" t="s">
        <v>186</v>
      </c>
      <c r="DI270" s="111" t="s">
        <v>186</v>
      </c>
      <c r="DJ270" s="111" t="s">
        <v>186</v>
      </c>
      <c r="DK270" s="111" t="s">
        <v>186</v>
      </c>
      <c r="DL270" s="111" t="s">
        <v>186</v>
      </c>
      <c r="DM270" s="115">
        <v>40974.66641203704</v>
      </c>
    </row>
    <row r="271" spans="12:117" ht="17.25" customHeight="1" hidden="1">
      <c r="L271" s="21"/>
      <c r="R271" s="111" t="s">
        <v>309</v>
      </c>
      <c r="S271" s="111" t="s">
        <v>310</v>
      </c>
      <c r="T271" s="111" t="s">
        <v>311</v>
      </c>
      <c r="U271" s="111" t="s">
        <v>312</v>
      </c>
      <c r="V271" s="111" t="s">
        <v>180</v>
      </c>
      <c r="W271" s="112">
        <v>77504</v>
      </c>
      <c r="X271" s="111" t="s">
        <v>311</v>
      </c>
      <c r="Y271" s="111" t="s">
        <v>312</v>
      </c>
      <c r="Z271" s="111" t="s">
        <v>180</v>
      </c>
      <c r="AA271" s="112">
        <v>77504</v>
      </c>
      <c r="AB271" s="113">
        <v>7133591143</v>
      </c>
      <c r="AC271" s="113">
        <v>7133591004</v>
      </c>
      <c r="AD271" s="111" t="s">
        <v>313</v>
      </c>
      <c r="AE271" s="111" t="s">
        <v>314</v>
      </c>
      <c r="AF271" s="111" t="s">
        <v>315</v>
      </c>
      <c r="AG271" s="111" t="s">
        <v>310</v>
      </c>
      <c r="AH271" s="111" t="s">
        <v>311</v>
      </c>
      <c r="AI271" s="111" t="s">
        <v>312</v>
      </c>
      <c r="AJ271" s="111" t="s">
        <v>180</v>
      </c>
      <c r="AK271" s="112">
        <v>77504</v>
      </c>
      <c r="AL271" s="111" t="s">
        <v>311</v>
      </c>
      <c r="AM271" s="111" t="s">
        <v>312</v>
      </c>
      <c r="AN271" s="111" t="s">
        <v>180</v>
      </c>
      <c r="AO271" s="112">
        <v>77504</v>
      </c>
      <c r="AP271" s="113">
        <v>7133591143</v>
      </c>
      <c r="AQ271" s="113">
        <v>7133591004</v>
      </c>
      <c r="AR271" s="111" t="s">
        <v>185</v>
      </c>
      <c r="AS271" s="114">
        <v>8574868</v>
      </c>
      <c r="AT271" s="114">
        <v>20045828.45</v>
      </c>
      <c r="AU271" s="114"/>
      <c r="AV271" s="114"/>
      <c r="AW271" s="114" t="s">
        <v>186</v>
      </c>
      <c r="AX271" s="114" t="s">
        <v>186</v>
      </c>
      <c r="AY271" s="114" t="s">
        <v>186</v>
      </c>
      <c r="AZ271" s="114" t="s">
        <v>186</v>
      </c>
      <c r="BA271" s="114" t="s">
        <v>186</v>
      </c>
      <c r="BB271" s="111" t="s">
        <v>316</v>
      </c>
      <c r="BC271" s="114">
        <v>8574868</v>
      </c>
      <c r="BD271" s="111" t="s">
        <v>186</v>
      </c>
      <c r="BE271" s="114" t="s">
        <v>186</v>
      </c>
      <c r="BF271" s="111" t="s">
        <v>186</v>
      </c>
      <c r="BG271" s="114" t="s">
        <v>186</v>
      </c>
      <c r="BH271" s="114" t="s">
        <v>186</v>
      </c>
      <c r="BI271" s="114" t="s">
        <v>186</v>
      </c>
      <c r="BJ271" s="114" t="s">
        <v>186</v>
      </c>
      <c r="BK271" s="114" t="s">
        <v>186</v>
      </c>
      <c r="BL271" s="114" t="s">
        <v>186</v>
      </c>
      <c r="BM271" s="114" t="s">
        <v>186</v>
      </c>
      <c r="BN271" s="111" t="s">
        <v>317</v>
      </c>
      <c r="BO271" s="114">
        <v>20045828.45</v>
      </c>
      <c r="BP271" s="111" t="s">
        <v>186</v>
      </c>
      <c r="BQ271" s="114" t="s">
        <v>186</v>
      </c>
      <c r="BR271" s="111" t="s">
        <v>186</v>
      </c>
      <c r="BS271" s="114" t="s">
        <v>186</v>
      </c>
      <c r="BT271" s="114" t="s">
        <v>186</v>
      </c>
      <c r="BU271" s="114" t="s">
        <v>186</v>
      </c>
      <c r="BV271" s="114" t="s">
        <v>186</v>
      </c>
      <c r="BW271" s="114" t="s">
        <v>186</v>
      </c>
      <c r="BX271" s="114" t="s">
        <v>186</v>
      </c>
      <c r="BY271" s="114" t="s">
        <v>186</v>
      </c>
      <c r="BZ271" s="114" t="s">
        <v>186</v>
      </c>
      <c r="CA271" s="111" t="s">
        <v>186</v>
      </c>
      <c r="CB271" s="114" t="s">
        <v>186</v>
      </c>
      <c r="CC271" s="111" t="s">
        <v>186</v>
      </c>
      <c r="CD271" s="114" t="s">
        <v>186</v>
      </c>
      <c r="CE271" s="111" t="s">
        <v>188</v>
      </c>
      <c r="CF271" s="111" t="s">
        <v>186</v>
      </c>
      <c r="CG271" s="111" t="s">
        <v>186</v>
      </c>
      <c r="CH271" s="111" t="s">
        <v>186</v>
      </c>
      <c r="CI271" s="111" t="s">
        <v>186</v>
      </c>
      <c r="CJ271" s="111" t="s">
        <v>186</v>
      </c>
      <c r="CK271" s="111" t="s">
        <v>186</v>
      </c>
      <c r="CL271" s="111" t="s">
        <v>186</v>
      </c>
      <c r="CM271" s="111" t="s">
        <v>186</v>
      </c>
      <c r="CN271" s="111" t="s">
        <v>186</v>
      </c>
      <c r="CO271" s="111" t="s">
        <v>186</v>
      </c>
      <c r="CP271" s="111" t="s">
        <v>186</v>
      </c>
      <c r="CQ271" s="111" t="s">
        <v>186</v>
      </c>
      <c r="CR271" s="111" t="s">
        <v>186</v>
      </c>
      <c r="CS271" s="111" t="s">
        <v>186</v>
      </c>
      <c r="CT271" s="111" t="s">
        <v>186</v>
      </c>
      <c r="CU271" s="111" t="s">
        <v>186</v>
      </c>
      <c r="CV271" s="111" t="s">
        <v>186</v>
      </c>
      <c r="CW271" s="111" t="s">
        <v>186</v>
      </c>
      <c r="CX271" s="111" t="s">
        <v>186</v>
      </c>
      <c r="CY271" s="111" t="s">
        <v>186</v>
      </c>
      <c r="CZ271" s="111" t="s">
        <v>186</v>
      </c>
      <c r="DA271" s="111" t="s">
        <v>186</v>
      </c>
      <c r="DB271" s="111" t="s">
        <v>186</v>
      </c>
      <c r="DC271" s="111" t="s">
        <v>186</v>
      </c>
      <c r="DD271" s="111" t="s">
        <v>186</v>
      </c>
      <c r="DE271" s="111" t="s">
        <v>186</v>
      </c>
      <c r="DF271" s="111" t="s">
        <v>186</v>
      </c>
      <c r="DG271" s="111" t="s">
        <v>186</v>
      </c>
      <c r="DH271" s="111" t="s">
        <v>186</v>
      </c>
      <c r="DI271" s="111" t="s">
        <v>186</v>
      </c>
      <c r="DJ271" s="111" t="s">
        <v>186</v>
      </c>
      <c r="DK271" s="111" t="s">
        <v>186</v>
      </c>
      <c r="DL271" s="111" t="s">
        <v>186</v>
      </c>
      <c r="DM271" s="115">
        <v>40955.64333333333</v>
      </c>
    </row>
    <row r="272" spans="12:117" ht="17.25" customHeight="1" hidden="1">
      <c r="L272" s="21"/>
      <c r="R272" s="111" t="s">
        <v>318</v>
      </c>
      <c r="S272" s="111" t="s">
        <v>319</v>
      </c>
      <c r="T272" s="111" t="s">
        <v>320</v>
      </c>
      <c r="U272" s="111" t="s">
        <v>321</v>
      </c>
      <c r="V272" s="111" t="s">
        <v>180</v>
      </c>
      <c r="W272" s="112">
        <v>77514</v>
      </c>
      <c r="X272" s="111" t="s">
        <v>322</v>
      </c>
      <c r="Y272" s="111" t="s">
        <v>321</v>
      </c>
      <c r="Z272" s="111" t="s">
        <v>180</v>
      </c>
      <c r="AA272" s="112">
        <v>77514</v>
      </c>
      <c r="AB272" s="113">
        <v>4092673143</v>
      </c>
      <c r="AC272" s="113">
        <v>4092673608</v>
      </c>
      <c r="AD272" s="111" t="s">
        <v>323</v>
      </c>
      <c r="AE272" s="111" t="s">
        <v>212</v>
      </c>
      <c r="AF272" s="111" t="s">
        <v>324</v>
      </c>
      <c r="AG272" s="111" t="s">
        <v>325</v>
      </c>
      <c r="AH272" s="111" t="s">
        <v>320</v>
      </c>
      <c r="AI272" s="111" t="s">
        <v>321</v>
      </c>
      <c r="AJ272" s="111" t="s">
        <v>180</v>
      </c>
      <c r="AK272" s="112">
        <v>77514</v>
      </c>
      <c r="AL272" s="111" t="s">
        <v>322</v>
      </c>
      <c r="AM272" s="111" t="s">
        <v>321</v>
      </c>
      <c r="AN272" s="111" t="s">
        <v>180</v>
      </c>
      <c r="AO272" s="112">
        <v>77514</v>
      </c>
      <c r="AP272" s="113">
        <v>4092673143</v>
      </c>
      <c r="AQ272" s="113">
        <v>4092673608</v>
      </c>
      <c r="AR272" s="111" t="s">
        <v>197</v>
      </c>
      <c r="AS272" s="114">
        <v>0</v>
      </c>
      <c r="AT272" s="114">
        <v>138352.55</v>
      </c>
      <c r="AU272" s="114"/>
      <c r="AV272" s="114"/>
      <c r="AW272" s="114" t="s">
        <v>186</v>
      </c>
      <c r="AX272" s="114" t="s">
        <v>186</v>
      </c>
      <c r="AY272" s="114" t="s">
        <v>186</v>
      </c>
      <c r="AZ272" s="114" t="s">
        <v>186</v>
      </c>
      <c r="BA272" s="114" t="s">
        <v>186</v>
      </c>
      <c r="BB272" s="111" t="s">
        <v>186</v>
      </c>
      <c r="BC272" s="114" t="s">
        <v>186</v>
      </c>
      <c r="BD272" s="111" t="s">
        <v>186</v>
      </c>
      <c r="BE272" s="114" t="s">
        <v>186</v>
      </c>
      <c r="BF272" s="111" t="s">
        <v>186</v>
      </c>
      <c r="BG272" s="114" t="s">
        <v>186</v>
      </c>
      <c r="BH272" s="114" t="s">
        <v>186</v>
      </c>
      <c r="BI272" s="114">
        <v>123959.11</v>
      </c>
      <c r="BJ272" s="114">
        <v>14393.44</v>
      </c>
      <c r="BK272" s="114" t="s">
        <v>186</v>
      </c>
      <c r="BL272" s="114" t="s">
        <v>186</v>
      </c>
      <c r="BM272" s="114" t="s">
        <v>186</v>
      </c>
      <c r="BN272" s="111" t="s">
        <v>186</v>
      </c>
      <c r="BO272" s="114" t="s">
        <v>186</v>
      </c>
      <c r="BP272" s="111" t="s">
        <v>186</v>
      </c>
      <c r="BQ272" s="114" t="s">
        <v>186</v>
      </c>
      <c r="BR272" s="111" t="s">
        <v>186</v>
      </c>
      <c r="BS272" s="114" t="s">
        <v>186</v>
      </c>
      <c r="BT272" s="114" t="s">
        <v>186</v>
      </c>
      <c r="BU272" s="114" t="s">
        <v>186</v>
      </c>
      <c r="BV272" s="114" t="s">
        <v>186</v>
      </c>
      <c r="BW272" s="114" t="s">
        <v>186</v>
      </c>
      <c r="BX272" s="114" t="s">
        <v>186</v>
      </c>
      <c r="BY272" s="114" t="s">
        <v>186</v>
      </c>
      <c r="BZ272" s="114" t="s">
        <v>186</v>
      </c>
      <c r="CA272" s="111" t="s">
        <v>186</v>
      </c>
      <c r="CB272" s="114" t="s">
        <v>186</v>
      </c>
      <c r="CC272" s="111" t="s">
        <v>186</v>
      </c>
      <c r="CD272" s="114" t="s">
        <v>186</v>
      </c>
      <c r="CE272" s="111" t="s">
        <v>188</v>
      </c>
      <c r="CF272" s="111" t="s">
        <v>186</v>
      </c>
      <c r="CG272" s="111" t="s">
        <v>186</v>
      </c>
      <c r="CH272" s="111" t="s">
        <v>186</v>
      </c>
      <c r="CI272" s="111" t="s">
        <v>186</v>
      </c>
      <c r="CJ272" s="111" t="s">
        <v>186</v>
      </c>
      <c r="CK272" s="111" t="s">
        <v>186</v>
      </c>
      <c r="CL272" s="111" t="s">
        <v>186</v>
      </c>
      <c r="CM272" s="111" t="s">
        <v>186</v>
      </c>
      <c r="CN272" s="111" t="s">
        <v>186</v>
      </c>
      <c r="CO272" s="111" t="s">
        <v>186</v>
      </c>
      <c r="CP272" s="111" t="s">
        <v>186</v>
      </c>
      <c r="CQ272" s="111" t="s">
        <v>186</v>
      </c>
      <c r="CR272" s="111" t="s">
        <v>186</v>
      </c>
      <c r="CS272" s="111" t="s">
        <v>186</v>
      </c>
      <c r="CT272" s="111" t="s">
        <v>186</v>
      </c>
      <c r="CU272" s="111" t="s">
        <v>186</v>
      </c>
      <c r="CV272" s="111" t="s">
        <v>186</v>
      </c>
      <c r="CW272" s="111" t="s">
        <v>186</v>
      </c>
      <c r="CX272" s="111" t="s">
        <v>186</v>
      </c>
      <c r="CY272" s="111" t="s">
        <v>186</v>
      </c>
      <c r="CZ272" s="111" t="s">
        <v>186</v>
      </c>
      <c r="DA272" s="111" t="s">
        <v>186</v>
      </c>
      <c r="DB272" s="111" t="s">
        <v>186</v>
      </c>
      <c r="DC272" s="111" t="s">
        <v>186</v>
      </c>
      <c r="DD272" s="111" t="s">
        <v>186</v>
      </c>
      <c r="DE272" s="111" t="s">
        <v>186</v>
      </c>
      <c r="DF272" s="111" t="s">
        <v>186</v>
      </c>
      <c r="DG272" s="111" t="s">
        <v>186</v>
      </c>
      <c r="DH272" s="111" t="s">
        <v>186</v>
      </c>
      <c r="DI272" s="111" t="s">
        <v>186</v>
      </c>
      <c r="DJ272" s="111" t="s">
        <v>186</v>
      </c>
      <c r="DK272" s="111" t="s">
        <v>186</v>
      </c>
      <c r="DL272" s="111" t="s">
        <v>186</v>
      </c>
      <c r="DM272" s="115">
        <v>40942.695543981485</v>
      </c>
    </row>
    <row r="273" spans="12:117" ht="17.25" customHeight="1" hidden="1">
      <c r="L273" s="35"/>
      <c r="R273" s="111" t="s">
        <v>326</v>
      </c>
      <c r="S273" s="111" t="s">
        <v>327</v>
      </c>
      <c r="T273" s="111" t="s">
        <v>328</v>
      </c>
      <c r="U273" s="111" t="s">
        <v>329</v>
      </c>
      <c r="V273" s="111" t="s">
        <v>180</v>
      </c>
      <c r="W273" s="112">
        <v>77418</v>
      </c>
      <c r="X273" s="111" t="s">
        <v>330</v>
      </c>
      <c r="Y273" s="111" t="s">
        <v>329</v>
      </c>
      <c r="Z273" s="111" t="s">
        <v>180</v>
      </c>
      <c r="AA273" s="112">
        <v>77418</v>
      </c>
      <c r="AB273" s="113">
        <v>9794137400</v>
      </c>
      <c r="AC273" s="113">
        <v>9794137190</v>
      </c>
      <c r="AD273" s="111" t="s">
        <v>331</v>
      </c>
      <c r="AE273" s="111" t="s">
        <v>332</v>
      </c>
      <c r="AF273" s="111" t="s">
        <v>333</v>
      </c>
      <c r="AG273" s="111" t="s">
        <v>334</v>
      </c>
      <c r="AH273" s="111" t="s">
        <v>328</v>
      </c>
      <c r="AI273" s="111" t="s">
        <v>329</v>
      </c>
      <c r="AJ273" s="111" t="s">
        <v>180</v>
      </c>
      <c r="AK273" s="112">
        <v>77418</v>
      </c>
      <c r="AL273" s="111" t="s">
        <v>330</v>
      </c>
      <c r="AM273" s="111" t="s">
        <v>329</v>
      </c>
      <c r="AN273" s="111" t="s">
        <v>180</v>
      </c>
      <c r="AO273" s="112">
        <v>77418</v>
      </c>
      <c r="AP273" s="113">
        <v>9794137138</v>
      </c>
      <c r="AQ273" s="113">
        <v>9794137190</v>
      </c>
      <c r="AR273" s="111" t="s">
        <v>197</v>
      </c>
      <c r="AS273" s="114">
        <v>161819</v>
      </c>
      <c r="AT273" s="114">
        <v>4296837.59</v>
      </c>
      <c r="AU273" s="114"/>
      <c r="AV273" s="114"/>
      <c r="AW273" s="114" t="s">
        <v>186</v>
      </c>
      <c r="AX273" s="114" t="s">
        <v>186</v>
      </c>
      <c r="AY273" s="114" t="s">
        <v>186</v>
      </c>
      <c r="AZ273" s="114" t="s">
        <v>186</v>
      </c>
      <c r="BA273" s="114" t="s">
        <v>186</v>
      </c>
      <c r="BB273" s="111" t="s">
        <v>335</v>
      </c>
      <c r="BC273" s="114">
        <v>161819</v>
      </c>
      <c r="BD273" s="111" t="s">
        <v>186</v>
      </c>
      <c r="BE273" s="114" t="s">
        <v>186</v>
      </c>
      <c r="BF273" s="111" t="s">
        <v>186</v>
      </c>
      <c r="BG273" s="114" t="s">
        <v>186</v>
      </c>
      <c r="BH273" s="114" t="s">
        <v>186</v>
      </c>
      <c r="BI273" s="114" t="s">
        <v>186</v>
      </c>
      <c r="BJ273" s="114" t="s">
        <v>186</v>
      </c>
      <c r="BK273" s="114" t="s">
        <v>186</v>
      </c>
      <c r="BL273" s="114" t="s">
        <v>186</v>
      </c>
      <c r="BM273" s="114" t="s">
        <v>186</v>
      </c>
      <c r="BN273" s="111" t="s">
        <v>336</v>
      </c>
      <c r="BO273" s="114">
        <v>4296837.59</v>
      </c>
      <c r="BP273" s="111" t="s">
        <v>186</v>
      </c>
      <c r="BQ273" s="114" t="s">
        <v>186</v>
      </c>
      <c r="BR273" s="111" t="s">
        <v>186</v>
      </c>
      <c r="BS273" s="114" t="s">
        <v>186</v>
      </c>
      <c r="BT273" s="114" t="s">
        <v>186</v>
      </c>
      <c r="BU273" s="114" t="s">
        <v>186</v>
      </c>
      <c r="BV273" s="114" t="s">
        <v>186</v>
      </c>
      <c r="BW273" s="114" t="s">
        <v>186</v>
      </c>
      <c r="BX273" s="114" t="s">
        <v>186</v>
      </c>
      <c r="BY273" s="114" t="s">
        <v>186</v>
      </c>
      <c r="BZ273" s="114" t="s">
        <v>186</v>
      </c>
      <c r="CA273" s="111" t="s">
        <v>186</v>
      </c>
      <c r="CB273" s="114" t="s">
        <v>186</v>
      </c>
      <c r="CC273" s="111" t="s">
        <v>186</v>
      </c>
      <c r="CD273" s="114" t="s">
        <v>186</v>
      </c>
      <c r="CE273" s="111" t="s">
        <v>188</v>
      </c>
      <c r="CF273" s="111" t="s">
        <v>186</v>
      </c>
      <c r="CG273" s="111" t="s">
        <v>186</v>
      </c>
      <c r="CH273" s="111" t="s">
        <v>186</v>
      </c>
      <c r="CI273" s="111" t="s">
        <v>186</v>
      </c>
      <c r="CJ273" s="111" t="s">
        <v>186</v>
      </c>
      <c r="CK273" s="111" t="s">
        <v>186</v>
      </c>
      <c r="CL273" s="111" t="s">
        <v>186</v>
      </c>
      <c r="CM273" s="111" t="s">
        <v>186</v>
      </c>
      <c r="CN273" s="111" t="s">
        <v>186</v>
      </c>
      <c r="CO273" s="111" t="s">
        <v>186</v>
      </c>
      <c r="CP273" s="111" t="s">
        <v>186</v>
      </c>
      <c r="CQ273" s="111" t="s">
        <v>186</v>
      </c>
      <c r="CR273" s="111" t="s">
        <v>186</v>
      </c>
      <c r="CS273" s="111" t="s">
        <v>186</v>
      </c>
      <c r="CT273" s="111" t="s">
        <v>186</v>
      </c>
      <c r="CU273" s="111" t="s">
        <v>186</v>
      </c>
      <c r="CV273" s="111" t="s">
        <v>186</v>
      </c>
      <c r="CW273" s="111" t="s">
        <v>186</v>
      </c>
      <c r="CX273" s="111" t="s">
        <v>186</v>
      </c>
      <c r="CY273" s="111" t="s">
        <v>186</v>
      </c>
      <c r="CZ273" s="111" t="s">
        <v>186</v>
      </c>
      <c r="DA273" s="111" t="s">
        <v>186</v>
      </c>
      <c r="DB273" s="111" t="s">
        <v>186</v>
      </c>
      <c r="DC273" s="111" t="s">
        <v>186</v>
      </c>
      <c r="DD273" s="111" t="s">
        <v>186</v>
      </c>
      <c r="DE273" s="111" t="s">
        <v>186</v>
      </c>
      <c r="DF273" s="111" t="s">
        <v>186</v>
      </c>
      <c r="DG273" s="111" t="s">
        <v>186</v>
      </c>
      <c r="DH273" s="111" t="s">
        <v>186</v>
      </c>
      <c r="DI273" s="111" t="s">
        <v>186</v>
      </c>
      <c r="DJ273" s="111" t="s">
        <v>186</v>
      </c>
      <c r="DK273" s="111" t="s">
        <v>186</v>
      </c>
      <c r="DL273" s="111" t="s">
        <v>186</v>
      </c>
      <c r="DM273" s="115">
        <v>40935.598807870374</v>
      </c>
    </row>
    <row r="274" spans="12:117" ht="17.25" customHeight="1" hidden="1">
      <c r="L274" s="35"/>
      <c r="R274" s="111" t="s">
        <v>337</v>
      </c>
      <c r="S274" s="111" t="s">
        <v>338</v>
      </c>
      <c r="T274" s="111" t="s">
        <v>339</v>
      </c>
      <c r="U274" s="111" t="s">
        <v>340</v>
      </c>
      <c r="V274" s="111" t="s">
        <v>180</v>
      </c>
      <c r="W274" s="112">
        <v>78229</v>
      </c>
      <c r="X274" s="111" t="s">
        <v>339</v>
      </c>
      <c r="Y274" s="111" t="s">
        <v>340</v>
      </c>
      <c r="Z274" s="111" t="s">
        <v>180</v>
      </c>
      <c r="AA274" s="112">
        <v>78229</v>
      </c>
      <c r="AB274" s="113">
        <v>2103582000</v>
      </c>
      <c r="AC274" s="113">
        <v>2103584745</v>
      </c>
      <c r="AD274" s="111" t="s">
        <v>341</v>
      </c>
      <c r="AE274" s="111" t="s">
        <v>236</v>
      </c>
      <c r="AF274" s="111" t="s">
        <v>342</v>
      </c>
      <c r="AG274" s="111" t="s">
        <v>338</v>
      </c>
      <c r="AH274" s="111" t="s">
        <v>339</v>
      </c>
      <c r="AI274" s="111" t="s">
        <v>340</v>
      </c>
      <c r="AJ274" s="111" t="s">
        <v>180</v>
      </c>
      <c r="AK274" s="112">
        <v>78229</v>
      </c>
      <c r="AL274" s="111" t="s">
        <v>343</v>
      </c>
      <c r="AM274" s="111" t="s">
        <v>340</v>
      </c>
      <c r="AN274" s="111" t="s">
        <v>180</v>
      </c>
      <c r="AO274" s="112">
        <v>78229</v>
      </c>
      <c r="AP274" s="113">
        <v>2103582037</v>
      </c>
      <c r="AQ274" s="113">
        <v>2103584745</v>
      </c>
      <c r="AR274" s="111" t="s">
        <v>197</v>
      </c>
      <c r="AS274" s="114">
        <v>79629403</v>
      </c>
      <c r="AT274" s="114">
        <v>105989242</v>
      </c>
      <c r="AU274" s="114">
        <v>780927</v>
      </c>
      <c r="AV274" s="114"/>
      <c r="AW274" s="114" t="s">
        <v>186</v>
      </c>
      <c r="AX274" s="114" t="s">
        <v>186</v>
      </c>
      <c r="AY274" s="114" t="s">
        <v>186</v>
      </c>
      <c r="AZ274" s="114" t="s">
        <v>186</v>
      </c>
      <c r="BA274" s="114" t="s">
        <v>186</v>
      </c>
      <c r="BB274" s="111" t="s">
        <v>344</v>
      </c>
      <c r="BC274" s="114">
        <v>79629403</v>
      </c>
      <c r="BD274" s="111" t="s">
        <v>186</v>
      </c>
      <c r="BE274" s="114" t="s">
        <v>186</v>
      </c>
      <c r="BF274" s="111" t="s">
        <v>186</v>
      </c>
      <c r="BG274" s="114" t="s">
        <v>186</v>
      </c>
      <c r="BH274" s="114" t="s">
        <v>186</v>
      </c>
      <c r="BI274" s="114" t="s">
        <v>186</v>
      </c>
      <c r="BJ274" s="114" t="s">
        <v>186</v>
      </c>
      <c r="BK274" s="114" t="s">
        <v>186</v>
      </c>
      <c r="BL274" s="114" t="s">
        <v>186</v>
      </c>
      <c r="BM274" s="114" t="s">
        <v>186</v>
      </c>
      <c r="BN274" s="111" t="s">
        <v>344</v>
      </c>
      <c r="BO274" s="114">
        <v>105989242</v>
      </c>
      <c r="BP274" s="111" t="s">
        <v>186</v>
      </c>
      <c r="BQ274" s="114" t="s">
        <v>186</v>
      </c>
      <c r="BR274" s="111" t="s">
        <v>186</v>
      </c>
      <c r="BS274" s="114" t="s">
        <v>186</v>
      </c>
      <c r="BT274" s="114" t="s">
        <v>186</v>
      </c>
      <c r="BU274" s="114" t="s">
        <v>186</v>
      </c>
      <c r="BV274" s="114" t="s">
        <v>186</v>
      </c>
      <c r="BW274" s="114" t="s">
        <v>186</v>
      </c>
      <c r="BX274" s="114" t="s">
        <v>186</v>
      </c>
      <c r="BY274" s="114" t="s">
        <v>186</v>
      </c>
      <c r="BZ274" s="114" t="s">
        <v>186</v>
      </c>
      <c r="CA274" s="111" t="s">
        <v>344</v>
      </c>
      <c r="CB274" s="114">
        <v>780927</v>
      </c>
      <c r="CC274" s="111" t="s">
        <v>186</v>
      </c>
      <c r="CD274" s="114" t="s">
        <v>186</v>
      </c>
      <c r="CE274" s="111" t="s">
        <v>188</v>
      </c>
      <c r="CF274" s="111" t="s">
        <v>186</v>
      </c>
      <c r="CG274" s="111" t="s">
        <v>186</v>
      </c>
      <c r="CH274" s="111" t="s">
        <v>186</v>
      </c>
      <c r="CI274" s="111" t="s">
        <v>186</v>
      </c>
      <c r="CJ274" s="111" t="s">
        <v>186</v>
      </c>
      <c r="CK274" s="111" t="s">
        <v>186</v>
      </c>
      <c r="CL274" s="111" t="s">
        <v>186</v>
      </c>
      <c r="CM274" s="111" t="s">
        <v>186</v>
      </c>
      <c r="CN274" s="111" t="s">
        <v>186</v>
      </c>
      <c r="CO274" s="111" t="s">
        <v>186</v>
      </c>
      <c r="CP274" s="111" t="s">
        <v>186</v>
      </c>
      <c r="CQ274" s="111" t="s">
        <v>186</v>
      </c>
      <c r="CR274" s="111" t="s">
        <v>186</v>
      </c>
      <c r="CS274" s="111" t="s">
        <v>186</v>
      </c>
      <c r="CT274" s="111" t="s">
        <v>186</v>
      </c>
      <c r="CU274" s="111" t="s">
        <v>186</v>
      </c>
      <c r="CV274" s="114" t="s">
        <v>186</v>
      </c>
      <c r="CW274" s="111" t="s">
        <v>186</v>
      </c>
      <c r="CX274" s="111" t="s">
        <v>186</v>
      </c>
      <c r="CY274" s="111" t="s">
        <v>186</v>
      </c>
      <c r="CZ274" s="111" t="s">
        <v>186</v>
      </c>
      <c r="DA274" s="111" t="s">
        <v>186</v>
      </c>
      <c r="DB274" s="111" t="s">
        <v>186</v>
      </c>
      <c r="DC274" s="111" t="s">
        <v>186</v>
      </c>
      <c r="DD274" s="111" t="s">
        <v>186</v>
      </c>
      <c r="DE274" s="111" t="s">
        <v>186</v>
      </c>
      <c r="DF274" s="111" t="s">
        <v>186</v>
      </c>
      <c r="DG274" s="111" t="s">
        <v>186</v>
      </c>
      <c r="DH274" s="111" t="s">
        <v>186</v>
      </c>
      <c r="DI274" s="111" t="s">
        <v>186</v>
      </c>
      <c r="DJ274" s="111" t="s">
        <v>186</v>
      </c>
      <c r="DK274" s="111" t="s">
        <v>186</v>
      </c>
      <c r="DL274" s="111" t="s">
        <v>186</v>
      </c>
      <c r="DM274" s="115">
        <v>40967.460856481484</v>
      </c>
    </row>
    <row r="275" spans="12:117" ht="17.25" customHeight="1" hidden="1">
      <c r="L275" s="35"/>
      <c r="R275" s="117" t="s">
        <v>345</v>
      </c>
      <c r="S275" s="111" t="s">
        <v>346</v>
      </c>
      <c r="T275" s="111" t="s">
        <v>347</v>
      </c>
      <c r="U275" s="111" t="s">
        <v>348</v>
      </c>
      <c r="V275" s="111" t="s">
        <v>180</v>
      </c>
      <c r="W275" s="112">
        <v>79830</v>
      </c>
      <c r="X275" s="111" t="s">
        <v>347</v>
      </c>
      <c r="Y275" s="111" t="s">
        <v>348</v>
      </c>
      <c r="Z275" s="111" t="s">
        <v>180</v>
      </c>
      <c r="AA275" s="112">
        <v>79830</v>
      </c>
      <c r="AB275" s="113">
        <v>4328373447</v>
      </c>
      <c r="AC275" s="113">
        <v>4328370330</v>
      </c>
      <c r="AD275" s="111" t="s">
        <v>349</v>
      </c>
      <c r="AE275" s="111" t="s">
        <v>350</v>
      </c>
      <c r="AF275" s="111" t="s">
        <v>351</v>
      </c>
      <c r="AG275" s="111" t="s">
        <v>352</v>
      </c>
      <c r="AH275" s="111" t="s">
        <v>353</v>
      </c>
      <c r="AI275" s="111" t="s">
        <v>354</v>
      </c>
      <c r="AJ275" s="111" t="s">
        <v>355</v>
      </c>
      <c r="AK275" s="112">
        <v>37067</v>
      </c>
      <c r="AL275" s="111" t="s">
        <v>353</v>
      </c>
      <c r="AM275" s="111" t="s">
        <v>354</v>
      </c>
      <c r="AN275" s="111" t="s">
        <v>355</v>
      </c>
      <c r="AO275" s="112">
        <v>37067</v>
      </c>
      <c r="AP275" s="113">
        <v>6154653461</v>
      </c>
      <c r="AQ275" s="113">
        <v>6153732603</v>
      </c>
      <c r="AR275" s="111" t="s">
        <v>185</v>
      </c>
      <c r="AS275" s="114">
        <v>549978</v>
      </c>
      <c r="AT275" s="114">
        <v>1485426</v>
      </c>
      <c r="AU275" s="114"/>
      <c r="AV275" s="114"/>
      <c r="AW275" s="114" t="s">
        <v>186</v>
      </c>
      <c r="AX275" s="114" t="s">
        <v>186</v>
      </c>
      <c r="AY275" s="114" t="s">
        <v>186</v>
      </c>
      <c r="AZ275" s="114" t="s">
        <v>186</v>
      </c>
      <c r="BA275" s="114" t="s">
        <v>186</v>
      </c>
      <c r="BB275" s="111" t="s">
        <v>356</v>
      </c>
      <c r="BC275" s="114">
        <v>549978</v>
      </c>
      <c r="BD275" s="111" t="s">
        <v>186</v>
      </c>
      <c r="BE275" s="114" t="s">
        <v>186</v>
      </c>
      <c r="BF275" s="111" t="s">
        <v>186</v>
      </c>
      <c r="BG275" s="114" t="s">
        <v>186</v>
      </c>
      <c r="BH275" s="114" t="s">
        <v>186</v>
      </c>
      <c r="BI275" s="114" t="s">
        <v>186</v>
      </c>
      <c r="BJ275" s="114" t="s">
        <v>186</v>
      </c>
      <c r="BK275" s="114" t="s">
        <v>186</v>
      </c>
      <c r="BL275" s="114" t="s">
        <v>186</v>
      </c>
      <c r="BM275" s="114" t="s">
        <v>186</v>
      </c>
      <c r="BN275" s="111" t="s">
        <v>357</v>
      </c>
      <c r="BO275" s="114">
        <v>1485426</v>
      </c>
      <c r="BP275" s="111" t="s">
        <v>186</v>
      </c>
      <c r="BQ275" s="114" t="s">
        <v>186</v>
      </c>
      <c r="BR275" s="111" t="s">
        <v>186</v>
      </c>
      <c r="BS275" s="114" t="s">
        <v>186</v>
      </c>
      <c r="BT275" s="114" t="s">
        <v>186</v>
      </c>
      <c r="BU275" s="114" t="s">
        <v>186</v>
      </c>
      <c r="BV275" s="114" t="s">
        <v>186</v>
      </c>
      <c r="BW275" s="114" t="s">
        <v>186</v>
      </c>
      <c r="BX275" s="114" t="s">
        <v>186</v>
      </c>
      <c r="BY275" s="114" t="s">
        <v>186</v>
      </c>
      <c r="BZ275" s="114" t="s">
        <v>186</v>
      </c>
      <c r="CA275" s="111" t="s">
        <v>186</v>
      </c>
      <c r="CB275" s="114" t="s">
        <v>186</v>
      </c>
      <c r="CC275" s="111" t="s">
        <v>186</v>
      </c>
      <c r="CD275" s="114" t="s">
        <v>186</v>
      </c>
      <c r="CE275" s="111" t="s">
        <v>188</v>
      </c>
      <c r="CF275" s="111" t="s">
        <v>186</v>
      </c>
      <c r="CG275" s="111" t="s">
        <v>186</v>
      </c>
      <c r="CH275" s="111" t="s">
        <v>186</v>
      </c>
      <c r="CI275" s="111" t="s">
        <v>186</v>
      </c>
      <c r="CJ275" s="111" t="s">
        <v>186</v>
      </c>
      <c r="CK275" s="111" t="s">
        <v>186</v>
      </c>
      <c r="CL275" s="111" t="s">
        <v>186</v>
      </c>
      <c r="CM275" s="111" t="s">
        <v>186</v>
      </c>
      <c r="CN275" s="111" t="s">
        <v>186</v>
      </c>
      <c r="CO275" s="111" t="s">
        <v>186</v>
      </c>
      <c r="CP275" s="111" t="s">
        <v>186</v>
      </c>
      <c r="CQ275" s="111" t="s">
        <v>186</v>
      </c>
      <c r="CR275" s="111" t="s">
        <v>186</v>
      </c>
      <c r="CS275" s="111" t="s">
        <v>186</v>
      </c>
      <c r="CT275" s="111" t="s">
        <v>186</v>
      </c>
      <c r="CU275" s="111" t="s">
        <v>186</v>
      </c>
      <c r="CV275" s="114" t="s">
        <v>186</v>
      </c>
      <c r="CW275" s="111" t="s">
        <v>186</v>
      </c>
      <c r="CX275" s="111" t="s">
        <v>186</v>
      </c>
      <c r="CY275" s="111" t="s">
        <v>186</v>
      </c>
      <c r="CZ275" s="111" t="s">
        <v>186</v>
      </c>
      <c r="DA275" s="111" t="s">
        <v>186</v>
      </c>
      <c r="DB275" s="111" t="s">
        <v>186</v>
      </c>
      <c r="DC275" s="111" t="s">
        <v>186</v>
      </c>
      <c r="DD275" s="111" t="s">
        <v>186</v>
      </c>
      <c r="DE275" s="111" t="s">
        <v>186</v>
      </c>
      <c r="DF275" s="111" t="s">
        <v>186</v>
      </c>
      <c r="DG275" s="111" t="s">
        <v>186</v>
      </c>
      <c r="DH275" s="111" t="s">
        <v>186</v>
      </c>
      <c r="DI275" s="111" t="s">
        <v>186</v>
      </c>
      <c r="DJ275" s="111" t="s">
        <v>186</v>
      </c>
      <c r="DK275" s="111" t="s">
        <v>186</v>
      </c>
      <c r="DL275" s="111" t="s">
        <v>186</v>
      </c>
      <c r="DM275" s="115">
        <v>40967.698229166665</v>
      </c>
    </row>
    <row r="276" spans="12:117" ht="17.25" customHeight="1" hidden="1">
      <c r="L276" s="35"/>
      <c r="R276" s="111" t="s">
        <v>358</v>
      </c>
      <c r="S276" s="111" t="s">
        <v>359</v>
      </c>
      <c r="T276" s="111" t="s">
        <v>360</v>
      </c>
      <c r="U276" s="111" t="s">
        <v>361</v>
      </c>
      <c r="V276" s="111" t="s">
        <v>362</v>
      </c>
      <c r="W276" s="112">
        <v>76230</v>
      </c>
      <c r="X276" s="111" t="s">
        <v>360</v>
      </c>
      <c r="Y276" s="111" t="s">
        <v>361</v>
      </c>
      <c r="Z276" s="111" t="s">
        <v>362</v>
      </c>
      <c r="AA276" s="112">
        <v>76230</v>
      </c>
      <c r="AB276" s="113">
        <v>9408729371</v>
      </c>
      <c r="AC276" s="113">
        <v>9408721561</v>
      </c>
      <c r="AD276" s="111" t="s">
        <v>363</v>
      </c>
      <c r="AE276" s="111" t="s">
        <v>364</v>
      </c>
      <c r="AF276" s="111" t="s">
        <v>365</v>
      </c>
      <c r="AG276" s="111" t="s">
        <v>359</v>
      </c>
      <c r="AH276" s="111" t="s">
        <v>360</v>
      </c>
      <c r="AI276" s="111" t="s">
        <v>361</v>
      </c>
      <c r="AJ276" s="111" t="s">
        <v>362</v>
      </c>
      <c r="AK276" s="112">
        <v>76230</v>
      </c>
      <c r="AL276" s="111" t="s">
        <v>360</v>
      </c>
      <c r="AM276" s="111" t="s">
        <v>361</v>
      </c>
      <c r="AN276" s="111" t="s">
        <v>362</v>
      </c>
      <c r="AO276" s="112">
        <v>76230</v>
      </c>
      <c r="AP276" s="113">
        <v>9408729371</v>
      </c>
      <c r="AQ276" s="113">
        <v>9408721561</v>
      </c>
      <c r="AR276" s="111" t="s">
        <v>197</v>
      </c>
      <c r="AS276" s="114">
        <v>0</v>
      </c>
      <c r="AT276" s="114">
        <v>282778.8</v>
      </c>
      <c r="AU276" s="114"/>
      <c r="AV276" s="114"/>
      <c r="AW276" s="114" t="s">
        <v>186</v>
      </c>
      <c r="AX276" s="114" t="s">
        <v>186</v>
      </c>
      <c r="AY276" s="114" t="s">
        <v>186</v>
      </c>
      <c r="AZ276" s="114" t="s">
        <v>186</v>
      </c>
      <c r="BA276" s="114" t="s">
        <v>186</v>
      </c>
      <c r="BB276" s="111" t="s">
        <v>186</v>
      </c>
      <c r="BC276" s="114" t="s">
        <v>186</v>
      </c>
      <c r="BD276" s="111" t="s">
        <v>186</v>
      </c>
      <c r="BE276" s="114" t="s">
        <v>186</v>
      </c>
      <c r="BF276" s="111" t="s">
        <v>186</v>
      </c>
      <c r="BG276" s="114" t="s">
        <v>186</v>
      </c>
      <c r="BH276" s="114" t="s">
        <v>186</v>
      </c>
      <c r="BI276" s="114">
        <v>110083.72</v>
      </c>
      <c r="BJ276" s="114">
        <v>172695.08</v>
      </c>
      <c r="BK276" s="114" t="s">
        <v>186</v>
      </c>
      <c r="BL276" s="114" t="s">
        <v>186</v>
      </c>
      <c r="BM276" s="114" t="s">
        <v>186</v>
      </c>
      <c r="BN276" s="111" t="s">
        <v>186</v>
      </c>
      <c r="BO276" s="114" t="s">
        <v>186</v>
      </c>
      <c r="BP276" s="111" t="s">
        <v>186</v>
      </c>
      <c r="BQ276" s="114" t="s">
        <v>186</v>
      </c>
      <c r="BR276" s="111" t="s">
        <v>186</v>
      </c>
      <c r="BS276" s="114" t="s">
        <v>186</v>
      </c>
      <c r="BT276" s="114" t="s">
        <v>186</v>
      </c>
      <c r="BU276" s="114" t="s">
        <v>186</v>
      </c>
      <c r="BV276" s="114" t="s">
        <v>186</v>
      </c>
      <c r="BW276" s="114" t="s">
        <v>186</v>
      </c>
      <c r="BX276" s="114" t="s">
        <v>186</v>
      </c>
      <c r="BY276" s="114" t="s">
        <v>186</v>
      </c>
      <c r="BZ276" s="114" t="s">
        <v>186</v>
      </c>
      <c r="CA276" s="111" t="s">
        <v>186</v>
      </c>
      <c r="CB276" s="114" t="s">
        <v>186</v>
      </c>
      <c r="CC276" s="111" t="s">
        <v>186</v>
      </c>
      <c r="CD276" s="114" t="s">
        <v>186</v>
      </c>
      <c r="CE276" s="111" t="s">
        <v>188</v>
      </c>
      <c r="CF276" s="111" t="s">
        <v>186</v>
      </c>
      <c r="CG276" s="111" t="s">
        <v>186</v>
      </c>
      <c r="CH276" s="111" t="s">
        <v>186</v>
      </c>
      <c r="CI276" s="111" t="s">
        <v>186</v>
      </c>
      <c r="CJ276" s="111" t="s">
        <v>186</v>
      </c>
      <c r="CK276" s="111" t="s">
        <v>186</v>
      </c>
      <c r="CL276" s="111" t="s">
        <v>186</v>
      </c>
      <c r="CM276" s="111" t="s">
        <v>186</v>
      </c>
      <c r="CN276" s="111" t="s">
        <v>186</v>
      </c>
      <c r="CO276" s="111" t="s">
        <v>186</v>
      </c>
      <c r="CP276" s="111" t="s">
        <v>186</v>
      </c>
      <c r="CQ276" s="111" t="s">
        <v>186</v>
      </c>
      <c r="CR276" s="111" t="s">
        <v>186</v>
      </c>
      <c r="CS276" s="111" t="s">
        <v>186</v>
      </c>
      <c r="CT276" s="111" t="s">
        <v>186</v>
      </c>
      <c r="CU276" s="111" t="s">
        <v>186</v>
      </c>
      <c r="CV276" s="111" t="s">
        <v>186</v>
      </c>
      <c r="CW276" s="111" t="s">
        <v>186</v>
      </c>
      <c r="CX276" s="111" t="s">
        <v>186</v>
      </c>
      <c r="CY276" s="111" t="s">
        <v>186</v>
      </c>
      <c r="CZ276" s="111" t="s">
        <v>186</v>
      </c>
      <c r="DA276" s="111" t="s">
        <v>186</v>
      </c>
      <c r="DB276" s="111" t="s">
        <v>186</v>
      </c>
      <c r="DC276" s="111" t="s">
        <v>186</v>
      </c>
      <c r="DD276" s="111" t="s">
        <v>186</v>
      </c>
      <c r="DE276" s="111" t="s">
        <v>186</v>
      </c>
      <c r="DF276" s="111" t="s">
        <v>186</v>
      </c>
      <c r="DG276" s="111" t="s">
        <v>186</v>
      </c>
      <c r="DH276" s="111" t="s">
        <v>186</v>
      </c>
      <c r="DI276" s="111" t="s">
        <v>186</v>
      </c>
      <c r="DJ276" s="111" t="s">
        <v>186</v>
      </c>
      <c r="DK276" s="111" t="s">
        <v>186</v>
      </c>
      <c r="DL276" s="111" t="s">
        <v>186</v>
      </c>
      <c r="DM276" s="115">
        <v>40953.64729166667</v>
      </c>
    </row>
    <row r="277" spans="12:117" ht="17.25" customHeight="1" hidden="1">
      <c r="L277" s="35"/>
      <c r="R277" s="111" t="s">
        <v>366</v>
      </c>
      <c r="S277" s="111" t="s">
        <v>367</v>
      </c>
      <c r="T277" s="111" t="s">
        <v>368</v>
      </c>
      <c r="U277" s="111" t="s">
        <v>369</v>
      </c>
      <c r="V277" s="111" t="s">
        <v>180</v>
      </c>
      <c r="W277" s="112">
        <v>77566</v>
      </c>
      <c r="X277" s="111" t="s">
        <v>370</v>
      </c>
      <c r="Y277" s="111" t="s">
        <v>369</v>
      </c>
      <c r="Z277" s="111" t="s">
        <v>180</v>
      </c>
      <c r="AA277" s="112">
        <v>77566</v>
      </c>
      <c r="AB277" s="113">
        <v>9792851802</v>
      </c>
      <c r="AC277" s="113">
        <v>9792976905</v>
      </c>
      <c r="AD277" s="111" t="s">
        <v>371</v>
      </c>
      <c r="AE277" s="111" t="s">
        <v>372</v>
      </c>
      <c r="AF277" s="111" t="s">
        <v>373</v>
      </c>
      <c r="AG277" s="111" t="s">
        <v>367</v>
      </c>
      <c r="AH277" s="111" t="s">
        <v>368</v>
      </c>
      <c r="AI277" s="111" t="s">
        <v>369</v>
      </c>
      <c r="AJ277" s="111" t="s">
        <v>362</v>
      </c>
      <c r="AK277" s="112">
        <v>77566</v>
      </c>
      <c r="AL277" s="111" t="s">
        <v>370</v>
      </c>
      <c r="AM277" s="111" t="s">
        <v>369</v>
      </c>
      <c r="AN277" s="111" t="s">
        <v>362</v>
      </c>
      <c r="AO277" s="112">
        <v>77566</v>
      </c>
      <c r="AP277" s="113">
        <v>9792851802</v>
      </c>
      <c r="AQ277" s="113">
        <v>9792976905</v>
      </c>
      <c r="AR277" s="111" t="s">
        <v>185</v>
      </c>
      <c r="AS277" s="114">
        <v>0</v>
      </c>
      <c r="AT277" s="114">
        <v>4456328</v>
      </c>
      <c r="AU277" s="114"/>
      <c r="AV277" s="114"/>
      <c r="AW277" s="114" t="s">
        <v>186</v>
      </c>
      <c r="AX277" s="114" t="s">
        <v>186</v>
      </c>
      <c r="AY277" s="114" t="s">
        <v>186</v>
      </c>
      <c r="AZ277" s="114" t="s">
        <v>186</v>
      </c>
      <c r="BA277" s="114" t="s">
        <v>186</v>
      </c>
      <c r="BB277" s="111" t="s">
        <v>186</v>
      </c>
      <c r="BC277" s="114" t="s">
        <v>186</v>
      </c>
      <c r="BD277" s="111" t="s">
        <v>186</v>
      </c>
      <c r="BE277" s="114" t="s">
        <v>186</v>
      </c>
      <c r="BF277" s="111" t="s">
        <v>186</v>
      </c>
      <c r="BG277" s="114" t="s">
        <v>186</v>
      </c>
      <c r="BH277" s="114" t="s">
        <v>186</v>
      </c>
      <c r="BI277" s="114">
        <v>2954612</v>
      </c>
      <c r="BJ277" s="114">
        <v>1501716</v>
      </c>
      <c r="BK277" s="114" t="s">
        <v>186</v>
      </c>
      <c r="BL277" s="114" t="s">
        <v>186</v>
      </c>
      <c r="BM277" s="114" t="s">
        <v>186</v>
      </c>
      <c r="BN277" s="111" t="s">
        <v>186</v>
      </c>
      <c r="BO277" s="114" t="s">
        <v>186</v>
      </c>
      <c r="BP277" s="111" t="s">
        <v>186</v>
      </c>
      <c r="BQ277" s="114" t="s">
        <v>186</v>
      </c>
      <c r="BR277" s="111" t="s">
        <v>186</v>
      </c>
      <c r="BS277" s="114" t="s">
        <v>186</v>
      </c>
      <c r="BT277" s="114" t="s">
        <v>186</v>
      </c>
      <c r="BU277" s="114" t="s">
        <v>186</v>
      </c>
      <c r="BV277" s="114" t="s">
        <v>186</v>
      </c>
      <c r="BW277" s="114" t="s">
        <v>186</v>
      </c>
      <c r="BX277" s="114" t="s">
        <v>186</v>
      </c>
      <c r="BY277" s="114" t="s">
        <v>186</v>
      </c>
      <c r="BZ277" s="114" t="s">
        <v>186</v>
      </c>
      <c r="CA277" s="111" t="s">
        <v>186</v>
      </c>
      <c r="CB277" s="114" t="s">
        <v>186</v>
      </c>
      <c r="CC277" s="111" t="s">
        <v>186</v>
      </c>
      <c r="CD277" s="114" t="s">
        <v>186</v>
      </c>
      <c r="CE277" s="111" t="s">
        <v>188</v>
      </c>
      <c r="CF277" s="111" t="s">
        <v>186</v>
      </c>
      <c r="CG277" s="111" t="s">
        <v>186</v>
      </c>
      <c r="CH277" s="111" t="s">
        <v>186</v>
      </c>
      <c r="CI277" s="111" t="s">
        <v>186</v>
      </c>
      <c r="CJ277" s="111" t="s">
        <v>186</v>
      </c>
      <c r="CK277" s="111" t="s">
        <v>186</v>
      </c>
      <c r="CL277" s="111" t="s">
        <v>186</v>
      </c>
      <c r="CM277" s="111" t="s">
        <v>186</v>
      </c>
      <c r="CN277" s="111" t="s">
        <v>186</v>
      </c>
      <c r="CO277" s="111" t="s">
        <v>186</v>
      </c>
      <c r="CP277" s="111" t="s">
        <v>186</v>
      </c>
      <c r="CQ277" s="111" t="s">
        <v>186</v>
      </c>
      <c r="CR277" s="111" t="s">
        <v>186</v>
      </c>
      <c r="CS277" s="111" t="s">
        <v>186</v>
      </c>
      <c r="CT277" s="111" t="s">
        <v>186</v>
      </c>
      <c r="CU277" s="111" t="s">
        <v>186</v>
      </c>
      <c r="CV277" s="114" t="s">
        <v>186</v>
      </c>
      <c r="CW277" s="111" t="s">
        <v>186</v>
      </c>
      <c r="CX277" s="111" t="s">
        <v>186</v>
      </c>
      <c r="CY277" s="111" t="s">
        <v>186</v>
      </c>
      <c r="CZ277" s="111" t="s">
        <v>186</v>
      </c>
      <c r="DA277" s="111" t="s">
        <v>186</v>
      </c>
      <c r="DB277" s="111" t="s">
        <v>186</v>
      </c>
      <c r="DC277" s="111" t="s">
        <v>186</v>
      </c>
      <c r="DD277" s="111" t="s">
        <v>186</v>
      </c>
      <c r="DE277" s="111" t="s">
        <v>186</v>
      </c>
      <c r="DF277" s="111" t="s">
        <v>186</v>
      </c>
      <c r="DG277" s="111" t="s">
        <v>186</v>
      </c>
      <c r="DH277" s="111" t="s">
        <v>186</v>
      </c>
      <c r="DI277" s="111" t="s">
        <v>186</v>
      </c>
      <c r="DJ277" s="111" t="s">
        <v>186</v>
      </c>
      <c r="DK277" s="111" t="s">
        <v>186</v>
      </c>
      <c r="DL277" s="111" t="s">
        <v>186</v>
      </c>
      <c r="DM277" s="115">
        <v>40968.609814814816</v>
      </c>
    </row>
    <row r="278" spans="12:117" ht="17.25" customHeight="1" hidden="1">
      <c r="L278" s="35"/>
      <c r="R278" s="111" t="s">
        <v>374</v>
      </c>
      <c r="S278" s="111" t="s">
        <v>375</v>
      </c>
      <c r="T278" s="111" t="s">
        <v>376</v>
      </c>
      <c r="U278" s="111" t="s">
        <v>377</v>
      </c>
      <c r="V278" s="111" t="s">
        <v>180</v>
      </c>
      <c r="W278" s="112">
        <v>79316</v>
      </c>
      <c r="X278" s="111" t="s">
        <v>378</v>
      </c>
      <c r="Y278" s="111" t="s">
        <v>379</v>
      </c>
      <c r="Z278" s="111" t="s">
        <v>180</v>
      </c>
      <c r="AA278" s="112">
        <v>79316</v>
      </c>
      <c r="AB278" s="113">
        <v>8066373551</v>
      </c>
      <c r="AC278" s="113">
        <v>8066371779</v>
      </c>
      <c r="AD278" s="111" t="s">
        <v>380</v>
      </c>
      <c r="AE278" s="111" t="s">
        <v>372</v>
      </c>
      <c r="AF278" s="111" t="s">
        <v>381</v>
      </c>
      <c r="AG278" s="111" t="s">
        <v>375</v>
      </c>
      <c r="AH278" s="111" t="s">
        <v>376</v>
      </c>
      <c r="AI278" s="111" t="s">
        <v>377</v>
      </c>
      <c r="AJ278" s="111" t="s">
        <v>180</v>
      </c>
      <c r="AK278" s="112">
        <v>79316</v>
      </c>
      <c r="AL278" s="111" t="s">
        <v>376</v>
      </c>
      <c r="AM278" s="111" t="s">
        <v>379</v>
      </c>
      <c r="AN278" s="111" t="s">
        <v>180</v>
      </c>
      <c r="AO278" s="112">
        <v>79316</v>
      </c>
      <c r="AP278" s="113">
        <v>8066373551</v>
      </c>
      <c r="AQ278" s="113">
        <v>8066371779</v>
      </c>
      <c r="AR278" s="111" t="s">
        <v>197</v>
      </c>
      <c r="AS278" s="114">
        <v>801973</v>
      </c>
      <c r="AT278" s="114">
        <v>167666</v>
      </c>
      <c r="AU278" s="114"/>
      <c r="AV278" s="114">
        <v>101016</v>
      </c>
      <c r="AW278" s="114" t="s">
        <v>186</v>
      </c>
      <c r="AX278" s="114" t="s">
        <v>186</v>
      </c>
      <c r="AY278" s="114" t="s">
        <v>186</v>
      </c>
      <c r="AZ278" s="114" t="s">
        <v>186</v>
      </c>
      <c r="BA278" s="114" t="s">
        <v>186</v>
      </c>
      <c r="BB278" s="111" t="s">
        <v>382</v>
      </c>
      <c r="BC278" s="114">
        <v>700957</v>
      </c>
      <c r="BD278" s="111" t="s">
        <v>186</v>
      </c>
      <c r="BE278" s="114" t="s">
        <v>186</v>
      </c>
      <c r="BF278" s="111" t="s">
        <v>186</v>
      </c>
      <c r="BG278" s="114" t="s">
        <v>186</v>
      </c>
      <c r="BH278" s="114" t="s">
        <v>186</v>
      </c>
      <c r="BI278" s="114" t="s">
        <v>186</v>
      </c>
      <c r="BJ278" s="114" t="s">
        <v>186</v>
      </c>
      <c r="BK278" s="114" t="s">
        <v>186</v>
      </c>
      <c r="BL278" s="114" t="s">
        <v>186</v>
      </c>
      <c r="BM278" s="114" t="s">
        <v>186</v>
      </c>
      <c r="BN278" s="111" t="s">
        <v>383</v>
      </c>
      <c r="BO278" s="114">
        <v>167666</v>
      </c>
      <c r="BP278" s="111" t="s">
        <v>186</v>
      </c>
      <c r="BQ278" s="114" t="s">
        <v>186</v>
      </c>
      <c r="BR278" s="111" t="s">
        <v>186</v>
      </c>
      <c r="BS278" s="114" t="s">
        <v>186</v>
      </c>
      <c r="BT278" s="114" t="s">
        <v>186</v>
      </c>
      <c r="BU278" s="114" t="s">
        <v>186</v>
      </c>
      <c r="BV278" s="114" t="s">
        <v>186</v>
      </c>
      <c r="BW278" s="114" t="s">
        <v>186</v>
      </c>
      <c r="BX278" s="114" t="s">
        <v>186</v>
      </c>
      <c r="BY278" s="114" t="s">
        <v>186</v>
      </c>
      <c r="BZ278" s="114" t="s">
        <v>186</v>
      </c>
      <c r="CA278" s="111" t="s">
        <v>186</v>
      </c>
      <c r="CB278" s="114" t="s">
        <v>186</v>
      </c>
      <c r="CC278" s="111" t="s">
        <v>186</v>
      </c>
      <c r="CD278" s="114" t="s">
        <v>186</v>
      </c>
      <c r="CE278" s="111" t="s">
        <v>215</v>
      </c>
      <c r="CF278" s="111" t="s">
        <v>384</v>
      </c>
      <c r="CG278" s="111" t="s">
        <v>186</v>
      </c>
      <c r="CH278" s="111" t="s">
        <v>186</v>
      </c>
      <c r="CI278" s="111" t="s">
        <v>186</v>
      </c>
      <c r="CJ278" s="111" t="s">
        <v>186</v>
      </c>
      <c r="CK278" s="111" t="s">
        <v>385</v>
      </c>
      <c r="CL278" s="111" t="s">
        <v>186</v>
      </c>
      <c r="CM278" s="111" t="s">
        <v>186</v>
      </c>
      <c r="CN278" s="113">
        <v>5123061184</v>
      </c>
      <c r="CO278" s="114">
        <v>1871</v>
      </c>
      <c r="CP278" s="111" t="s">
        <v>386</v>
      </c>
      <c r="CQ278" s="111" t="s">
        <v>387</v>
      </c>
      <c r="CR278" s="111" t="s">
        <v>186</v>
      </c>
      <c r="CS278" s="111" t="s">
        <v>186</v>
      </c>
      <c r="CT278" s="111" t="s">
        <v>186</v>
      </c>
      <c r="CU278" s="113" t="s">
        <v>186</v>
      </c>
      <c r="CV278" s="114" t="s">
        <v>186</v>
      </c>
      <c r="CW278" s="111" t="s">
        <v>186</v>
      </c>
      <c r="CX278" s="111" t="s">
        <v>186</v>
      </c>
      <c r="CY278" s="111" t="s">
        <v>186</v>
      </c>
      <c r="CZ278" s="111" t="s">
        <v>186</v>
      </c>
      <c r="DA278" s="111" t="s">
        <v>186</v>
      </c>
      <c r="DB278" s="113" t="s">
        <v>186</v>
      </c>
      <c r="DC278" s="114" t="s">
        <v>186</v>
      </c>
      <c r="DD278" s="111" t="s">
        <v>186</v>
      </c>
      <c r="DE278" s="111" t="s">
        <v>186</v>
      </c>
      <c r="DF278" s="111" t="s">
        <v>186</v>
      </c>
      <c r="DG278" s="111" t="s">
        <v>186</v>
      </c>
      <c r="DH278" s="111" t="s">
        <v>186</v>
      </c>
      <c r="DI278" s="111" t="s">
        <v>186</v>
      </c>
      <c r="DJ278" s="111" t="s">
        <v>186</v>
      </c>
      <c r="DK278" s="111" t="s">
        <v>186</v>
      </c>
      <c r="DL278" s="111" t="s">
        <v>186</v>
      </c>
      <c r="DM278" s="115">
        <v>40977.63379629629</v>
      </c>
    </row>
    <row r="279" spans="12:117" ht="17.25" customHeight="1" hidden="1">
      <c r="L279" s="35"/>
      <c r="R279" s="111" t="s">
        <v>388</v>
      </c>
      <c r="S279" s="111" t="s">
        <v>389</v>
      </c>
      <c r="T279" s="111" t="s">
        <v>390</v>
      </c>
      <c r="U279" s="111" t="s">
        <v>391</v>
      </c>
      <c r="V279" s="111" t="s">
        <v>180</v>
      </c>
      <c r="W279" s="112">
        <v>76801</v>
      </c>
      <c r="X279" s="111" t="s">
        <v>390</v>
      </c>
      <c r="Y279" s="111" t="s">
        <v>391</v>
      </c>
      <c r="Z279" s="111" t="s">
        <v>180</v>
      </c>
      <c r="AA279" s="112">
        <v>76801</v>
      </c>
      <c r="AB279" s="113">
        <v>3256468541</v>
      </c>
      <c r="AC279" s="113">
        <v>3256465459</v>
      </c>
      <c r="AD279" s="111" t="s">
        <v>349</v>
      </c>
      <c r="AE279" s="111" t="s">
        <v>350</v>
      </c>
      <c r="AF279" s="111" t="s">
        <v>351</v>
      </c>
      <c r="AG279" s="111" t="s">
        <v>352</v>
      </c>
      <c r="AH279" s="111" t="s">
        <v>353</v>
      </c>
      <c r="AI279" s="111" t="s">
        <v>354</v>
      </c>
      <c r="AJ279" s="111" t="s">
        <v>355</v>
      </c>
      <c r="AK279" s="112">
        <v>37067</v>
      </c>
      <c r="AL279" s="111" t="s">
        <v>353</v>
      </c>
      <c r="AM279" s="111" t="s">
        <v>354</v>
      </c>
      <c r="AN279" s="111" t="s">
        <v>355</v>
      </c>
      <c r="AO279" s="112">
        <v>37067</v>
      </c>
      <c r="AP279" s="113">
        <v>6154653461</v>
      </c>
      <c r="AQ279" s="113">
        <v>6153732603</v>
      </c>
      <c r="AR279" s="111" t="s">
        <v>185</v>
      </c>
      <c r="AS279" s="114">
        <v>2192635</v>
      </c>
      <c r="AT279" s="114">
        <v>1229417</v>
      </c>
      <c r="AU279" s="114"/>
      <c r="AV279" s="114"/>
      <c r="AW279" s="114" t="s">
        <v>186</v>
      </c>
      <c r="AX279" s="114" t="s">
        <v>186</v>
      </c>
      <c r="AY279" s="114" t="s">
        <v>186</v>
      </c>
      <c r="AZ279" s="114" t="s">
        <v>186</v>
      </c>
      <c r="BA279" s="114" t="s">
        <v>186</v>
      </c>
      <c r="BB279" s="111" t="s">
        <v>356</v>
      </c>
      <c r="BC279" s="114">
        <v>2192635</v>
      </c>
      <c r="BD279" s="111" t="s">
        <v>186</v>
      </c>
      <c r="BE279" s="114" t="s">
        <v>186</v>
      </c>
      <c r="BF279" s="111" t="s">
        <v>186</v>
      </c>
      <c r="BG279" s="114" t="s">
        <v>186</v>
      </c>
      <c r="BH279" s="114" t="s">
        <v>186</v>
      </c>
      <c r="BI279" s="114" t="s">
        <v>186</v>
      </c>
      <c r="BJ279" s="114" t="s">
        <v>186</v>
      </c>
      <c r="BK279" s="114" t="s">
        <v>186</v>
      </c>
      <c r="BL279" s="114" t="s">
        <v>186</v>
      </c>
      <c r="BM279" s="114" t="s">
        <v>186</v>
      </c>
      <c r="BN279" s="111" t="s">
        <v>357</v>
      </c>
      <c r="BO279" s="114">
        <v>1229417</v>
      </c>
      <c r="BP279" s="111" t="s">
        <v>186</v>
      </c>
      <c r="BQ279" s="114" t="s">
        <v>186</v>
      </c>
      <c r="BR279" s="111" t="s">
        <v>186</v>
      </c>
      <c r="BS279" s="114" t="s">
        <v>186</v>
      </c>
      <c r="BT279" s="114" t="s">
        <v>186</v>
      </c>
      <c r="BU279" s="114" t="s">
        <v>186</v>
      </c>
      <c r="BV279" s="114" t="s">
        <v>186</v>
      </c>
      <c r="BW279" s="114" t="s">
        <v>186</v>
      </c>
      <c r="BX279" s="114" t="s">
        <v>186</v>
      </c>
      <c r="BY279" s="114" t="s">
        <v>186</v>
      </c>
      <c r="BZ279" s="114" t="s">
        <v>186</v>
      </c>
      <c r="CA279" s="111" t="s">
        <v>186</v>
      </c>
      <c r="CB279" s="114" t="s">
        <v>186</v>
      </c>
      <c r="CC279" s="111" t="s">
        <v>186</v>
      </c>
      <c r="CD279" s="114" t="s">
        <v>186</v>
      </c>
      <c r="CE279" s="111" t="s">
        <v>188</v>
      </c>
      <c r="CF279" s="111" t="s">
        <v>186</v>
      </c>
      <c r="CG279" s="111" t="s">
        <v>186</v>
      </c>
      <c r="CH279" s="111" t="s">
        <v>186</v>
      </c>
      <c r="CI279" s="111" t="s">
        <v>186</v>
      </c>
      <c r="CJ279" s="111" t="s">
        <v>186</v>
      </c>
      <c r="CK279" s="111" t="s">
        <v>186</v>
      </c>
      <c r="CL279" s="111" t="s">
        <v>186</v>
      </c>
      <c r="CM279" s="111" t="s">
        <v>186</v>
      </c>
      <c r="CN279" s="111" t="s">
        <v>186</v>
      </c>
      <c r="CO279" s="111" t="s">
        <v>186</v>
      </c>
      <c r="CP279" s="111" t="s">
        <v>186</v>
      </c>
      <c r="CQ279" s="111" t="s">
        <v>186</v>
      </c>
      <c r="CR279" s="111" t="s">
        <v>186</v>
      </c>
      <c r="CS279" s="111" t="s">
        <v>186</v>
      </c>
      <c r="CT279" s="111" t="s">
        <v>186</v>
      </c>
      <c r="CU279" s="111" t="s">
        <v>186</v>
      </c>
      <c r="CV279" s="114" t="s">
        <v>186</v>
      </c>
      <c r="CW279" s="111" t="s">
        <v>186</v>
      </c>
      <c r="CX279" s="111" t="s">
        <v>186</v>
      </c>
      <c r="CY279" s="111" t="s">
        <v>186</v>
      </c>
      <c r="CZ279" s="111" t="s">
        <v>186</v>
      </c>
      <c r="DA279" s="111" t="s">
        <v>186</v>
      </c>
      <c r="DB279" s="111" t="s">
        <v>186</v>
      </c>
      <c r="DC279" s="111" t="s">
        <v>186</v>
      </c>
      <c r="DD279" s="111" t="s">
        <v>186</v>
      </c>
      <c r="DE279" s="111" t="s">
        <v>186</v>
      </c>
      <c r="DF279" s="111" t="s">
        <v>186</v>
      </c>
      <c r="DG279" s="111" t="s">
        <v>186</v>
      </c>
      <c r="DH279" s="111" t="s">
        <v>186</v>
      </c>
      <c r="DI279" s="111" t="s">
        <v>186</v>
      </c>
      <c r="DJ279" s="111" t="s">
        <v>186</v>
      </c>
      <c r="DK279" s="111" t="s">
        <v>186</v>
      </c>
      <c r="DL279" s="111" t="s">
        <v>186</v>
      </c>
      <c r="DM279" s="115">
        <v>40967.70228009259</v>
      </c>
    </row>
    <row r="280" spans="12:117" ht="17.25" customHeight="1" hidden="1">
      <c r="L280" s="35"/>
      <c r="R280" s="111" t="s">
        <v>392</v>
      </c>
      <c r="S280" s="111" t="s">
        <v>393</v>
      </c>
      <c r="T280" s="111" t="s">
        <v>394</v>
      </c>
      <c r="U280" s="111" t="s">
        <v>395</v>
      </c>
      <c r="V280" s="111" t="s">
        <v>180</v>
      </c>
      <c r="W280" s="112">
        <v>77434</v>
      </c>
      <c r="X280" s="111" t="s">
        <v>396</v>
      </c>
      <c r="Y280" s="111" t="s">
        <v>395</v>
      </c>
      <c r="Z280" s="111" t="s">
        <v>180</v>
      </c>
      <c r="AA280" s="112">
        <v>77434</v>
      </c>
      <c r="AB280" s="113">
        <v>9792345571</v>
      </c>
      <c r="AC280" s="113">
        <v>9792345176</v>
      </c>
      <c r="AD280" s="111" t="s">
        <v>397</v>
      </c>
      <c r="AE280" s="111" t="s">
        <v>372</v>
      </c>
      <c r="AF280" s="111" t="s">
        <v>398</v>
      </c>
      <c r="AG280" s="111" t="s">
        <v>393</v>
      </c>
      <c r="AH280" s="111" t="s">
        <v>394</v>
      </c>
      <c r="AI280" s="111" t="s">
        <v>395</v>
      </c>
      <c r="AJ280" s="111" t="s">
        <v>180</v>
      </c>
      <c r="AK280" s="112">
        <v>77434</v>
      </c>
      <c r="AL280" s="111" t="s">
        <v>396</v>
      </c>
      <c r="AM280" s="111" t="s">
        <v>395</v>
      </c>
      <c r="AN280" s="111" t="s">
        <v>180</v>
      </c>
      <c r="AO280" s="112">
        <v>77434</v>
      </c>
      <c r="AP280" s="113">
        <v>9792345571</v>
      </c>
      <c r="AQ280" s="113">
        <v>9792345176</v>
      </c>
      <c r="AR280" s="111" t="s">
        <v>185</v>
      </c>
      <c r="AS280" s="114">
        <v>129632</v>
      </c>
      <c r="AT280" s="114">
        <v>37043.89</v>
      </c>
      <c r="AU280" s="114"/>
      <c r="AV280" s="114"/>
      <c r="AW280" s="114" t="s">
        <v>186</v>
      </c>
      <c r="AX280" s="114" t="s">
        <v>186</v>
      </c>
      <c r="AY280" s="114" t="s">
        <v>186</v>
      </c>
      <c r="AZ280" s="114" t="s">
        <v>186</v>
      </c>
      <c r="BA280" s="114" t="s">
        <v>186</v>
      </c>
      <c r="BB280" s="111" t="s">
        <v>399</v>
      </c>
      <c r="BC280" s="114">
        <v>129632</v>
      </c>
      <c r="BD280" s="111" t="s">
        <v>186</v>
      </c>
      <c r="BE280" s="114" t="s">
        <v>186</v>
      </c>
      <c r="BF280" s="111" t="s">
        <v>186</v>
      </c>
      <c r="BG280" s="114" t="s">
        <v>186</v>
      </c>
      <c r="BH280" s="114" t="s">
        <v>186</v>
      </c>
      <c r="BI280" s="114" t="s">
        <v>186</v>
      </c>
      <c r="BJ280" s="114" t="s">
        <v>186</v>
      </c>
      <c r="BK280" s="114" t="s">
        <v>186</v>
      </c>
      <c r="BL280" s="114" t="s">
        <v>186</v>
      </c>
      <c r="BM280" s="114" t="s">
        <v>186</v>
      </c>
      <c r="BN280" s="111" t="s">
        <v>400</v>
      </c>
      <c r="BO280" s="114">
        <v>37043.89</v>
      </c>
      <c r="BP280" s="111" t="s">
        <v>186</v>
      </c>
      <c r="BQ280" s="114" t="s">
        <v>186</v>
      </c>
      <c r="BR280" s="111" t="s">
        <v>186</v>
      </c>
      <c r="BS280" s="114" t="s">
        <v>186</v>
      </c>
      <c r="BT280" s="114" t="s">
        <v>186</v>
      </c>
      <c r="BU280" s="114" t="s">
        <v>186</v>
      </c>
      <c r="BV280" s="114" t="s">
        <v>186</v>
      </c>
      <c r="BW280" s="114" t="s">
        <v>186</v>
      </c>
      <c r="BX280" s="114" t="s">
        <v>186</v>
      </c>
      <c r="BY280" s="114" t="s">
        <v>186</v>
      </c>
      <c r="BZ280" s="114" t="s">
        <v>186</v>
      </c>
      <c r="CA280" s="111" t="s">
        <v>186</v>
      </c>
      <c r="CB280" s="114" t="s">
        <v>186</v>
      </c>
      <c r="CC280" s="111" t="s">
        <v>186</v>
      </c>
      <c r="CD280" s="114" t="s">
        <v>186</v>
      </c>
      <c r="CE280" s="111" t="s">
        <v>188</v>
      </c>
      <c r="CF280" s="111" t="s">
        <v>186</v>
      </c>
      <c r="CG280" s="111" t="s">
        <v>186</v>
      </c>
      <c r="CH280" s="111" t="s">
        <v>186</v>
      </c>
      <c r="CI280" s="111" t="s">
        <v>186</v>
      </c>
      <c r="CJ280" s="111" t="s">
        <v>186</v>
      </c>
      <c r="CK280" s="111" t="s">
        <v>186</v>
      </c>
      <c r="CL280" s="111" t="s">
        <v>186</v>
      </c>
      <c r="CM280" s="111" t="s">
        <v>186</v>
      </c>
      <c r="CN280" s="111" t="s">
        <v>186</v>
      </c>
      <c r="CO280" s="111" t="s">
        <v>186</v>
      </c>
      <c r="CP280" s="111" t="s">
        <v>186</v>
      </c>
      <c r="CQ280" s="111" t="s">
        <v>186</v>
      </c>
      <c r="CR280" s="111" t="s">
        <v>186</v>
      </c>
      <c r="CS280" s="111" t="s">
        <v>186</v>
      </c>
      <c r="CT280" s="111" t="s">
        <v>186</v>
      </c>
      <c r="CU280" s="111" t="s">
        <v>186</v>
      </c>
      <c r="CV280" s="114" t="s">
        <v>186</v>
      </c>
      <c r="CW280" s="111" t="s">
        <v>186</v>
      </c>
      <c r="CX280" s="111" t="s">
        <v>186</v>
      </c>
      <c r="CY280" s="111" t="s">
        <v>186</v>
      </c>
      <c r="CZ280" s="111" t="s">
        <v>186</v>
      </c>
      <c r="DA280" s="111" t="s">
        <v>186</v>
      </c>
      <c r="DB280" s="111" t="s">
        <v>186</v>
      </c>
      <c r="DC280" s="111" t="s">
        <v>186</v>
      </c>
      <c r="DD280" s="111" t="s">
        <v>186</v>
      </c>
      <c r="DE280" s="111" t="s">
        <v>186</v>
      </c>
      <c r="DF280" s="111" t="s">
        <v>186</v>
      </c>
      <c r="DG280" s="111" t="s">
        <v>186</v>
      </c>
      <c r="DH280" s="111" t="s">
        <v>186</v>
      </c>
      <c r="DI280" s="111" t="s">
        <v>186</v>
      </c>
      <c r="DJ280" s="111" t="s">
        <v>186</v>
      </c>
      <c r="DK280" s="111" t="s">
        <v>186</v>
      </c>
      <c r="DL280" s="111" t="s">
        <v>186</v>
      </c>
      <c r="DM280" s="115">
        <v>40970.42269675926</v>
      </c>
    </row>
    <row r="281" spans="12:117" ht="17.25" customHeight="1" hidden="1">
      <c r="L281" s="35"/>
      <c r="R281" s="117" t="s">
        <v>401</v>
      </c>
      <c r="S281" s="111" t="s">
        <v>402</v>
      </c>
      <c r="T281" s="111" t="s">
        <v>403</v>
      </c>
      <c r="U281" s="111" t="s">
        <v>404</v>
      </c>
      <c r="V281" s="111" t="s">
        <v>180</v>
      </c>
      <c r="W281" s="112">
        <v>76513</v>
      </c>
      <c r="X281" s="111" t="s">
        <v>403</v>
      </c>
      <c r="Y281" s="111" t="s">
        <v>404</v>
      </c>
      <c r="Z281" s="111" t="s">
        <v>180</v>
      </c>
      <c r="AA281" s="112">
        <v>76513</v>
      </c>
      <c r="AB281" s="113">
        <v>2549392100</v>
      </c>
      <c r="AC281" s="113">
        <v>2549392334</v>
      </c>
      <c r="AD281" s="111" t="s">
        <v>405</v>
      </c>
      <c r="AE281" s="111" t="s">
        <v>372</v>
      </c>
      <c r="AF281" s="111" t="s">
        <v>406</v>
      </c>
      <c r="AG281" s="111" t="s">
        <v>407</v>
      </c>
      <c r="AH281" s="111" t="s">
        <v>403</v>
      </c>
      <c r="AI281" s="111" t="s">
        <v>404</v>
      </c>
      <c r="AJ281" s="111" t="s">
        <v>362</v>
      </c>
      <c r="AK281" s="112">
        <v>76513</v>
      </c>
      <c r="AL281" s="111" t="s">
        <v>403</v>
      </c>
      <c r="AM281" s="111" t="s">
        <v>404</v>
      </c>
      <c r="AN281" s="111" t="s">
        <v>180</v>
      </c>
      <c r="AO281" s="112">
        <v>76513</v>
      </c>
      <c r="AP281" s="113">
        <v>2549394068</v>
      </c>
      <c r="AQ281" s="113">
        <v>2549392334</v>
      </c>
      <c r="AR281" s="111" t="s">
        <v>185</v>
      </c>
      <c r="AS281" s="114">
        <v>2078121</v>
      </c>
      <c r="AT281" s="114">
        <v>0</v>
      </c>
      <c r="AU281" s="114"/>
      <c r="AV281" s="114"/>
      <c r="AW281" s="114" t="s">
        <v>186</v>
      </c>
      <c r="AX281" s="114">
        <v>2078121</v>
      </c>
      <c r="AY281" s="114" t="s">
        <v>186</v>
      </c>
      <c r="AZ281" s="114" t="s">
        <v>186</v>
      </c>
      <c r="BA281" s="114" t="s">
        <v>186</v>
      </c>
      <c r="BB281" s="111" t="s">
        <v>186</v>
      </c>
      <c r="BC281" s="114" t="s">
        <v>186</v>
      </c>
      <c r="BD281" s="111" t="s">
        <v>186</v>
      </c>
      <c r="BE281" s="114" t="s">
        <v>186</v>
      </c>
      <c r="BF281" s="111" t="s">
        <v>186</v>
      </c>
      <c r="BG281" s="114" t="s">
        <v>186</v>
      </c>
      <c r="BH281" s="114" t="s">
        <v>186</v>
      </c>
      <c r="BI281" s="114" t="s">
        <v>186</v>
      </c>
      <c r="BJ281" s="114" t="s">
        <v>186</v>
      </c>
      <c r="BK281" s="114" t="s">
        <v>186</v>
      </c>
      <c r="BL281" s="114" t="s">
        <v>186</v>
      </c>
      <c r="BM281" s="114" t="s">
        <v>186</v>
      </c>
      <c r="BN281" s="111" t="s">
        <v>186</v>
      </c>
      <c r="BO281" s="114" t="s">
        <v>186</v>
      </c>
      <c r="BP281" s="111" t="s">
        <v>186</v>
      </c>
      <c r="BQ281" s="114" t="s">
        <v>186</v>
      </c>
      <c r="BR281" s="111" t="s">
        <v>186</v>
      </c>
      <c r="BS281" s="114" t="s">
        <v>186</v>
      </c>
      <c r="BT281" s="114" t="s">
        <v>186</v>
      </c>
      <c r="BU281" s="114" t="s">
        <v>186</v>
      </c>
      <c r="BV281" s="114" t="s">
        <v>186</v>
      </c>
      <c r="BW281" s="114" t="s">
        <v>186</v>
      </c>
      <c r="BX281" s="114" t="s">
        <v>186</v>
      </c>
      <c r="BY281" s="114" t="s">
        <v>186</v>
      </c>
      <c r="BZ281" s="114" t="s">
        <v>186</v>
      </c>
      <c r="CA281" s="111" t="s">
        <v>186</v>
      </c>
      <c r="CB281" s="114" t="s">
        <v>186</v>
      </c>
      <c r="CC281" s="111" t="s">
        <v>186</v>
      </c>
      <c r="CD281" s="114" t="s">
        <v>186</v>
      </c>
      <c r="CE281" s="111" t="s">
        <v>188</v>
      </c>
      <c r="CF281" s="111" t="s">
        <v>186</v>
      </c>
      <c r="CG281" s="111" t="s">
        <v>186</v>
      </c>
      <c r="CH281" s="111" t="s">
        <v>186</v>
      </c>
      <c r="CI281" s="111" t="s">
        <v>186</v>
      </c>
      <c r="CJ281" s="111" t="s">
        <v>186</v>
      </c>
      <c r="CK281" s="111" t="s">
        <v>186</v>
      </c>
      <c r="CL281" s="111" t="s">
        <v>186</v>
      </c>
      <c r="CM281" s="111" t="s">
        <v>186</v>
      </c>
      <c r="CN281" s="111" t="s">
        <v>186</v>
      </c>
      <c r="CO281" s="111" t="s">
        <v>186</v>
      </c>
      <c r="CP281" s="111" t="s">
        <v>186</v>
      </c>
      <c r="CQ281" s="111" t="s">
        <v>186</v>
      </c>
      <c r="CR281" s="111" t="s">
        <v>186</v>
      </c>
      <c r="CS281" s="111" t="s">
        <v>186</v>
      </c>
      <c r="CT281" s="111" t="s">
        <v>186</v>
      </c>
      <c r="CU281" s="111" t="s">
        <v>186</v>
      </c>
      <c r="CV281" s="111" t="s">
        <v>186</v>
      </c>
      <c r="CW281" s="111" t="s">
        <v>186</v>
      </c>
      <c r="CX281" s="111" t="s">
        <v>186</v>
      </c>
      <c r="CY281" s="111" t="s">
        <v>186</v>
      </c>
      <c r="CZ281" s="111" t="s">
        <v>186</v>
      </c>
      <c r="DA281" s="111" t="s">
        <v>186</v>
      </c>
      <c r="DB281" s="111" t="s">
        <v>186</v>
      </c>
      <c r="DC281" s="111" t="s">
        <v>186</v>
      </c>
      <c r="DD281" s="111" t="s">
        <v>186</v>
      </c>
      <c r="DE281" s="111" t="s">
        <v>186</v>
      </c>
      <c r="DF281" s="111" t="s">
        <v>186</v>
      </c>
      <c r="DG281" s="111" t="s">
        <v>186</v>
      </c>
      <c r="DH281" s="111" t="s">
        <v>186</v>
      </c>
      <c r="DI281" s="111" t="s">
        <v>186</v>
      </c>
      <c r="DJ281" s="111" t="s">
        <v>186</v>
      </c>
      <c r="DK281" s="111" t="s">
        <v>186</v>
      </c>
      <c r="DL281" s="111" t="s">
        <v>186</v>
      </c>
      <c r="DM281" s="115">
        <v>40925.7266087963</v>
      </c>
    </row>
    <row r="282" spans="12:117" ht="17.25" customHeight="1" hidden="1">
      <c r="L282" s="35"/>
      <c r="R282" s="111" t="s">
        <v>408</v>
      </c>
      <c r="S282" s="111" t="s">
        <v>409</v>
      </c>
      <c r="T282" s="111" t="s">
        <v>410</v>
      </c>
      <c r="U282" s="111" t="s">
        <v>411</v>
      </c>
      <c r="V282" s="111" t="s">
        <v>180</v>
      </c>
      <c r="W282" s="112">
        <v>77598</v>
      </c>
      <c r="X282" s="111" t="s">
        <v>410</v>
      </c>
      <c r="Y282" s="111" t="s">
        <v>411</v>
      </c>
      <c r="Z282" s="111" t="s">
        <v>180</v>
      </c>
      <c r="AA282" s="112">
        <v>77598</v>
      </c>
      <c r="AB282" s="113">
        <v>2813383110</v>
      </c>
      <c r="AC282" s="113">
        <v>2813383352</v>
      </c>
      <c r="AD282" s="111" t="s">
        <v>412</v>
      </c>
      <c r="AE282" s="111" t="s">
        <v>413</v>
      </c>
      <c r="AF282" s="111" t="s">
        <v>414</v>
      </c>
      <c r="AG282" s="111" t="s">
        <v>415</v>
      </c>
      <c r="AH282" s="111" t="s">
        <v>410</v>
      </c>
      <c r="AI282" s="111" t="s">
        <v>411</v>
      </c>
      <c r="AJ282" s="111" t="s">
        <v>180</v>
      </c>
      <c r="AK282" s="112">
        <v>77598</v>
      </c>
      <c r="AL282" s="111" t="s">
        <v>410</v>
      </c>
      <c r="AM282" s="111" t="s">
        <v>411</v>
      </c>
      <c r="AN282" s="111" t="s">
        <v>180</v>
      </c>
      <c r="AO282" s="112">
        <v>77598</v>
      </c>
      <c r="AP282" s="113">
        <v>2813383366</v>
      </c>
      <c r="AQ282" s="113">
        <v>2813383956</v>
      </c>
      <c r="AR282" s="111" t="s">
        <v>197</v>
      </c>
      <c r="AS282" s="114">
        <v>3769234</v>
      </c>
      <c r="AT282" s="114">
        <v>20133644.14</v>
      </c>
      <c r="AU282" s="114"/>
      <c r="AV282" s="114"/>
      <c r="AW282" s="114" t="s">
        <v>186</v>
      </c>
      <c r="AX282" s="114" t="s">
        <v>186</v>
      </c>
      <c r="AY282" s="114" t="s">
        <v>186</v>
      </c>
      <c r="AZ282" s="114" t="s">
        <v>186</v>
      </c>
      <c r="BA282" s="114" t="s">
        <v>186</v>
      </c>
      <c r="BB282" s="111" t="s">
        <v>416</v>
      </c>
      <c r="BC282" s="114">
        <v>3769234</v>
      </c>
      <c r="BD282" s="111" t="s">
        <v>186</v>
      </c>
      <c r="BE282" s="114" t="s">
        <v>186</v>
      </c>
      <c r="BF282" s="111" t="s">
        <v>186</v>
      </c>
      <c r="BG282" s="114" t="s">
        <v>186</v>
      </c>
      <c r="BH282" s="114" t="s">
        <v>186</v>
      </c>
      <c r="BI282" s="114" t="s">
        <v>186</v>
      </c>
      <c r="BJ282" s="114" t="s">
        <v>186</v>
      </c>
      <c r="BK282" s="114" t="s">
        <v>186</v>
      </c>
      <c r="BL282" s="114" t="s">
        <v>186</v>
      </c>
      <c r="BM282" s="114" t="s">
        <v>186</v>
      </c>
      <c r="BN282" s="111" t="s">
        <v>417</v>
      </c>
      <c r="BO282" s="114">
        <v>20133644.14</v>
      </c>
      <c r="BP282" s="111" t="s">
        <v>186</v>
      </c>
      <c r="BQ282" s="114" t="s">
        <v>186</v>
      </c>
      <c r="BR282" s="111" t="s">
        <v>186</v>
      </c>
      <c r="BS282" s="114" t="s">
        <v>186</v>
      </c>
      <c r="BT282" s="114" t="s">
        <v>186</v>
      </c>
      <c r="BU282" s="114" t="s">
        <v>186</v>
      </c>
      <c r="BV282" s="114" t="s">
        <v>186</v>
      </c>
      <c r="BW282" s="114" t="s">
        <v>186</v>
      </c>
      <c r="BX282" s="114" t="s">
        <v>186</v>
      </c>
      <c r="BY282" s="114" t="s">
        <v>186</v>
      </c>
      <c r="BZ282" s="114" t="s">
        <v>186</v>
      </c>
      <c r="CA282" s="111" t="s">
        <v>186</v>
      </c>
      <c r="CB282" s="114" t="s">
        <v>186</v>
      </c>
      <c r="CC282" s="111" t="s">
        <v>186</v>
      </c>
      <c r="CD282" s="114" t="s">
        <v>186</v>
      </c>
      <c r="CE282" s="111" t="s">
        <v>188</v>
      </c>
      <c r="CF282" s="111" t="s">
        <v>186</v>
      </c>
      <c r="CG282" s="111" t="s">
        <v>186</v>
      </c>
      <c r="CH282" s="111" t="s">
        <v>186</v>
      </c>
      <c r="CI282" s="111" t="s">
        <v>186</v>
      </c>
      <c r="CJ282" s="111" t="s">
        <v>186</v>
      </c>
      <c r="CK282" s="111" t="s">
        <v>186</v>
      </c>
      <c r="CL282" s="111" t="s">
        <v>186</v>
      </c>
      <c r="CM282" s="111" t="s">
        <v>186</v>
      </c>
      <c r="CN282" s="111" t="s">
        <v>186</v>
      </c>
      <c r="CO282" s="111" t="s">
        <v>186</v>
      </c>
      <c r="CP282" s="111" t="s">
        <v>186</v>
      </c>
      <c r="CQ282" s="111" t="s">
        <v>186</v>
      </c>
      <c r="CR282" s="111" t="s">
        <v>186</v>
      </c>
      <c r="CS282" s="111" t="s">
        <v>186</v>
      </c>
      <c r="CT282" s="111" t="s">
        <v>186</v>
      </c>
      <c r="CU282" s="111" t="s">
        <v>186</v>
      </c>
      <c r="CV282" s="114" t="s">
        <v>186</v>
      </c>
      <c r="CW282" s="111" t="s">
        <v>186</v>
      </c>
      <c r="CX282" s="111" t="s">
        <v>186</v>
      </c>
      <c r="CY282" s="111" t="s">
        <v>186</v>
      </c>
      <c r="CZ282" s="111" t="s">
        <v>186</v>
      </c>
      <c r="DA282" s="111" t="s">
        <v>186</v>
      </c>
      <c r="DB282" s="111" t="s">
        <v>186</v>
      </c>
      <c r="DC282" s="111" t="s">
        <v>186</v>
      </c>
      <c r="DD282" s="111" t="s">
        <v>186</v>
      </c>
      <c r="DE282" s="111" t="s">
        <v>186</v>
      </c>
      <c r="DF282" s="111" t="s">
        <v>186</v>
      </c>
      <c r="DG282" s="111" t="s">
        <v>186</v>
      </c>
      <c r="DH282" s="111" t="s">
        <v>186</v>
      </c>
      <c r="DI282" s="111" t="s">
        <v>186</v>
      </c>
      <c r="DJ282" s="111" t="s">
        <v>186</v>
      </c>
      <c r="DK282" s="111" t="s">
        <v>186</v>
      </c>
      <c r="DL282" s="111" t="s">
        <v>186</v>
      </c>
      <c r="DM282" s="115">
        <v>40970.43298611111</v>
      </c>
    </row>
    <row r="283" spans="12:117" ht="17.25" customHeight="1" hidden="1">
      <c r="L283" s="35"/>
      <c r="R283" s="111" t="s">
        <v>418</v>
      </c>
      <c r="S283" s="111" t="s">
        <v>419</v>
      </c>
      <c r="T283" s="111" t="s">
        <v>420</v>
      </c>
      <c r="U283" s="111" t="s">
        <v>421</v>
      </c>
      <c r="V283" s="111" t="s">
        <v>180</v>
      </c>
      <c r="W283" s="112">
        <v>77591</v>
      </c>
      <c r="X283" s="111" t="s">
        <v>420</v>
      </c>
      <c r="Y283" s="111" t="s">
        <v>421</v>
      </c>
      <c r="Z283" s="111" t="s">
        <v>180</v>
      </c>
      <c r="AA283" s="112">
        <v>77591</v>
      </c>
      <c r="AB283" s="113">
        <v>4099385162</v>
      </c>
      <c r="AC283" s="113">
        <v>4099385001</v>
      </c>
      <c r="AD283" s="111" t="s">
        <v>412</v>
      </c>
      <c r="AE283" s="111" t="s">
        <v>413</v>
      </c>
      <c r="AF283" s="111" t="s">
        <v>414</v>
      </c>
      <c r="AG283" s="111" t="s">
        <v>415</v>
      </c>
      <c r="AH283" s="111" t="s">
        <v>422</v>
      </c>
      <c r="AI283" s="111" t="s">
        <v>411</v>
      </c>
      <c r="AJ283" s="111" t="s">
        <v>180</v>
      </c>
      <c r="AK283" s="112">
        <v>77536</v>
      </c>
      <c r="AL283" s="111" t="s">
        <v>410</v>
      </c>
      <c r="AM283" s="111" t="s">
        <v>411</v>
      </c>
      <c r="AN283" s="111" t="s">
        <v>180</v>
      </c>
      <c r="AO283" s="112">
        <v>77536</v>
      </c>
      <c r="AP283" s="113">
        <v>2813383366</v>
      </c>
      <c r="AQ283" s="113">
        <v>2813383956</v>
      </c>
      <c r="AR283" s="111" t="s">
        <v>197</v>
      </c>
      <c r="AS283" s="114">
        <v>0</v>
      </c>
      <c r="AT283" s="114">
        <v>26092893.84</v>
      </c>
      <c r="AU283" s="114"/>
      <c r="AV283" s="114"/>
      <c r="AW283" s="114" t="s">
        <v>186</v>
      </c>
      <c r="AX283" s="114" t="s">
        <v>186</v>
      </c>
      <c r="AY283" s="114" t="s">
        <v>186</v>
      </c>
      <c r="AZ283" s="114" t="s">
        <v>186</v>
      </c>
      <c r="BA283" s="114" t="s">
        <v>186</v>
      </c>
      <c r="BB283" s="111" t="s">
        <v>186</v>
      </c>
      <c r="BC283" s="114" t="s">
        <v>186</v>
      </c>
      <c r="BD283" s="111" t="s">
        <v>186</v>
      </c>
      <c r="BE283" s="114" t="s">
        <v>186</v>
      </c>
      <c r="BF283" s="111" t="s">
        <v>186</v>
      </c>
      <c r="BG283" s="114" t="s">
        <v>186</v>
      </c>
      <c r="BH283" s="114" t="s">
        <v>186</v>
      </c>
      <c r="BI283" s="114" t="s">
        <v>186</v>
      </c>
      <c r="BJ283" s="114" t="s">
        <v>186</v>
      </c>
      <c r="BK283" s="114" t="s">
        <v>186</v>
      </c>
      <c r="BL283" s="114" t="s">
        <v>186</v>
      </c>
      <c r="BM283" s="114" t="s">
        <v>186</v>
      </c>
      <c r="BN283" s="111" t="s">
        <v>417</v>
      </c>
      <c r="BO283" s="114">
        <v>26092893.84</v>
      </c>
      <c r="BP283" s="111" t="s">
        <v>186</v>
      </c>
      <c r="BQ283" s="114" t="s">
        <v>186</v>
      </c>
      <c r="BR283" s="111" t="s">
        <v>186</v>
      </c>
      <c r="BS283" s="114" t="s">
        <v>186</v>
      </c>
      <c r="BT283" s="114" t="s">
        <v>186</v>
      </c>
      <c r="BU283" s="114" t="s">
        <v>186</v>
      </c>
      <c r="BV283" s="114" t="s">
        <v>186</v>
      </c>
      <c r="BW283" s="114" t="s">
        <v>186</v>
      </c>
      <c r="BX283" s="114" t="s">
        <v>186</v>
      </c>
      <c r="BY283" s="114" t="s">
        <v>186</v>
      </c>
      <c r="BZ283" s="114" t="s">
        <v>186</v>
      </c>
      <c r="CA283" s="111" t="s">
        <v>186</v>
      </c>
      <c r="CB283" s="114" t="s">
        <v>186</v>
      </c>
      <c r="CC283" s="111" t="s">
        <v>186</v>
      </c>
      <c r="CD283" s="114" t="s">
        <v>186</v>
      </c>
      <c r="CE283" s="111" t="s">
        <v>188</v>
      </c>
      <c r="CF283" s="111" t="s">
        <v>186</v>
      </c>
      <c r="CG283" s="111" t="s">
        <v>186</v>
      </c>
      <c r="CH283" s="111" t="s">
        <v>186</v>
      </c>
      <c r="CI283" s="111" t="s">
        <v>186</v>
      </c>
      <c r="CJ283" s="111" t="s">
        <v>186</v>
      </c>
      <c r="CK283" s="111" t="s">
        <v>186</v>
      </c>
      <c r="CL283" s="111" t="s">
        <v>186</v>
      </c>
      <c r="CM283" s="111" t="s">
        <v>186</v>
      </c>
      <c r="CN283" s="111" t="s">
        <v>186</v>
      </c>
      <c r="CO283" s="111" t="s">
        <v>186</v>
      </c>
      <c r="CP283" s="111" t="s">
        <v>186</v>
      </c>
      <c r="CQ283" s="111" t="s">
        <v>186</v>
      </c>
      <c r="CR283" s="111" t="s">
        <v>186</v>
      </c>
      <c r="CS283" s="111" t="s">
        <v>186</v>
      </c>
      <c r="CT283" s="111" t="s">
        <v>186</v>
      </c>
      <c r="CU283" s="111" t="s">
        <v>186</v>
      </c>
      <c r="CV283" s="114" t="s">
        <v>186</v>
      </c>
      <c r="CW283" s="111" t="s">
        <v>186</v>
      </c>
      <c r="CX283" s="111" t="s">
        <v>186</v>
      </c>
      <c r="CY283" s="111" t="s">
        <v>186</v>
      </c>
      <c r="CZ283" s="111" t="s">
        <v>186</v>
      </c>
      <c r="DA283" s="111" t="s">
        <v>186</v>
      </c>
      <c r="DB283" s="111" t="s">
        <v>186</v>
      </c>
      <c r="DC283" s="111" t="s">
        <v>186</v>
      </c>
      <c r="DD283" s="111" t="s">
        <v>186</v>
      </c>
      <c r="DE283" s="111" t="s">
        <v>186</v>
      </c>
      <c r="DF283" s="111" t="s">
        <v>186</v>
      </c>
      <c r="DG283" s="111" t="s">
        <v>186</v>
      </c>
      <c r="DH283" s="111" t="s">
        <v>186</v>
      </c>
      <c r="DI283" s="111" t="s">
        <v>186</v>
      </c>
      <c r="DJ283" s="111" t="s">
        <v>186</v>
      </c>
      <c r="DK283" s="111" t="s">
        <v>186</v>
      </c>
      <c r="DL283" s="111" t="s">
        <v>186</v>
      </c>
      <c r="DM283" s="115">
        <v>40970.47943287037</v>
      </c>
    </row>
    <row r="284" spans="12:117" ht="17.25" customHeight="1" hidden="1">
      <c r="L284" s="35"/>
      <c r="R284" s="111" t="s">
        <v>423</v>
      </c>
      <c r="S284" s="111" t="s">
        <v>424</v>
      </c>
      <c r="T284" s="111" t="s">
        <v>425</v>
      </c>
      <c r="U284" s="111" t="s">
        <v>263</v>
      </c>
      <c r="V284" s="111" t="s">
        <v>180</v>
      </c>
      <c r="W284" s="112">
        <v>75235</v>
      </c>
      <c r="X284" s="111" t="s">
        <v>425</v>
      </c>
      <c r="Y284" s="111" t="s">
        <v>263</v>
      </c>
      <c r="Z284" s="111" t="s">
        <v>180</v>
      </c>
      <c r="AA284" s="112">
        <v>75235</v>
      </c>
      <c r="AB284" s="113">
        <v>2144561900</v>
      </c>
      <c r="AC284" s="113">
        <v>2144561955</v>
      </c>
      <c r="AD284" s="111" t="s">
        <v>426</v>
      </c>
      <c r="AE284" s="111" t="s">
        <v>427</v>
      </c>
      <c r="AF284" s="111" t="s">
        <v>428</v>
      </c>
      <c r="AG284" s="111" t="s">
        <v>424</v>
      </c>
      <c r="AH284" s="111" t="s">
        <v>425</v>
      </c>
      <c r="AI284" s="111" t="s">
        <v>263</v>
      </c>
      <c r="AJ284" s="111" t="s">
        <v>180</v>
      </c>
      <c r="AK284" s="112">
        <v>75235</v>
      </c>
      <c r="AL284" s="111" t="s">
        <v>425</v>
      </c>
      <c r="AM284" s="111" t="s">
        <v>263</v>
      </c>
      <c r="AN284" s="111" t="s">
        <v>180</v>
      </c>
      <c r="AO284" s="112">
        <v>75235</v>
      </c>
      <c r="AP284" s="113">
        <v>2144561904</v>
      </c>
      <c r="AQ284" s="113">
        <v>2144561955</v>
      </c>
      <c r="AR284" s="111" t="s">
        <v>185</v>
      </c>
      <c r="AS284" s="114">
        <v>24703304</v>
      </c>
      <c r="AT284" s="114">
        <v>24010649</v>
      </c>
      <c r="AU284" s="114"/>
      <c r="AV284" s="114"/>
      <c r="AW284" s="114">
        <v>11363520</v>
      </c>
      <c r="AX284" s="114">
        <v>13339784</v>
      </c>
      <c r="AY284" s="114" t="s">
        <v>186</v>
      </c>
      <c r="AZ284" s="114" t="s">
        <v>186</v>
      </c>
      <c r="BA284" s="114" t="s">
        <v>186</v>
      </c>
      <c r="BB284" s="111" t="s">
        <v>186</v>
      </c>
      <c r="BC284" s="114" t="s">
        <v>186</v>
      </c>
      <c r="BD284" s="111" t="s">
        <v>186</v>
      </c>
      <c r="BE284" s="114" t="s">
        <v>186</v>
      </c>
      <c r="BF284" s="111" t="s">
        <v>186</v>
      </c>
      <c r="BG284" s="114" t="s">
        <v>186</v>
      </c>
      <c r="BH284" s="114" t="s">
        <v>186</v>
      </c>
      <c r="BI284" s="114">
        <v>11044899</v>
      </c>
      <c r="BJ284" s="114">
        <v>12965750</v>
      </c>
      <c r="BK284" s="114" t="s">
        <v>186</v>
      </c>
      <c r="BL284" s="114" t="s">
        <v>186</v>
      </c>
      <c r="BM284" s="114" t="s">
        <v>186</v>
      </c>
      <c r="BN284" s="111" t="s">
        <v>186</v>
      </c>
      <c r="BO284" s="114" t="s">
        <v>186</v>
      </c>
      <c r="BP284" s="111" t="s">
        <v>186</v>
      </c>
      <c r="BQ284" s="114" t="s">
        <v>186</v>
      </c>
      <c r="BR284" s="111" t="s">
        <v>186</v>
      </c>
      <c r="BS284" s="114" t="s">
        <v>186</v>
      </c>
      <c r="BT284" s="114" t="s">
        <v>186</v>
      </c>
      <c r="BU284" s="114" t="s">
        <v>186</v>
      </c>
      <c r="BV284" s="114" t="s">
        <v>186</v>
      </c>
      <c r="BW284" s="114" t="s">
        <v>186</v>
      </c>
      <c r="BX284" s="114" t="s">
        <v>186</v>
      </c>
      <c r="BY284" s="114" t="s">
        <v>186</v>
      </c>
      <c r="BZ284" s="114" t="s">
        <v>186</v>
      </c>
      <c r="CA284" s="111" t="s">
        <v>186</v>
      </c>
      <c r="CB284" s="114" t="s">
        <v>186</v>
      </c>
      <c r="CC284" s="111" t="s">
        <v>186</v>
      </c>
      <c r="CD284" s="114" t="s">
        <v>186</v>
      </c>
      <c r="CE284" s="111" t="s">
        <v>188</v>
      </c>
      <c r="CF284" s="111" t="s">
        <v>186</v>
      </c>
      <c r="CG284" s="111" t="s">
        <v>186</v>
      </c>
      <c r="CH284" s="111" t="s">
        <v>186</v>
      </c>
      <c r="CI284" s="111" t="s">
        <v>186</v>
      </c>
      <c r="CJ284" s="111" t="s">
        <v>186</v>
      </c>
      <c r="CK284" s="111" t="s">
        <v>186</v>
      </c>
      <c r="CL284" s="111" t="s">
        <v>186</v>
      </c>
      <c r="CM284" s="111" t="s">
        <v>186</v>
      </c>
      <c r="CN284" s="111" t="s">
        <v>186</v>
      </c>
      <c r="CO284" s="111" t="s">
        <v>186</v>
      </c>
      <c r="CP284" s="111" t="s">
        <v>186</v>
      </c>
      <c r="CQ284" s="111" t="s">
        <v>186</v>
      </c>
      <c r="CR284" s="111" t="s">
        <v>186</v>
      </c>
      <c r="CS284" s="111" t="s">
        <v>186</v>
      </c>
      <c r="CT284" s="111" t="s">
        <v>186</v>
      </c>
      <c r="CU284" s="111" t="s">
        <v>186</v>
      </c>
      <c r="CV284" s="114" t="s">
        <v>186</v>
      </c>
      <c r="CW284" s="111" t="s">
        <v>186</v>
      </c>
      <c r="CX284" s="111" t="s">
        <v>186</v>
      </c>
      <c r="CY284" s="111" t="s">
        <v>186</v>
      </c>
      <c r="CZ284" s="111" t="s">
        <v>186</v>
      </c>
      <c r="DA284" s="111" t="s">
        <v>186</v>
      </c>
      <c r="DB284" s="111" t="s">
        <v>186</v>
      </c>
      <c r="DC284" s="111" t="s">
        <v>186</v>
      </c>
      <c r="DD284" s="111" t="s">
        <v>186</v>
      </c>
      <c r="DE284" s="111" t="s">
        <v>186</v>
      </c>
      <c r="DF284" s="111" t="s">
        <v>186</v>
      </c>
      <c r="DG284" s="111" t="s">
        <v>186</v>
      </c>
      <c r="DH284" s="111" t="s">
        <v>186</v>
      </c>
      <c r="DI284" s="111" t="s">
        <v>186</v>
      </c>
      <c r="DJ284" s="111" t="s">
        <v>186</v>
      </c>
      <c r="DK284" s="111" t="s">
        <v>186</v>
      </c>
      <c r="DL284" s="111" t="s">
        <v>186</v>
      </c>
      <c r="DM284" s="115">
        <v>40976.37530092592</v>
      </c>
    </row>
    <row r="285" spans="12:117" ht="17.25" customHeight="1" hidden="1">
      <c r="L285" s="35"/>
      <c r="R285" s="111" t="s">
        <v>429</v>
      </c>
      <c r="S285" s="111" t="s">
        <v>430</v>
      </c>
      <c r="T285" s="111" t="s">
        <v>431</v>
      </c>
      <c r="U285" s="111" t="s">
        <v>432</v>
      </c>
      <c r="V285" s="111" t="s">
        <v>362</v>
      </c>
      <c r="W285" s="112">
        <v>79201</v>
      </c>
      <c r="X285" s="111" t="s">
        <v>433</v>
      </c>
      <c r="Y285" s="111" t="s">
        <v>432</v>
      </c>
      <c r="Z285" s="111" t="s">
        <v>362</v>
      </c>
      <c r="AA285" s="112">
        <v>79201</v>
      </c>
      <c r="AB285" s="113">
        <v>9409379169</v>
      </c>
      <c r="AC285" s="113">
        <v>9409379133</v>
      </c>
      <c r="AD285" s="111" t="s">
        <v>434</v>
      </c>
      <c r="AE285" s="111" t="s">
        <v>372</v>
      </c>
      <c r="AF285" s="111" t="s">
        <v>435</v>
      </c>
      <c r="AG285" s="111" t="s">
        <v>430</v>
      </c>
      <c r="AH285" s="111" t="s">
        <v>431</v>
      </c>
      <c r="AI285" s="111" t="s">
        <v>432</v>
      </c>
      <c r="AJ285" s="111" t="s">
        <v>362</v>
      </c>
      <c r="AK285" s="112">
        <v>79201</v>
      </c>
      <c r="AL285" s="111" t="s">
        <v>433</v>
      </c>
      <c r="AM285" s="111" t="s">
        <v>432</v>
      </c>
      <c r="AN285" s="111" t="s">
        <v>362</v>
      </c>
      <c r="AO285" s="112">
        <v>79201</v>
      </c>
      <c r="AP285" s="113">
        <v>9409379169</v>
      </c>
      <c r="AQ285" s="113">
        <v>9409379133</v>
      </c>
      <c r="AR285" s="111" t="s">
        <v>197</v>
      </c>
      <c r="AS285" s="114">
        <v>893525.23</v>
      </c>
      <c r="AT285" s="114">
        <v>405414.63</v>
      </c>
      <c r="AU285" s="114"/>
      <c r="AV285" s="114"/>
      <c r="AW285" s="114">
        <v>808025.23</v>
      </c>
      <c r="AX285" s="114">
        <v>85500</v>
      </c>
      <c r="AY285" s="114" t="s">
        <v>186</v>
      </c>
      <c r="AZ285" s="114" t="s">
        <v>186</v>
      </c>
      <c r="BA285" s="114" t="s">
        <v>186</v>
      </c>
      <c r="BB285" s="111" t="s">
        <v>186</v>
      </c>
      <c r="BC285" s="114" t="s">
        <v>186</v>
      </c>
      <c r="BD285" s="111" t="s">
        <v>186</v>
      </c>
      <c r="BE285" s="114" t="s">
        <v>186</v>
      </c>
      <c r="BF285" s="111" t="s">
        <v>186</v>
      </c>
      <c r="BG285" s="114" t="s">
        <v>186</v>
      </c>
      <c r="BH285" s="114" t="s">
        <v>186</v>
      </c>
      <c r="BI285" s="114">
        <v>370414.63</v>
      </c>
      <c r="BJ285" s="114">
        <v>35000</v>
      </c>
      <c r="BK285" s="114" t="s">
        <v>186</v>
      </c>
      <c r="BL285" s="114" t="s">
        <v>186</v>
      </c>
      <c r="BM285" s="114" t="s">
        <v>186</v>
      </c>
      <c r="BN285" s="111" t="s">
        <v>186</v>
      </c>
      <c r="BO285" s="114" t="s">
        <v>186</v>
      </c>
      <c r="BP285" s="111" t="s">
        <v>186</v>
      </c>
      <c r="BQ285" s="114" t="s">
        <v>186</v>
      </c>
      <c r="BR285" s="111" t="s">
        <v>186</v>
      </c>
      <c r="BS285" s="114" t="s">
        <v>186</v>
      </c>
      <c r="BT285" s="114" t="s">
        <v>186</v>
      </c>
      <c r="BU285" s="114" t="s">
        <v>186</v>
      </c>
      <c r="BV285" s="114" t="s">
        <v>186</v>
      </c>
      <c r="BW285" s="114" t="s">
        <v>186</v>
      </c>
      <c r="BX285" s="114" t="s">
        <v>186</v>
      </c>
      <c r="BY285" s="114" t="s">
        <v>186</v>
      </c>
      <c r="BZ285" s="114" t="s">
        <v>186</v>
      </c>
      <c r="CA285" s="111" t="s">
        <v>186</v>
      </c>
      <c r="CB285" s="114" t="s">
        <v>186</v>
      </c>
      <c r="CC285" s="111" t="s">
        <v>186</v>
      </c>
      <c r="CD285" s="114" t="s">
        <v>186</v>
      </c>
      <c r="CE285" s="111" t="s">
        <v>188</v>
      </c>
      <c r="CF285" s="111" t="s">
        <v>186</v>
      </c>
      <c r="CG285" s="111" t="s">
        <v>186</v>
      </c>
      <c r="CH285" s="111" t="s">
        <v>186</v>
      </c>
      <c r="CI285" s="111" t="s">
        <v>186</v>
      </c>
      <c r="CJ285" s="111" t="s">
        <v>186</v>
      </c>
      <c r="CK285" s="111" t="s">
        <v>186</v>
      </c>
      <c r="CL285" s="111" t="s">
        <v>186</v>
      </c>
      <c r="CM285" s="111" t="s">
        <v>186</v>
      </c>
      <c r="CN285" s="111" t="s">
        <v>186</v>
      </c>
      <c r="CO285" s="111" t="s">
        <v>186</v>
      </c>
      <c r="CP285" s="111" t="s">
        <v>186</v>
      </c>
      <c r="CQ285" s="111" t="s">
        <v>186</v>
      </c>
      <c r="CR285" s="111" t="s">
        <v>186</v>
      </c>
      <c r="CS285" s="111" t="s">
        <v>186</v>
      </c>
      <c r="CT285" s="111" t="s">
        <v>186</v>
      </c>
      <c r="CU285" s="111" t="s">
        <v>186</v>
      </c>
      <c r="CV285" s="114" t="s">
        <v>186</v>
      </c>
      <c r="CW285" s="111" t="s">
        <v>186</v>
      </c>
      <c r="CX285" s="111" t="s">
        <v>186</v>
      </c>
      <c r="CY285" s="111" t="s">
        <v>186</v>
      </c>
      <c r="CZ285" s="111" t="s">
        <v>186</v>
      </c>
      <c r="DA285" s="111" t="s">
        <v>186</v>
      </c>
      <c r="DB285" s="111" t="s">
        <v>186</v>
      </c>
      <c r="DC285" s="111" t="s">
        <v>186</v>
      </c>
      <c r="DD285" s="111" t="s">
        <v>186</v>
      </c>
      <c r="DE285" s="111" t="s">
        <v>186</v>
      </c>
      <c r="DF285" s="111" t="s">
        <v>186</v>
      </c>
      <c r="DG285" s="111" t="s">
        <v>186</v>
      </c>
      <c r="DH285" s="111" t="s">
        <v>186</v>
      </c>
      <c r="DI285" s="111" t="s">
        <v>186</v>
      </c>
      <c r="DJ285" s="111" t="s">
        <v>186</v>
      </c>
      <c r="DK285" s="111" t="s">
        <v>186</v>
      </c>
      <c r="DL285" s="111" t="s">
        <v>186</v>
      </c>
      <c r="DM285" s="115">
        <v>40977.311006944445</v>
      </c>
    </row>
    <row r="286" spans="12:117" ht="17.25" customHeight="1" hidden="1">
      <c r="L286" s="35"/>
      <c r="R286" s="111" t="s">
        <v>436</v>
      </c>
      <c r="S286" s="111" t="s">
        <v>437</v>
      </c>
      <c r="T286" s="111" t="s">
        <v>438</v>
      </c>
      <c r="U286" s="111" t="s">
        <v>439</v>
      </c>
      <c r="V286" s="111" t="s">
        <v>180</v>
      </c>
      <c r="W286" s="112">
        <v>79225</v>
      </c>
      <c r="X286" s="111" t="s">
        <v>440</v>
      </c>
      <c r="Y286" s="111" t="s">
        <v>439</v>
      </c>
      <c r="Z286" s="111" t="s">
        <v>180</v>
      </c>
      <c r="AA286" s="112">
        <v>79225</v>
      </c>
      <c r="AB286" s="113">
        <v>9408525131</v>
      </c>
      <c r="AC286" s="113">
        <v>9408525087</v>
      </c>
      <c r="AD286" s="111" t="s">
        <v>441</v>
      </c>
      <c r="AE286" s="111" t="s">
        <v>204</v>
      </c>
      <c r="AF286" s="111" t="s">
        <v>442</v>
      </c>
      <c r="AG286" s="111" t="s">
        <v>443</v>
      </c>
      <c r="AH286" s="111" t="s">
        <v>438</v>
      </c>
      <c r="AI286" s="111" t="s">
        <v>439</v>
      </c>
      <c r="AJ286" s="111" t="s">
        <v>180</v>
      </c>
      <c r="AK286" s="112">
        <v>79225</v>
      </c>
      <c r="AL286" s="111" t="s">
        <v>444</v>
      </c>
      <c r="AM286" s="111" t="s">
        <v>439</v>
      </c>
      <c r="AN286" s="111" t="s">
        <v>180</v>
      </c>
      <c r="AO286" s="112">
        <v>79225</v>
      </c>
      <c r="AP286" s="113">
        <v>9408525131</v>
      </c>
      <c r="AQ286" s="113">
        <v>9408525087</v>
      </c>
      <c r="AR286" s="111" t="s">
        <v>197</v>
      </c>
      <c r="AS286" s="114">
        <v>3632</v>
      </c>
      <c r="AT286" s="114">
        <v>18375.66</v>
      </c>
      <c r="AU286" s="114"/>
      <c r="AV286" s="114"/>
      <c r="AW286" s="114" t="s">
        <v>186</v>
      </c>
      <c r="AX286" s="114">
        <v>3632</v>
      </c>
      <c r="AY286" s="114" t="s">
        <v>186</v>
      </c>
      <c r="AZ286" s="114" t="s">
        <v>186</v>
      </c>
      <c r="BA286" s="114" t="s">
        <v>186</v>
      </c>
      <c r="BB286" s="111" t="s">
        <v>186</v>
      </c>
      <c r="BC286" s="114" t="s">
        <v>186</v>
      </c>
      <c r="BD286" s="111" t="s">
        <v>186</v>
      </c>
      <c r="BE286" s="114" t="s">
        <v>186</v>
      </c>
      <c r="BF286" s="111" t="s">
        <v>186</v>
      </c>
      <c r="BG286" s="114" t="s">
        <v>186</v>
      </c>
      <c r="BH286" s="114" t="s">
        <v>186</v>
      </c>
      <c r="BI286" s="114">
        <v>18375.66</v>
      </c>
      <c r="BJ286" s="114" t="s">
        <v>186</v>
      </c>
      <c r="BK286" s="114" t="s">
        <v>186</v>
      </c>
      <c r="BL286" s="114" t="s">
        <v>186</v>
      </c>
      <c r="BM286" s="114" t="s">
        <v>186</v>
      </c>
      <c r="BN286" s="111" t="s">
        <v>186</v>
      </c>
      <c r="BO286" s="114" t="s">
        <v>186</v>
      </c>
      <c r="BP286" s="111" t="s">
        <v>186</v>
      </c>
      <c r="BQ286" s="114" t="s">
        <v>186</v>
      </c>
      <c r="BR286" s="111" t="s">
        <v>186</v>
      </c>
      <c r="BS286" s="114" t="s">
        <v>186</v>
      </c>
      <c r="BT286" s="114" t="s">
        <v>186</v>
      </c>
      <c r="BU286" s="114" t="s">
        <v>186</v>
      </c>
      <c r="BV286" s="114" t="s">
        <v>186</v>
      </c>
      <c r="BW286" s="114" t="s">
        <v>186</v>
      </c>
      <c r="BX286" s="114" t="s">
        <v>186</v>
      </c>
      <c r="BY286" s="114" t="s">
        <v>186</v>
      </c>
      <c r="BZ286" s="114" t="s">
        <v>186</v>
      </c>
      <c r="CA286" s="111" t="s">
        <v>186</v>
      </c>
      <c r="CB286" s="114" t="s">
        <v>186</v>
      </c>
      <c r="CC286" s="111" t="s">
        <v>186</v>
      </c>
      <c r="CD286" s="114" t="s">
        <v>186</v>
      </c>
      <c r="CE286" s="111" t="s">
        <v>188</v>
      </c>
      <c r="CF286" s="111" t="s">
        <v>186</v>
      </c>
      <c r="CG286" s="111" t="s">
        <v>186</v>
      </c>
      <c r="CH286" s="111" t="s">
        <v>186</v>
      </c>
      <c r="CI286" s="111" t="s">
        <v>186</v>
      </c>
      <c r="CJ286" s="111" t="s">
        <v>186</v>
      </c>
      <c r="CK286" s="111" t="s">
        <v>186</v>
      </c>
      <c r="CL286" s="111" t="s">
        <v>186</v>
      </c>
      <c r="CM286" s="111" t="s">
        <v>186</v>
      </c>
      <c r="CN286" s="111" t="s">
        <v>186</v>
      </c>
      <c r="CO286" s="111" t="s">
        <v>186</v>
      </c>
      <c r="CP286" s="111" t="s">
        <v>186</v>
      </c>
      <c r="CQ286" s="111" t="s">
        <v>186</v>
      </c>
      <c r="CR286" s="111" t="s">
        <v>186</v>
      </c>
      <c r="CS286" s="111" t="s">
        <v>186</v>
      </c>
      <c r="CT286" s="111" t="s">
        <v>186</v>
      </c>
      <c r="CU286" s="111" t="s">
        <v>186</v>
      </c>
      <c r="CV286" s="111" t="s">
        <v>186</v>
      </c>
      <c r="CW286" s="111" t="s">
        <v>186</v>
      </c>
      <c r="CX286" s="111" t="s">
        <v>186</v>
      </c>
      <c r="CY286" s="111" t="s">
        <v>186</v>
      </c>
      <c r="CZ286" s="111" t="s">
        <v>186</v>
      </c>
      <c r="DA286" s="111" t="s">
        <v>186</v>
      </c>
      <c r="DB286" s="111" t="s">
        <v>186</v>
      </c>
      <c r="DC286" s="111" t="s">
        <v>186</v>
      </c>
      <c r="DD286" s="111" t="s">
        <v>186</v>
      </c>
      <c r="DE286" s="111" t="s">
        <v>186</v>
      </c>
      <c r="DF286" s="111" t="s">
        <v>186</v>
      </c>
      <c r="DG286" s="111" t="s">
        <v>186</v>
      </c>
      <c r="DH286" s="111" t="s">
        <v>186</v>
      </c>
      <c r="DI286" s="111" t="s">
        <v>186</v>
      </c>
      <c r="DJ286" s="111" t="s">
        <v>186</v>
      </c>
      <c r="DK286" s="111" t="s">
        <v>186</v>
      </c>
      <c r="DL286" s="111" t="s">
        <v>186</v>
      </c>
      <c r="DM286" s="115">
        <v>40934.53802083333</v>
      </c>
    </row>
    <row r="287" spans="12:117" ht="17.25" customHeight="1" hidden="1">
      <c r="L287" s="35"/>
      <c r="R287" s="111" t="s">
        <v>445</v>
      </c>
      <c r="S287" s="111" t="s">
        <v>446</v>
      </c>
      <c r="T287" s="111" t="s">
        <v>447</v>
      </c>
      <c r="U287" s="111" t="s">
        <v>448</v>
      </c>
      <c r="V287" s="111" t="s">
        <v>362</v>
      </c>
      <c r="W287" s="112">
        <v>77702</v>
      </c>
      <c r="X287" s="111" t="s">
        <v>447</v>
      </c>
      <c r="Y287" s="111" t="s">
        <v>448</v>
      </c>
      <c r="Z287" s="111" t="s">
        <v>362</v>
      </c>
      <c r="AA287" s="112">
        <v>77702</v>
      </c>
      <c r="AB287" s="113">
        <v>4098997105</v>
      </c>
      <c r="AC287" s="113">
        <v>4098998191</v>
      </c>
      <c r="AD287" s="111" t="s">
        <v>449</v>
      </c>
      <c r="AE287" s="111" t="s">
        <v>450</v>
      </c>
      <c r="AF287" s="111" t="s">
        <v>451</v>
      </c>
      <c r="AG287" s="111" t="s">
        <v>452</v>
      </c>
      <c r="AH287" s="111" t="s">
        <v>453</v>
      </c>
      <c r="AI287" s="111" t="s">
        <v>448</v>
      </c>
      <c r="AJ287" s="111" t="s">
        <v>362</v>
      </c>
      <c r="AK287" s="112">
        <v>77702</v>
      </c>
      <c r="AL287" s="111" t="s">
        <v>453</v>
      </c>
      <c r="AM287" s="111" t="s">
        <v>448</v>
      </c>
      <c r="AN287" s="111" t="s">
        <v>362</v>
      </c>
      <c r="AO287" s="112">
        <v>77702</v>
      </c>
      <c r="AP287" s="113">
        <v>4099246922</v>
      </c>
      <c r="AQ287" s="113">
        <v>4098997954</v>
      </c>
      <c r="AR287" s="111" t="s">
        <v>185</v>
      </c>
      <c r="AS287" s="114">
        <v>8975073</v>
      </c>
      <c r="AT287" s="114">
        <v>37820045</v>
      </c>
      <c r="AU287" s="114"/>
      <c r="AV287" s="114"/>
      <c r="AW287" s="114" t="s">
        <v>186</v>
      </c>
      <c r="AX287" s="114" t="s">
        <v>186</v>
      </c>
      <c r="AY287" s="114" t="s">
        <v>186</v>
      </c>
      <c r="AZ287" s="114" t="s">
        <v>186</v>
      </c>
      <c r="BA287" s="114" t="s">
        <v>186</v>
      </c>
      <c r="BB287" s="111" t="s">
        <v>454</v>
      </c>
      <c r="BC287" s="114">
        <v>8975073</v>
      </c>
      <c r="BD287" s="111" t="s">
        <v>186</v>
      </c>
      <c r="BE287" s="114" t="s">
        <v>186</v>
      </c>
      <c r="BF287" s="111" t="s">
        <v>186</v>
      </c>
      <c r="BG287" s="114" t="s">
        <v>186</v>
      </c>
      <c r="BH287" s="114" t="s">
        <v>186</v>
      </c>
      <c r="BI287" s="114" t="s">
        <v>186</v>
      </c>
      <c r="BJ287" s="114" t="s">
        <v>186</v>
      </c>
      <c r="BK287" s="114" t="s">
        <v>186</v>
      </c>
      <c r="BL287" s="114" t="s">
        <v>186</v>
      </c>
      <c r="BM287" s="114" t="s">
        <v>186</v>
      </c>
      <c r="BN287" s="111" t="s">
        <v>241</v>
      </c>
      <c r="BO287" s="114">
        <v>37820045</v>
      </c>
      <c r="BP287" s="111" t="s">
        <v>186</v>
      </c>
      <c r="BQ287" s="114" t="s">
        <v>186</v>
      </c>
      <c r="BR287" s="111" t="s">
        <v>186</v>
      </c>
      <c r="BS287" s="114" t="s">
        <v>186</v>
      </c>
      <c r="BT287" s="114" t="s">
        <v>186</v>
      </c>
      <c r="BU287" s="114" t="s">
        <v>186</v>
      </c>
      <c r="BV287" s="114" t="s">
        <v>186</v>
      </c>
      <c r="BW287" s="114" t="s">
        <v>186</v>
      </c>
      <c r="BX287" s="114" t="s">
        <v>186</v>
      </c>
      <c r="BY287" s="114" t="s">
        <v>186</v>
      </c>
      <c r="BZ287" s="114" t="s">
        <v>186</v>
      </c>
      <c r="CA287" s="111" t="s">
        <v>186</v>
      </c>
      <c r="CB287" s="114" t="s">
        <v>186</v>
      </c>
      <c r="CC287" s="111" t="s">
        <v>186</v>
      </c>
      <c r="CD287" s="114" t="s">
        <v>186</v>
      </c>
      <c r="CE287" s="111" t="s">
        <v>188</v>
      </c>
      <c r="CF287" s="111" t="s">
        <v>186</v>
      </c>
      <c r="CG287" s="111" t="s">
        <v>186</v>
      </c>
      <c r="CH287" s="111" t="s">
        <v>186</v>
      </c>
      <c r="CI287" s="111" t="s">
        <v>186</v>
      </c>
      <c r="CJ287" s="111" t="s">
        <v>186</v>
      </c>
      <c r="CK287" s="111" t="s">
        <v>186</v>
      </c>
      <c r="CL287" s="111" t="s">
        <v>186</v>
      </c>
      <c r="CM287" s="111" t="s">
        <v>186</v>
      </c>
      <c r="CN287" s="111" t="s">
        <v>186</v>
      </c>
      <c r="CO287" s="111" t="s">
        <v>186</v>
      </c>
      <c r="CP287" s="111" t="s">
        <v>186</v>
      </c>
      <c r="CQ287" s="111" t="s">
        <v>186</v>
      </c>
      <c r="CR287" s="111" t="s">
        <v>186</v>
      </c>
      <c r="CS287" s="111" t="s">
        <v>186</v>
      </c>
      <c r="CT287" s="111" t="s">
        <v>186</v>
      </c>
      <c r="CU287" s="111" t="s">
        <v>186</v>
      </c>
      <c r="CV287" s="111" t="s">
        <v>186</v>
      </c>
      <c r="CW287" s="111" t="s">
        <v>186</v>
      </c>
      <c r="CX287" s="111" t="s">
        <v>186</v>
      </c>
      <c r="CY287" s="111" t="s">
        <v>186</v>
      </c>
      <c r="CZ287" s="111" t="s">
        <v>186</v>
      </c>
      <c r="DA287" s="111" t="s">
        <v>186</v>
      </c>
      <c r="DB287" s="111" t="s">
        <v>186</v>
      </c>
      <c r="DC287" s="111" t="s">
        <v>186</v>
      </c>
      <c r="DD287" s="111" t="s">
        <v>186</v>
      </c>
      <c r="DE287" s="111" t="s">
        <v>186</v>
      </c>
      <c r="DF287" s="111" t="s">
        <v>186</v>
      </c>
      <c r="DG287" s="111" t="s">
        <v>186</v>
      </c>
      <c r="DH287" s="111" t="s">
        <v>186</v>
      </c>
      <c r="DI287" s="111" t="s">
        <v>186</v>
      </c>
      <c r="DJ287" s="111" t="s">
        <v>186</v>
      </c>
      <c r="DK287" s="111" t="s">
        <v>186</v>
      </c>
      <c r="DL287" s="111" t="s">
        <v>186</v>
      </c>
      <c r="DM287" s="115">
        <v>40962.65771990741</v>
      </c>
    </row>
    <row r="288" spans="12:117" ht="17.25" customHeight="1" hidden="1">
      <c r="L288" s="35"/>
      <c r="R288" s="111" t="s">
        <v>455</v>
      </c>
      <c r="S288" s="111" t="s">
        <v>456</v>
      </c>
      <c r="T288" s="111" t="s">
        <v>457</v>
      </c>
      <c r="U288" s="111" t="s">
        <v>458</v>
      </c>
      <c r="V288" s="111" t="s">
        <v>180</v>
      </c>
      <c r="W288" s="112">
        <v>75951</v>
      </c>
      <c r="X288" s="111" t="s">
        <v>457</v>
      </c>
      <c r="Y288" s="111" t="s">
        <v>458</v>
      </c>
      <c r="Z288" s="111" t="s">
        <v>180</v>
      </c>
      <c r="AA288" s="112">
        <v>75951</v>
      </c>
      <c r="AB288" s="113">
        <v>4098997105</v>
      </c>
      <c r="AC288" s="113">
        <v>4098998191</v>
      </c>
      <c r="AD288" s="111" t="s">
        <v>449</v>
      </c>
      <c r="AE288" s="111" t="s">
        <v>450</v>
      </c>
      <c r="AF288" s="111" t="s">
        <v>459</v>
      </c>
      <c r="AG288" s="111" t="s">
        <v>460</v>
      </c>
      <c r="AH288" s="111" t="s">
        <v>461</v>
      </c>
      <c r="AI288" s="111" t="s">
        <v>448</v>
      </c>
      <c r="AJ288" s="111" t="s">
        <v>180</v>
      </c>
      <c r="AK288" s="112">
        <v>77702</v>
      </c>
      <c r="AL288" s="111" t="s">
        <v>461</v>
      </c>
      <c r="AM288" s="111" t="s">
        <v>448</v>
      </c>
      <c r="AN288" s="111" t="s">
        <v>180</v>
      </c>
      <c r="AO288" s="112">
        <v>77702</v>
      </c>
      <c r="AP288" s="113">
        <v>4099246922</v>
      </c>
      <c r="AQ288" s="113">
        <v>4098997954</v>
      </c>
      <c r="AR288" s="111" t="s">
        <v>185</v>
      </c>
      <c r="AS288" s="114">
        <v>1509988</v>
      </c>
      <c r="AT288" s="114" t="s">
        <v>186</v>
      </c>
      <c r="AU288" s="114"/>
      <c r="AV288" s="114"/>
      <c r="AW288" s="114" t="s">
        <v>186</v>
      </c>
      <c r="AX288" s="114" t="s">
        <v>186</v>
      </c>
      <c r="AY288" s="114" t="s">
        <v>186</v>
      </c>
      <c r="AZ288" s="114" t="s">
        <v>186</v>
      </c>
      <c r="BA288" s="114" t="s">
        <v>186</v>
      </c>
      <c r="BB288" s="111" t="s">
        <v>462</v>
      </c>
      <c r="BC288" s="114">
        <v>1509988</v>
      </c>
      <c r="BD288" s="111" t="s">
        <v>186</v>
      </c>
      <c r="BE288" s="114" t="s">
        <v>186</v>
      </c>
      <c r="BF288" s="111" t="s">
        <v>186</v>
      </c>
      <c r="BG288" s="114" t="s">
        <v>186</v>
      </c>
      <c r="BH288" s="114" t="s">
        <v>186</v>
      </c>
      <c r="BI288" s="114" t="s">
        <v>186</v>
      </c>
      <c r="BJ288" s="114" t="s">
        <v>186</v>
      </c>
      <c r="BK288" s="114" t="s">
        <v>186</v>
      </c>
      <c r="BL288" s="114" t="s">
        <v>186</v>
      </c>
      <c r="BM288" s="114" t="s">
        <v>186</v>
      </c>
      <c r="BN288" s="111" t="s">
        <v>186</v>
      </c>
      <c r="BO288" s="114" t="s">
        <v>186</v>
      </c>
      <c r="BP288" s="111" t="s">
        <v>186</v>
      </c>
      <c r="BQ288" s="114" t="s">
        <v>186</v>
      </c>
      <c r="BR288" s="111" t="s">
        <v>186</v>
      </c>
      <c r="BS288" s="114" t="s">
        <v>186</v>
      </c>
      <c r="BT288" s="114" t="s">
        <v>186</v>
      </c>
      <c r="BU288" s="114" t="s">
        <v>186</v>
      </c>
      <c r="BV288" s="114" t="s">
        <v>186</v>
      </c>
      <c r="BW288" s="114" t="s">
        <v>186</v>
      </c>
      <c r="BX288" s="114" t="s">
        <v>186</v>
      </c>
      <c r="BY288" s="114" t="s">
        <v>186</v>
      </c>
      <c r="BZ288" s="114" t="s">
        <v>186</v>
      </c>
      <c r="CA288" s="111" t="s">
        <v>186</v>
      </c>
      <c r="CB288" s="114" t="s">
        <v>186</v>
      </c>
      <c r="CC288" s="111" t="s">
        <v>186</v>
      </c>
      <c r="CD288" s="114" t="s">
        <v>186</v>
      </c>
      <c r="CE288" s="111" t="s">
        <v>188</v>
      </c>
      <c r="CF288" s="111" t="s">
        <v>186</v>
      </c>
      <c r="CG288" s="111" t="s">
        <v>186</v>
      </c>
      <c r="CH288" s="111" t="s">
        <v>186</v>
      </c>
      <c r="CI288" s="111" t="s">
        <v>186</v>
      </c>
      <c r="CJ288" s="111" t="s">
        <v>186</v>
      </c>
      <c r="CK288" s="111" t="s">
        <v>186</v>
      </c>
      <c r="CL288" s="111" t="s">
        <v>186</v>
      </c>
      <c r="CM288" s="111" t="s">
        <v>186</v>
      </c>
      <c r="CN288" s="111" t="s">
        <v>186</v>
      </c>
      <c r="CO288" s="111" t="s">
        <v>186</v>
      </c>
      <c r="CP288" s="111" t="s">
        <v>186</v>
      </c>
      <c r="CQ288" s="111" t="s">
        <v>186</v>
      </c>
      <c r="CR288" s="111" t="s">
        <v>186</v>
      </c>
      <c r="CS288" s="111" t="s">
        <v>186</v>
      </c>
      <c r="CT288" s="111" t="s">
        <v>186</v>
      </c>
      <c r="CU288" s="111" t="s">
        <v>186</v>
      </c>
      <c r="CV288" s="111" t="s">
        <v>186</v>
      </c>
      <c r="CW288" s="111" t="s">
        <v>186</v>
      </c>
      <c r="CX288" s="111" t="s">
        <v>186</v>
      </c>
      <c r="CY288" s="111" t="s">
        <v>186</v>
      </c>
      <c r="CZ288" s="111" t="s">
        <v>186</v>
      </c>
      <c r="DA288" s="111" t="s">
        <v>186</v>
      </c>
      <c r="DB288" s="111" t="s">
        <v>186</v>
      </c>
      <c r="DC288" s="111" t="s">
        <v>186</v>
      </c>
      <c r="DD288" s="111" t="s">
        <v>186</v>
      </c>
      <c r="DE288" s="111" t="s">
        <v>186</v>
      </c>
      <c r="DF288" s="111" t="s">
        <v>186</v>
      </c>
      <c r="DG288" s="111" t="s">
        <v>186</v>
      </c>
      <c r="DH288" s="111" t="s">
        <v>186</v>
      </c>
      <c r="DI288" s="111" t="s">
        <v>186</v>
      </c>
      <c r="DJ288" s="111" t="s">
        <v>186</v>
      </c>
      <c r="DK288" s="111" t="s">
        <v>186</v>
      </c>
      <c r="DL288" s="111" t="s">
        <v>186</v>
      </c>
      <c r="DM288" s="115">
        <v>40963.379016203704</v>
      </c>
    </row>
    <row r="289" spans="12:117" ht="17.25" customHeight="1" hidden="1">
      <c r="L289" s="35"/>
      <c r="R289" s="118" t="s">
        <v>463</v>
      </c>
      <c r="S289" s="111" t="s">
        <v>464</v>
      </c>
      <c r="T289" s="111" t="s">
        <v>465</v>
      </c>
      <c r="U289" s="111" t="s">
        <v>179</v>
      </c>
      <c r="V289" s="111" t="s">
        <v>362</v>
      </c>
      <c r="W289" s="112">
        <v>78207</v>
      </c>
      <c r="X289" s="111" t="s">
        <v>466</v>
      </c>
      <c r="Y289" s="111" t="s">
        <v>179</v>
      </c>
      <c r="Z289" s="111" t="s">
        <v>362</v>
      </c>
      <c r="AA289" s="112">
        <v>78207</v>
      </c>
      <c r="AB289" s="113">
        <v>2107042805</v>
      </c>
      <c r="AC289" s="113">
        <v>2107046362</v>
      </c>
      <c r="AD289" s="111" t="s">
        <v>467</v>
      </c>
      <c r="AE289" s="111" t="s">
        <v>468</v>
      </c>
      <c r="AF289" s="111" t="s">
        <v>469</v>
      </c>
      <c r="AG289" s="111" t="s">
        <v>464</v>
      </c>
      <c r="AH289" s="111" t="s">
        <v>465</v>
      </c>
      <c r="AI289" s="111" t="s">
        <v>179</v>
      </c>
      <c r="AJ289" s="111" t="s">
        <v>362</v>
      </c>
      <c r="AK289" s="112">
        <v>78207</v>
      </c>
      <c r="AL289" s="111" t="s">
        <v>470</v>
      </c>
      <c r="AM289" s="111" t="s">
        <v>179</v>
      </c>
      <c r="AN289" s="111" t="s">
        <v>362</v>
      </c>
      <c r="AO289" s="112">
        <v>78207</v>
      </c>
      <c r="AP289" s="113">
        <v>2107042865</v>
      </c>
      <c r="AQ289" s="113">
        <v>2107042667</v>
      </c>
      <c r="AR289" s="111" t="s">
        <v>186</v>
      </c>
      <c r="AS289" s="114">
        <v>23047487</v>
      </c>
      <c r="AT289" s="114">
        <v>34333195</v>
      </c>
      <c r="AU289" s="114"/>
      <c r="AV289" s="114"/>
      <c r="AW289" s="114" t="s">
        <v>186</v>
      </c>
      <c r="AX289" s="114" t="s">
        <v>186</v>
      </c>
      <c r="AY289" s="114" t="s">
        <v>186</v>
      </c>
      <c r="AZ289" s="114" t="s">
        <v>186</v>
      </c>
      <c r="BA289" s="114" t="s">
        <v>186</v>
      </c>
      <c r="BB289" s="111" t="s">
        <v>471</v>
      </c>
      <c r="BC289" s="114">
        <v>23047487</v>
      </c>
      <c r="BD289" s="111" t="s">
        <v>186</v>
      </c>
      <c r="BE289" s="114" t="s">
        <v>186</v>
      </c>
      <c r="BF289" s="111" t="s">
        <v>186</v>
      </c>
      <c r="BG289" s="114" t="s">
        <v>186</v>
      </c>
      <c r="BH289" s="114" t="s">
        <v>186</v>
      </c>
      <c r="BI289" s="114" t="s">
        <v>186</v>
      </c>
      <c r="BJ289" s="114" t="s">
        <v>186</v>
      </c>
      <c r="BK289" s="114" t="s">
        <v>186</v>
      </c>
      <c r="BL289" s="114" t="s">
        <v>186</v>
      </c>
      <c r="BM289" s="114" t="s">
        <v>186</v>
      </c>
      <c r="BN289" s="111" t="s">
        <v>241</v>
      </c>
      <c r="BO289" s="114">
        <v>34333195</v>
      </c>
      <c r="BP289" s="111" t="s">
        <v>186</v>
      </c>
      <c r="BQ289" s="114" t="s">
        <v>186</v>
      </c>
      <c r="BR289" s="111" t="s">
        <v>186</v>
      </c>
      <c r="BS289" s="114" t="s">
        <v>186</v>
      </c>
      <c r="BT289" s="114" t="s">
        <v>186</v>
      </c>
      <c r="BU289" s="114" t="s">
        <v>186</v>
      </c>
      <c r="BV289" s="114" t="s">
        <v>186</v>
      </c>
      <c r="BW289" s="114" t="s">
        <v>186</v>
      </c>
      <c r="BX289" s="114" t="s">
        <v>186</v>
      </c>
      <c r="BY289" s="114" t="s">
        <v>186</v>
      </c>
      <c r="BZ289" s="114" t="s">
        <v>186</v>
      </c>
      <c r="CA289" s="111" t="s">
        <v>186</v>
      </c>
      <c r="CB289" s="114" t="s">
        <v>186</v>
      </c>
      <c r="CC289" s="111" t="s">
        <v>186</v>
      </c>
      <c r="CD289" s="114" t="s">
        <v>186</v>
      </c>
      <c r="CE289" s="111" t="s">
        <v>188</v>
      </c>
      <c r="CF289" s="111" t="s">
        <v>186</v>
      </c>
      <c r="CG289" s="111" t="s">
        <v>186</v>
      </c>
      <c r="CH289" s="111" t="s">
        <v>186</v>
      </c>
      <c r="CI289" s="111" t="s">
        <v>186</v>
      </c>
      <c r="CJ289" s="111" t="s">
        <v>186</v>
      </c>
      <c r="CK289" s="111" t="s">
        <v>186</v>
      </c>
      <c r="CL289" s="111" t="s">
        <v>186</v>
      </c>
      <c r="CM289" s="111" t="s">
        <v>186</v>
      </c>
      <c r="CN289" s="111" t="s">
        <v>186</v>
      </c>
      <c r="CO289" s="111" t="s">
        <v>186</v>
      </c>
      <c r="CP289" s="111" t="s">
        <v>186</v>
      </c>
      <c r="CQ289" s="111" t="s">
        <v>186</v>
      </c>
      <c r="CR289" s="111" t="s">
        <v>186</v>
      </c>
      <c r="CS289" s="111" t="s">
        <v>186</v>
      </c>
      <c r="CT289" s="111" t="s">
        <v>186</v>
      </c>
      <c r="CU289" s="111" t="s">
        <v>186</v>
      </c>
      <c r="CV289" s="111" t="s">
        <v>186</v>
      </c>
      <c r="CW289" s="111" t="s">
        <v>186</v>
      </c>
      <c r="CX289" s="111" t="s">
        <v>186</v>
      </c>
      <c r="CY289" s="111" t="s">
        <v>186</v>
      </c>
      <c r="CZ289" s="111" t="s">
        <v>186</v>
      </c>
      <c r="DA289" s="111" t="s">
        <v>186</v>
      </c>
      <c r="DB289" s="111" t="s">
        <v>186</v>
      </c>
      <c r="DC289" s="111" t="s">
        <v>186</v>
      </c>
      <c r="DD289" s="111" t="s">
        <v>186</v>
      </c>
      <c r="DE289" s="111" t="s">
        <v>186</v>
      </c>
      <c r="DF289" s="111" t="s">
        <v>186</v>
      </c>
      <c r="DG289" s="111" t="s">
        <v>186</v>
      </c>
      <c r="DH289" s="111" t="s">
        <v>186</v>
      </c>
      <c r="DI289" s="111" t="s">
        <v>186</v>
      </c>
      <c r="DJ289" s="111" t="s">
        <v>186</v>
      </c>
      <c r="DK289" s="111" t="s">
        <v>186</v>
      </c>
      <c r="DL289" s="111" t="s">
        <v>186</v>
      </c>
      <c r="DM289" s="115">
        <v>40963.5971412037</v>
      </c>
    </row>
    <row r="290" spans="12:117" ht="17.25" customHeight="1" hidden="1">
      <c r="L290" s="35"/>
      <c r="R290" s="111" t="s">
        <v>472</v>
      </c>
      <c r="S290" s="111" t="s">
        <v>473</v>
      </c>
      <c r="T290" s="111" t="s">
        <v>474</v>
      </c>
      <c r="U290" s="111" t="s">
        <v>475</v>
      </c>
      <c r="V290" s="111" t="s">
        <v>180</v>
      </c>
      <c r="W290" s="112">
        <v>78332</v>
      </c>
      <c r="X290" s="111" t="s">
        <v>476</v>
      </c>
      <c r="Y290" s="111" t="s">
        <v>477</v>
      </c>
      <c r="Z290" s="111" t="s">
        <v>180</v>
      </c>
      <c r="AA290" s="112">
        <v>78404</v>
      </c>
      <c r="AB290" s="113">
        <v>3616618000</v>
      </c>
      <c r="AC290" s="113">
        <v>3618844530</v>
      </c>
      <c r="AD290" s="111" t="s">
        <v>478</v>
      </c>
      <c r="AE290" s="111" t="s">
        <v>479</v>
      </c>
      <c r="AF290" s="111" t="s">
        <v>480</v>
      </c>
      <c r="AG290" s="111" t="s">
        <v>481</v>
      </c>
      <c r="AH290" s="111" t="s">
        <v>476</v>
      </c>
      <c r="AI290" s="111" t="s">
        <v>477</v>
      </c>
      <c r="AJ290" s="111" t="s">
        <v>180</v>
      </c>
      <c r="AK290" s="112">
        <v>78404</v>
      </c>
      <c r="AL290" s="111" t="s">
        <v>476</v>
      </c>
      <c r="AM290" s="111" t="s">
        <v>477</v>
      </c>
      <c r="AN290" s="111" t="s">
        <v>180</v>
      </c>
      <c r="AO290" s="112">
        <v>78404</v>
      </c>
      <c r="AP290" s="113">
        <v>3618813845</v>
      </c>
      <c r="AQ290" s="113">
        <v>3618844530</v>
      </c>
      <c r="AR290" s="111" t="s">
        <v>185</v>
      </c>
      <c r="AS290" s="114">
        <v>3669235</v>
      </c>
      <c r="AT290" s="114">
        <v>598753.4</v>
      </c>
      <c r="AU290" s="114"/>
      <c r="AV290" s="114"/>
      <c r="AW290" s="114" t="s">
        <v>186</v>
      </c>
      <c r="AX290" s="114" t="s">
        <v>186</v>
      </c>
      <c r="AY290" s="114" t="s">
        <v>186</v>
      </c>
      <c r="AZ290" s="114" t="s">
        <v>186</v>
      </c>
      <c r="BA290" s="114" t="s">
        <v>186</v>
      </c>
      <c r="BB290" s="111" t="s">
        <v>482</v>
      </c>
      <c r="BC290" s="114">
        <v>3669235</v>
      </c>
      <c r="BD290" s="111" t="s">
        <v>186</v>
      </c>
      <c r="BE290" s="114" t="s">
        <v>186</v>
      </c>
      <c r="BF290" s="111" t="s">
        <v>186</v>
      </c>
      <c r="BG290" s="114" t="s">
        <v>186</v>
      </c>
      <c r="BH290" s="114" t="s">
        <v>186</v>
      </c>
      <c r="BI290" s="114" t="s">
        <v>186</v>
      </c>
      <c r="BJ290" s="114" t="s">
        <v>186</v>
      </c>
      <c r="BK290" s="114" t="s">
        <v>186</v>
      </c>
      <c r="BL290" s="114" t="s">
        <v>186</v>
      </c>
      <c r="BM290" s="114" t="s">
        <v>186</v>
      </c>
      <c r="BN290" s="111" t="s">
        <v>317</v>
      </c>
      <c r="BO290" s="114">
        <v>598753.4</v>
      </c>
      <c r="BP290" s="111" t="s">
        <v>186</v>
      </c>
      <c r="BQ290" s="114" t="s">
        <v>186</v>
      </c>
      <c r="BR290" s="111" t="s">
        <v>186</v>
      </c>
      <c r="BS290" s="114" t="s">
        <v>186</v>
      </c>
      <c r="BT290" s="114" t="s">
        <v>186</v>
      </c>
      <c r="BU290" s="114" t="s">
        <v>186</v>
      </c>
      <c r="BV290" s="114" t="s">
        <v>186</v>
      </c>
      <c r="BW290" s="114" t="s">
        <v>186</v>
      </c>
      <c r="BX290" s="114" t="s">
        <v>186</v>
      </c>
      <c r="BY290" s="114" t="s">
        <v>186</v>
      </c>
      <c r="BZ290" s="114" t="s">
        <v>186</v>
      </c>
      <c r="CA290" s="111" t="s">
        <v>186</v>
      </c>
      <c r="CB290" s="114" t="s">
        <v>186</v>
      </c>
      <c r="CC290" s="111" t="s">
        <v>186</v>
      </c>
      <c r="CD290" s="114" t="s">
        <v>186</v>
      </c>
      <c r="CE290" s="111" t="s">
        <v>188</v>
      </c>
      <c r="CF290" s="111" t="s">
        <v>186</v>
      </c>
      <c r="CG290" s="111" t="s">
        <v>186</v>
      </c>
      <c r="CH290" s="111" t="s">
        <v>186</v>
      </c>
      <c r="CI290" s="111" t="s">
        <v>186</v>
      </c>
      <c r="CJ290" s="111" t="s">
        <v>186</v>
      </c>
      <c r="CK290" s="111" t="s">
        <v>186</v>
      </c>
      <c r="CL290" s="111" t="s">
        <v>186</v>
      </c>
      <c r="CM290" s="111" t="s">
        <v>186</v>
      </c>
      <c r="CN290" s="111" t="s">
        <v>186</v>
      </c>
      <c r="CO290" s="111" t="s">
        <v>186</v>
      </c>
      <c r="CP290" s="111" t="s">
        <v>186</v>
      </c>
      <c r="CQ290" s="111" t="s">
        <v>186</v>
      </c>
      <c r="CR290" s="111" t="s">
        <v>186</v>
      </c>
      <c r="CS290" s="111" t="s">
        <v>186</v>
      </c>
      <c r="CT290" s="111" t="s">
        <v>186</v>
      </c>
      <c r="CU290" s="111" t="s">
        <v>186</v>
      </c>
      <c r="CV290" s="111" t="s">
        <v>186</v>
      </c>
      <c r="CW290" s="111" t="s">
        <v>186</v>
      </c>
      <c r="CX290" s="111" t="s">
        <v>186</v>
      </c>
      <c r="CY290" s="111" t="s">
        <v>186</v>
      </c>
      <c r="CZ290" s="111" t="s">
        <v>186</v>
      </c>
      <c r="DA290" s="111" t="s">
        <v>186</v>
      </c>
      <c r="DB290" s="111" t="s">
        <v>186</v>
      </c>
      <c r="DC290" s="111" t="s">
        <v>186</v>
      </c>
      <c r="DD290" s="111" t="s">
        <v>186</v>
      </c>
      <c r="DE290" s="111" t="s">
        <v>186</v>
      </c>
      <c r="DF290" s="111" t="s">
        <v>186</v>
      </c>
      <c r="DG290" s="111" t="s">
        <v>186</v>
      </c>
      <c r="DH290" s="111" t="s">
        <v>186</v>
      </c>
      <c r="DI290" s="111" t="s">
        <v>186</v>
      </c>
      <c r="DJ290" s="111" t="s">
        <v>186</v>
      </c>
      <c r="DK290" s="111" t="s">
        <v>186</v>
      </c>
      <c r="DL290" s="111" t="s">
        <v>186</v>
      </c>
      <c r="DM290" s="115">
        <v>40956.577372685184</v>
      </c>
    </row>
    <row r="291" spans="12:117" ht="17.25" customHeight="1" hidden="1">
      <c r="L291" s="35"/>
      <c r="R291" s="111" t="s">
        <v>483</v>
      </c>
      <c r="S291" s="111" t="s">
        <v>484</v>
      </c>
      <c r="T291" s="111" t="s">
        <v>485</v>
      </c>
      <c r="U291" s="111" t="s">
        <v>486</v>
      </c>
      <c r="V291" s="111" t="s">
        <v>180</v>
      </c>
      <c r="W291" s="112">
        <v>78102</v>
      </c>
      <c r="X291" s="111" t="s">
        <v>476</v>
      </c>
      <c r="Y291" s="111" t="s">
        <v>477</v>
      </c>
      <c r="Z291" s="111" t="s">
        <v>180</v>
      </c>
      <c r="AA291" s="112">
        <v>78404</v>
      </c>
      <c r="AB291" s="113">
        <v>3613542000</v>
      </c>
      <c r="AC291" s="113">
        <v>3618844530</v>
      </c>
      <c r="AD291" s="111" t="s">
        <v>478</v>
      </c>
      <c r="AE291" s="111" t="s">
        <v>479</v>
      </c>
      <c r="AF291" s="111" t="s">
        <v>487</v>
      </c>
      <c r="AG291" s="111" t="s">
        <v>481</v>
      </c>
      <c r="AH291" s="111" t="s">
        <v>476</v>
      </c>
      <c r="AI291" s="111" t="s">
        <v>477</v>
      </c>
      <c r="AJ291" s="111" t="s">
        <v>180</v>
      </c>
      <c r="AK291" s="112">
        <v>78404</v>
      </c>
      <c r="AL291" s="111" t="s">
        <v>476</v>
      </c>
      <c r="AM291" s="111" t="s">
        <v>477</v>
      </c>
      <c r="AN291" s="111" t="s">
        <v>180</v>
      </c>
      <c r="AO291" s="112">
        <v>78404</v>
      </c>
      <c r="AP291" s="113">
        <v>3618813845</v>
      </c>
      <c r="AQ291" s="113">
        <v>3618844530</v>
      </c>
      <c r="AR291" s="111" t="s">
        <v>185</v>
      </c>
      <c r="AS291" s="114">
        <v>1347318</v>
      </c>
      <c r="AT291" s="114">
        <v>2114592.04</v>
      </c>
      <c r="AU291" s="114"/>
      <c r="AV291" s="114"/>
      <c r="AW291" s="114" t="s">
        <v>186</v>
      </c>
      <c r="AX291" s="114" t="s">
        <v>186</v>
      </c>
      <c r="AY291" s="114" t="s">
        <v>186</v>
      </c>
      <c r="AZ291" s="114" t="s">
        <v>186</v>
      </c>
      <c r="BA291" s="114" t="s">
        <v>186</v>
      </c>
      <c r="BB291" s="111" t="s">
        <v>482</v>
      </c>
      <c r="BC291" s="114">
        <v>1347318</v>
      </c>
      <c r="BD291" s="111" t="s">
        <v>186</v>
      </c>
      <c r="BE291" s="114" t="s">
        <v>186</v>
      </c>
      <c r="BF291" s="111" t="s">
        <v>186</v>
      </c>
      <c r="BG291" s="114" t="s">
        <v>186</v>
      </c>
      <c r="BH291" s="114" t="s">
        <v>186</v>
      </c>
      <c r="BI291" s="114" t="s">
        <v>186</v>
      </c>
      <c r="BJ291" s="114" t="s">
        <v>186</v>
      </c>
      <c r="BK291" s="114" t="s">
        <v>186</v>
      </c>
      <c r="BL291" s="114" t="s">
        <v>186</v>
      </c>
      <c r="BM291" s="114" t="s">
        <v>186</v>
      </c>
      <c r="BN291" s="111" t="s">
        <v>317</v>
      </c>
      <c r="BO291" s="114">
        <v>2114592.04</v>
      </c>
      <c r="BP291" s="111" t="s">
        <v>186</v>
      </c>
      <c r="BQ291" s="114" t="s">
        <v>186</v>
      </c>
      <c r="BR291" s="111" t="s">
        <v>186</v>
      </c>
      <c r="BS291" s="114" t="s">
        <v>186</v>
      </c>
      <c r="BT291" s="114" t="s">
        <v>186</v>
      </c>
      <c r="BU291" s="114" t="s">
        <v>186</v>
      </c>
      <c r="BV291" s="114" t="s">
        <v>186</v>
      </c>
      <c r="BW291" s="114" t="s">
        <v>186</v>
      </c>
      <c r="BX291" s="114" t="s">
        <v>186</v>
      </c>
      <c r="BY291" s="114" t="s">
        <v>186</v>
      </c>
      <c r="BZ291" s="114" t="s">
        <v>186</v>
      </c>
      <c r="CA291" s="111" t="s">
        <v>186</v>
      </c>
      <c r="CB291" s="114" t="s">
        <v>186</v>
      </c>
      <c r="CC291" s="111" t="s">
        <v>186</v>
      </c>
      <c r="CD291" s="114" t="s">
        <v>186</v>
      </c>
      <c r="CE291" s="111" t="s">
        <v>188</v>
      </c>
      <c r="CF291" s="111" t="s">
        <v>186</v>
      </c>
      <c r="CG291" s="111" t="s">
        <v>186</v>
      </c>
      <c r="CH291" s="111" t="s">
        <v>186</v>
      </c>
      <c r="CI291" s="111" t="s">
        <v>186</v>
      </c>
      <c r="CJ291" s="111" t="s">
        <v>186</v>
      </c>
      <c r="CK291" s="111" t="s">
        <v>186</v>
      </c>
      <c r="CL291" s="111" t="s">
        <v>186</v>
      </c>
      <c r="CM291" s="111" t="s">
        <v>186</v>
      </c>
      <c r="CN291" s="111" t="s">
        <v>186</v>
      </c>
      <c r="CO291" s="111" t="s">
        <v>186</v>
      </c>
      <c r="CP291" s="111" t="s">
        <v>186</v>
      </c>
      <c r="CQ291" s="111" t="s">
        <v>186</v>
      </c>
      <c r="CR291" s="111" t="s">
        <v>186</v>
      </c>
      <c r="CS291" s="111" t="s">
        <v>186</v>
      </c>
      <c r="CT291" s="111" t="s">
        <v>186</v>
      </c>
      <c r="CU291" s="111" t="s">
        <v>186</v>
      </c>
      <c r="CV291" s="111" t="s">
        <v>186</v>
      </c>
      <c r="CW291" s="111" t="s">
        <v>186</v>
      </c>
      <c r="CX291" s="111" t="s">
        <v>186</v>
      </c>
      <c r="CY291" s="111" t="s">
        <v>186</v>
      </c>
      <c r="CZ291" s="111" t="s">
        <v>186</v>
      </c>
      <c r="DA291" s="111" t="s">
        <v>186</v>
      </c>
      <c r="DB291" s="111" t="s">
        <v>186</v>
      </c>
      <c r="DC291" s="111" t="s">
        <v>186</v>
      </c>
      <c r="DD291" s="111" t="s">
        <v>186</v>
      </c>
      <c r="DE291" s="111" t="s">
        <v>186</v>
      </c>
      <c r="DF291" s="111" t="s">
        <v>186</v>
      </c>
      <c r="DG291" s="111" t="s">
        <v>186</v>
      </c>
      <c r="DH291" s="111" t="s">
        <v>186</v>
      </c>
      <c r="DI291" s="111" t="s">
        <v>186</v>
      </c>
      <c r="DJ291" s="111" t="s">
        <v>186</v>
      </c>
      <c r="DK291" s="111" t="s">
        <v>186</v>
      </c>
      <c r="DL291" s="111" t="s">
        <v>186</v>
      </c>
      <c r="DM291" s="115">
        <v>40956.58157407407</v>
      </c>
    </row>
    <row r="292" spans="12:117" ht="17.25" customHeight="1" hidden="1">
      <c r="L292" s="35"/>
      <c r="R292" s="111" t="s">
        <v>488</v>
      </c>
      <c r="S292" s="111" t="s">
        <v>489</v>
      </c>
      <c r="T292" s="111" t="s">
        <v>476</v>
      </c>
      <c r="U292" s="111" t="s">
        <v>477</v>
      </c>
      <c r="V292" s="111" t="s">
        <v>180</v>
      </c>
      <c r="W292" s="112">
        <v>78404</v>
      </c>
      <c r="X292" s="111" t="s">
        <v>476</v>
      </c>
      <c r="Y292" s="111" t="s">
        <v>477</v>
      </c>
      <c r="Z292" s="111" t="s">
        <v>180</v>
      </c>
      <c r="AA292" s="112">
        <v>78404</v>
      </c>
      <c r="AB292" s="113">
        <v>3618813000</v>
      </c>
      <c r="AC292" s="113">
        <v>3618844530</v>
      </c>
      <c r="AD292" s="111" t="s">
        <v>478</v>
      </c>
      <c r="AE292" s="111" t="s">
        <v>479</v>
      </c>
      <c r="AF292" s="111" t="s">
        <v>487</v>
      </c>
      <c r="AG292" s="111" t="s">
        <v>481</v>
      </c>
      <c r="AH292" s="111" t="s">
        <v>476</v>
      </c>
      <c r="AI292" s="111" t="s">
        <v>477</v>
      </c>
      <c r="AJ292" s="111" t="s">
        <v>180</v>
      </c>
      <c r="AK292" s="112">
        <v>78404</v>
      </c>
      <c r="AL292" s="111" t="s">
        <v>476</v>
      </c>
      <c r="AM292" s="111" t="s">
        <v>477</v>
      </c>
      <c r="AN292" s="111" t="s">
        <v>180</v>
      </c>
      <c r="AO292" s="112">
        <v>78404</v>
      </c>
      <c r="AP292" s="113">
        <v>3618813845</v>
      </c>
      <c r="AQ292" s="113">
        <v>3618844530</v>
      </c>
      <c r="AR292" s="111" t="s">
        <v>185</v>
      </c>
      <c r="AS292" s="114">
        <v>0</v>
      </c>
      <c r="AT292" s="114">
        <v>118531544.96</v>
      </c>
      <c r="AU292" s="114"/>
      <c r="AV292" s="114"/>
      <c r="AW292" s="114" t="s">
        <v>186</v>
      </c>
      <c r="AX292" s="114" t="s">
        <v>186</v>
      </c>
      <c r="AY292" s="114" t="s">
        <v>186</v>
      </c>
      <c r="AZ292" s="114" t="s">
        <v>186</v>
      </c>
      <c r="BA292" s="114" t="s">
        <v>186</v>
      </c>
      <c r="BB292" s="111" t="s">
        <v>186</v>
      </c>
      <c r="BC292" s="114" t="s">
        <v>186</v>
      </c>
      <c r="BD292" s="111" t="s">
        <v>186</v>
      </c>
      <c r="BE292" s="114" t="s">
        <v>186</v>
      </c>
      <c r="BF292" s="111" t="s">
        <v>186</v>
      </c>
      <c r="BG292" s="114" t="s">
        <v>186</v>
      </c>
      <c r="BH292" s="114" t="s">
        <v>186</v>
      </c>
      <c r="BI292" s="114" t="s">
        <v>186</v>
      </c>
      <c r="BJ292" s="114" t="s">
        <v>186</v>
      </c>
      <c r="BK292" s="114" t="s">
        <v>186</v>
      </c>
      <c r="BL292" s="114" t="s">
        <v>186</v>
      </c>
      <c r="BM292" s="114" t="s">
        <v>186</v>
      </c>
      <c r="BN292" s="111" t="s">
        <v>317</v>
      </c>
      <c r="BO292" s="114">
        <v>118531544.96</v>
      </c>
      <c r="BP292" s="111" t="s">
        <v>186</v>
      </c>
      <c r="BQ292" s="114" t="s">
        <v>186</v>
      </c>
      <c r="BR292" s="111" t="s">
        <v>186</v>
      </c>
      <c r="BS292" s="114" t="s">
        <v>186</v>
      </c>
      <c r="BT292" s="114" t="s">
        <v>186</v>
      </c>
      <c r="BU292" s="114" t="s">
        <v>186</v>
      </c>
      <c r="BV292" s="114" t="s">
        <v>186</v>
      </c>
      <c r="BW292" s="114" t="s">
        <v>186</v>
      </c>
      <c r="BX292" s="114" t="s">
        <v>186</v>
      </c>
      <c r="BY292" s="114" t="s">
        <v>186</v>
      </c>
      <c r="BZ292" s="114" t="s">
        <v>186</v>
      </c>
      <c r="CA292" s="111" t="s">
        <v>186</v>
      </c>
      <c r="CB292" s="114" t="s">
        <v>186</v>
      </c>
      <c r="CC292" s="111" t="s">
        <v>186</v>
      </c>
      <c r="CD292" s="114" t="s">
        <v>186</v>
      </c>
      <c r="CE292" s="111" t="s">
        <v>188</v>
      </c>
      <c r="CF292" s="111" t="s">
        <v>186</v>
      </c>
      <c r="CG292" s="111" t="s">
        <v>186</v>
      </c>
      <c r="CH292" s="111" t="s">
        <v>186</v>
      </c>
      <c r="CI292" s="111" t="s">
        <v>186</v>
      </c>
      <c r="CJ292" s="111" t="s">
        <v>186</v>
      </c>
      <c r="CK292" s="111" t="s">
        <v>186</v>
      </c>
      <c r="CL292" s="111" t="s">
        <v>186</v>
      </c>
      <c r="CM292" s="111" t="s">
        <v>186</v>
      </c>
      <c r="CN292" s="111" t="s">
        <v>186</v>
      </c>
      <c r="CO292" s="111" t="s">
        <v>186</v>
      </c>
      <c r="CP292" s="111" t="s">
        <v>186</v>
      </c>
      <c r="CQ292" s="111" t="s">
        <v>186</v>
      </c>
      <c r="CR292" s="111" t="s">
        <v>186</v>
      </c>
      <c r="CS292" s="111" t="s">
        <v>186</v>
      </c>
      <c r="CT292" s="111" t="s">
        <v>186</v>
      </c>
      <c r="CU292" s="111" t="s">
        <v>186</v>
      </c>
      <c r="CV292" s="111" t="s">
        <v>186</v>
      </c>
      <c r="CW292" s="111" t="s">
        <v>186</v>
      </c>
      <c r="CX292" s="111" t="s">
        <v>186</v>
      </c>
      <c r="CY292" s="111" t="s">
        <v>186</v>
      </c>
      <c r="CZ292" s="111" t="s">
        <v>186</v>
      </c>
      <c r="DA292" s="111" t="s">
        <v>186</v>
      </c>
      <c r="DB292" s="111" t="s">
        <v>186</v>
      </c>
      <c r="DC292" s="111" t="s">
        <v>186</v>
      </c>
      <c r="DD292" s="111" t="s">
        <v>186</v>
      </c>
      <c r="DE292" s="111" t="s">
        <v>186</v>
      </c>
      <c r="DF292" s="111" t="s">
        <v>186</v>
      </c>
      <c r="DG292" s="111" t="s">
        <v>186</v>
      </c>
      <c r="DH292" s="111" t="s">
        <v>186</v>
      </c>
      <c r="DI292" s="111" t="s">
        <v>186</v>
      </c>
      <c r="DJ292" s="111" t="s">
        <v>186</v>
      </c>
      <c r="DK292" s="111" t="s">
        <v>186</v>
      </c>
      <c r="DL292" s="111" t="s">
        <v>186</v>
      </c>
      <c r="DM292" s="115">
        <v>40956.58335648148</v>
      </c>
    </row>
    <row r="293" spans="12:117" ht="17.25" customHeight="1" hidden="1">
      <c r="L293" s="35"/>
      <c r="R293" s="111" t="s">
        <v>490</v>
      </c>
      <c r="S293" s="111" t="s">
        <v>491</v>
      </c>
      <c r="T293" s="111" t="s">
        <v>492</v>
      </c>
      <c r="U293" s="111" t="s">
        <v>493</v>
      </c>
      <c r="V293" s="111" t="s">
        <v>180</v>
      </c>
      <c r="W293" s="112">
        <v>78363</v>
      </c>
      <c r="X293" s="111" t="s">
        <v>476</v>
      </c>
      <c r="Y293" s="111" t="s">
        <v>477</v>
      </c>
      <c r="Z293" s="111" t="s">
        <v>180</v>
      </c>
      <c r="AA293" s="112">
        <v>78404</v>
      </c>
      <c r="AB293" s="113">
        <v>3615951661</v>
      </c>
      <c r="AC293" s="113">
        <v>3618844530</v>
      </c>
      <c r="AD293" s="111" t="s">
        <v>478</v>
      </c>
      <c r="AE293" s="111" t="s">
        <v>479</v>
      </c>
      <c r="AF293" s="111" t="s">
        <v>487</v>
      </c>
      <c r="AG293" s="111" t="s">
        <v>481</v>
      </c>
      <c r="AH293" s="111" t="s">
        <v>476</v>
      </c>
      <c r="AI293" s="111" t="s">
        <v>477</v>
      </c>
      <c r="AJ293" s="111" t="s">
        <v>180</v>
      </c>
      <c r="AK293" s="112">
        <v>78404</v>
      </c>
      <c r="AL293" s="111" t="s">
        <v>476</v>
      </c>
      <c r="AM293" s="111" t="s">
        <v>477</v>
      </c>
      <c r="AN293" s="111" t="s">
        <v>180</v>
      </c>
      <c r="AO293" s="112">
        <v>78404</v>
      </c>
      <c r="AP293" s="113">
        <v>3618813845</v>
      </c>
      <c r="AQ293" s="113">
        <v>3618844530</v>
      </c>
      <c r="AR293" s="111" t="s">
        <v>185</v>
      </c>
      <c r="AS293" s="114">
        <v>2321286</v>
      </c>
      <c r="AT293" s="114">
        <v>856619.72</v>
      </c>
      <c r="AU293" s="114"/>
      <c r="AV293" s="114"/>
      <c r="AW293" s="114" t="s">
        <v>186</v>
      </c>
      <c r="AX293" s="114" t="s">
        <v>186</v>
      </c>
      <c r="AY293" s="114" t="s">
        <v>186</v>
      </c>
      <c r="AZ293" s="114" t="s">
        <v>186</v>
      </c>
      <c r="BA293" s="114" t="s">
        <v>186</v>
      </c>
      <c r="BB293" s="111" t="s">
        <v>482</v>
      </c>
      <c r="BC293" s="114">
        <v>2321286</v>
      </c>
      <c r="BD293" s="111" t="s">
        <v>186</v>
      </c>
      <c r="BE293" s="114" t="s">
        <v>186</v>
      </c>
      <c r="BF293" s="111" t="s">
        <v>186</v>
      </c>
      <c r="BG293" s="114" t="s">
        <v>186</v>
      </c>
      <c r="BH293" s="114" t="s">
        <v>186</v>
      </c>
      <c r="BI293" s="114" t="s">
        <v>186</v>
      </c>
      <c r="BJ293" s="114" t="s">
        <v>186</v>
      </c>
      <c r="BK293" s="114" t="s">
        <v>186</v>
      </c>
      <c r="BL293" s="114" t="s">
        <v>186</v>
      </c>
      <c r="BM293" s="114" t="s">
        <v>186</v>
      </c>
      <c r="BN293" s="111" t="s">
        <v>317</v>
      </c>
      <c r="BO293" s="114">
        <v>856619.72</v>
      </c>
      <c r="BP293" s="111" t="s">
        <v>186</v>
      </c>
      <c r="BQ293" s="114" t="s">
        <v>186</v>
      </c>
      <c r="BR293" s="111" t="s">
        <v>186</v>
      </c>
      <c r="BS293" s="114" t="s">
        <v>186</v>
      </c>
      <c r="BT293" s="114" t="s">
        <v>186</v>
      </c>
      <c r="BU293" s="114" t="s">
        <v>186</v>
      </c>
      <c r="BV293" s="114" t="s">
        <v>186</v>
      </c>
      <c r="BW293" s="114" t="s">
        <v>186</v>
      </c>
      <c r="BX293" s="114" t="s">
        <v>186</v>
      </c>
      <c r="BY293" s="114" t="s">
        <v>186</v>
      </c>
      <c r="BZ293" s="114" t="s">
        <v>186</v>
      </c>
      <c r="CA293" s="111" t="s">
        <v>186</v>
      </c>
      <c r="CB293" s="114" t="s">
        <v>186</v>
      </c>
      <c r="CC293" s="111" t="s">
        <v>186</v>
      </c>
      <c r="CD293" s="114" t="s">
        <v>186</v>
      </c>
      <c r="CE293" s="111" t="s">
        <v>188</v>
      </c>
      <c r="CF293" s="111" t="s">
        <v>186</v>
      </c>
      <c r="CG293" s="111" t="s">
        <v>186</v>
      </c>
      <c r="CH293" s="111" t="s">
        <v>186</v>
      </c>
      <c r="CI293" s="111" t="s">
        <v>186</v>
      </c>
      <c r="CJ293" s="111" t="s">
        <v>186</v>
      </c>
      <c r="CK293" s="111" t="s">
        <v>186</v>
      </c>
      <c r="CL293" s="111" t="s">
        <v>186</v>
      </c>
      <c r="CM293" s="111" t="s">
        <v>186</v>
      </c>
      <c r="CN293" s="111" t="s">
        <v>186</v>
      </c>
      <c r="CO293" s="111" t="s">
        <v>186</v>
      </c>
      <c r="CP293" s="111" t="s">
        <v>186</v>
      </c>
      <c r="CQ293" s="111" t="s">
        <v>186</v>
      </c>
      <c r="CR293" s="111" t="s">
        <v>186</v>
      </c>
      <c r="CS293" s="111" t="s">
        <v>186</v>
      </c>
      <c r="CT293" s="111" t="s">
        <v>186</v>
      </c>
      <c r="CU293" s="111" t="s">
        <v>186</v>
      </c>
      <c r="CV293" s="111" t="s">
        <v>186</v>
      </c>
      <c r="CW293" s="111" t="s">
        <v>186</v>
      </c>
      <c r="CX293" s="111" t="s">
        <v>186</v>
      </c>
      <c r="CY293" s="111" t="s">
        <v>186</v>
      </c>
      <c r="CZ293" s="111" t="s">
        <v>186</v>
      </c>
      <c r="DA293" s="111" t="s">
        <v>186</v>
      </c>
      <c r="DB293" s="111" t="s">
        <v>186</v>
      </c>
      <c r="DC293" s="111" t="s">
        <v>186</v>
      </c>
      <c r="DD293" s="111" t="s">
        <v>186</v>
      </c>
      <c r="DE293" s="111" t="s">
        <v>186</v>
      </c>
      <c r="DF293" s="111" t="s">
        <v>186</v>
      </c>
      <c r="DG293" s="111" t="s">
        <v>186</v>
      </c>
      <c r="DH293" s="111" t="s">
        <v>186</v>
      </c>
      <c r="DI293" s="111" t="s">
        <v>186</v>
      </c>
      <c r="DJ293" s="111" t="s">
        <v>186</v>
      </c>
      <c r="DK293" s="111" t="s">
        <v>186</v>
      </c>
      <c r="DL293" s="111" t="s">
        <v>186</v>
      </c>
      <c r="DM293" s="115">
        <v>40956.58537037037</v>
      </c>
    </row>
    <row r="294" spans="12:117" ht="17.25" customHeight="1" hidden="1">
      <c r="L294" s="35"/>
      <c r="R294" s="111" t="s">
        <v>494</v>
      </c>
      <c r="S294" s="111" t="s">
        <v>495</v>
      </c>
      <c r="T294" s="111" t="s">
        <v>496</v>
      </c>
      <c r="U294" s="111" t="s">
        <v>497</v>
      </c>
      <c r="V294" s="111" t="s">
        <v>180</v>
      </c>
      <c r="W294" s="112">
        <v>75503</v>
      </c>
      <c r="X294" s="111" t="s">
        <v>498</v>
      </c>
      <c r="Y294" s="111" t="s">
        <v>497</v>
      </c>
      <c r="Z294" s="111" t="s">
        <v>180</v>
      </c>
      <c r="AA294" s="112">
        <v>75504</v>
      </c>
      <c r="AB294" s="113">
        <v>9036142385</v>
      </c>
      <c r="AC294" s="113">
        <v>9036142541</v>
      </c>
      <c r="AD294" s="111" t="s">
        <v>499</v>
      </c>
      <c r="AE294" s="111" t="s">
        <v>500</v>
      </c>
      <c r="AF294" s="111" t="s">
        <v>501</v>
      </c>
      <c r="AG294" s="111" t="s">
        <v>495</v>
      </c>
      <c r="AH294" s="111" t="s">
        <v>502</v>
      </c>
      <c r="AI294" s="111" t="s">
        <v>497</v>
      </c>
      <c r="AJ294" s="111" t="s">
        <v>180</v>
      </c>
      <c r="AK294" s="112">
        <v>75503</v>
      </c>
      <c r="AL294" s="111" t="s">
        <v>502</v>
      </c>
      <c r="AM294" s="111" t="s">
        <v>497</v>
      </c>
      <c r="AN294" s="111" t="s">
        <v>180</v>
      </c>
      <c r="AO294" s="112">
        <v>75503</v>
      </c>
      <c r="AP294" s="113">
        <v>9036142385</v>
      </c>
      <c r="AQ294" s="113">
        <v>9036142541</v>
      </c>
      <c r="AR294" s="111" t="s">
        <v>185</v>
      </c>
      <c r="AS294" s="114">
        <v>5906478</v>
      </c>
      <c r="AT294" s="114">
        <v>20164409.03</v>
      </c>
      <c r="AU294" s="114"/>
      <c r="AV294" s="114"/>
      <c r="AW294" s="114" t="s">
        <v>186</v>
      </c>
      <c r="AX294" s="114" t="s">
        <v>186</v>
      </c>
      <c r="AY294" s="114" t="s">
        <v>186</v>
      </c>
      <c r="AZ294" s="114" t="s">
        <v>186</v>
      </c>
      <c r="BA294" s="114" t="s">
        <v>186</v>
      </c>
      <c r="BB294" s="111" t="s">
        <v>240</v>
      </c>
      <c r="BC294" s="114">
        <v>5906478</v>
      </c>
      <c r="BD294" s="111" t="s">
        <v>186</v>
      </c>
      <c r="BE294" s="114" t="s">
        <v>186</v>
      </c>
      <c r="BF294" s="111" t="s">
        <v>186</v>
      </c>
      <c r="BG294" s="114" t="s">
        <v>186</v>
      </c>
      <c r="BH294" s="114" t="s">
        <v>186</v>
      </c>
      <c r="BI294" s="114" t="s">
        <v>186</v>
      </c>
      <c r="BJ294" s="114" t="s">
        <v>186</v>
      </c>
      <c r="BK294" s="114" t="s">
        <v>186</v>
      </c>
      <c r="BL294" s="114" t="s">
        <v>186</v>
      </c>
      <c r="BM294" s="114" t="s">
        <v>186</v>
      </c>
      <c r="BN294" s="111" t="s">
        <v>241</v>
      </c>
      <c r="BO294" s="114">
        <v>20164409.03</v>
      </c>
      <c r="BP294" s="111" t="s">
        <v>186</v>
      </c>
      <c r="BQ294" s="114" t="s">
        <v>186</v>
      </c>
      <c r="BR294" s="111" t="s">
        <v>186</v>
      </c>
      <c r="BS294" s="114" t="s">
        <v>186</v>
      </c>
      <c r="BT294" s="114" t="s">
        <v>186</v>
      </c>
      <c r="BU294" s="114" t="s">
        <v>186</v>
      </c>
      <c r="BV294" s="114" t="s">
        <v>186</v>
      </c>
      <c r="BW294" s="114" t="s">
        <v>186</v>
      </c>
      <c r="BX294" s="114" t="s">
        <v>186</v>
      </c>
      <c r="BY294" s="114" t="s">
        <v>186</v>
      </c>
      <c r="BZ294" s="114" t="s">
        <v>186</v>
      </c>
      <c r="CA294" s="111" t="s">
        <v>186</v>
      </c>
      <c r="CB294" s="114" t="s">
        <v>186</v>
      </c>
      <c r="CC294" s="111" t="s">
        <v>186</v>
      </c>
      <c r="CD294" s="114" t="s">
        <v>186</v>
      </c>
      <c r="CE294" s="111" t="s">
        <v>188</v>
      </c>
      <c r="CF294" s="111" t="s">
        <v>186</v>
      </c>
      <c r="CG294" s="111" t="s">
        <v>186</v>
      </c>
      <c r="CH294" s="111" t="s">
        <v>186</v>
      </c>
      <c r="CI294" s="111" t="s">
        <v>186</v>
      </c>
      <c r="CJ294" s="111" t="s">
        <v>186</v>
      </c>
      <c r="CK294" s="111" t="s">
        <v>186</v>
      </c>
      <c r="CL294" s="111" t="s">
        <v>186</v>
      </c>
      <c r="CM294" s="111" t="s">
        <v>186</v>
      </c>
      <c r="CN294" s="111" t="s">
        <v>186</v>
      </c>
      <c r="CO294" s="111" t="s">
        <v>186</v>
      </c>
      <c r="CP294" s="111" t="s">
        <v>186</v>
      </c>
      <c r="CQ294" s="111" t="s">
        <v>186</v>
      </c>
      <c r="CR294" s="111" t="s">
        <v>186</v>
      </c>
      <c r="CS294" s="111" t="s">
        <v>186</v>
      </c>
      <c r="CT294" s="111" t="s">
        <v>186</v>
      </c>
      <c r="CU294" s="111" t="s">
        <v>186</v>
      </c>
      <c r="CV294" s="111" t="s">
        <v>186</v>
      </c>
      <c r="CW294" s="111" t="s">
        <v>186</v>
      </c>
      <c r="CX294" s="111" t="s">
        <v>186</v>
      </c>
      <c r="CY294" s="111" t="s">
        <v>186</v>
      </c>
      <c r="CZ294" s="111" t="s">
        <v>186</v>
      </c>
      <c r="DA294" s="111" t="s">
        <v>186</v>
      </c>
      <c r="DB294" s="111" t="s">
        <v>186</v>
      </c>
      <c r="DC294" s="111" t="s">
        <v>186</v>
      </c>
      <c r="DD294" s="111" t="s">
        <v>186</v>
      </c>
      <c r="DE294" s="111" t="s">
        <v>186</v>
      </c>
      <c r="DF294" s="111" t="s">
        <v>186</v>
      </c>
      <c r="DG294" s="111" t="s">
        <v>186</v>
      </c>
      <c r="DH294" s="111" t="s">
        <v>186</v>
      </c>
      <c r="DI294" s="111" t="s">
        <v>186</v>
      </c>
      <c r="DJ294" s="111" t="s">
        <v>186</v>
      </c>
      <c r="DK294" s="111" t="s">
        <v>186</v>
      </c>
      <c r="DL294" s="111" t="s">
        <v>186</v>
      </c>
      <c r="DM294" s="115">
        <v>40954.55627314815</v>
      </c>
    </row>
    <row r="295" spans="12:117" ht="17.25" customHeight="1" hidden="1">
      <c r="L295" s="35"/>
      <c r="R295" s="111" t="s">
        <v>503</v>
      </c>
      <c r="S295" s="111" t="s">
        <v>504</v>
      </c>
      <c r="T295" s="111" t="s">
        <v>505</v>
      </c>
      <c r="U295" s="111" t="s">
        <v>506</v>
      </c>
      <c r="V295" s="111" t="s">
        <v>180</v>
      </c>
      <c r="W295" s="112">
        <v>77450</v>
      </c>
      <c r="X295" s="111" t="s">
        <v>505</v>
      </c>
      <c r="Y295" s="111" t="s">
        <v>506</v>
      </c>
      <c r="Z295" s="111" t="s">
        <v>180</v>
      </c>
      <c r="AA295" s="112">
        <v>77450</v>
      </c>
      <c r="AB295" s="113">
        <v>2815995700</v>
      </c>
      <c r="AC295" s="113">
        <v>2813982265</v>
      </c>
      <c r="AD295" s="111" t="s">
        <v>507</v>
      </c>
      <c r="AE295" s="111" t="s">
        <v>508</v>
      </c>
      <c r="AF295" s="111" t="s">
        <v>509</v>
      </c>
      <c r="AG295" s="111" t="s">
        <v>510</v>
      </c>
      <c r="AH295" s="111" t="s">
        <v>511</v>
      </c>
      <c r="AI295" s="111" t="s">
        <v>512</v>
      </c>
      <c r="AJ295" s="111" t="s">
        <v>180</v>
      </c>
      <c r="AK295" s="112">
        <v>77058</v>
      </c>
      <c r="AL295" s="111" t="s">
        <v>511</v>
      </c>
      <c r="AM295" s="111" t="s">
        <v>512</v>
      </c>
      <c r="AN295" s="111" t="s">
        <v>180</v>
      </c>
      <c r="AO295" s="112">
        <v>77058</v>
      </c>
      <c r="AP295" s="113">
        <v>2815232720</v>
      </c>
      <c r="AQ295" s="113">
        <v>2815232723</v>
      </c>
      <c r="AR295" s="111" t="s">
        <v>185</v>
      </c>
      <c r="AS295" s="114" t="s">
        <v>186</v>
      </c>
      <c r="AT295" s="114">
        <v>17110706.73</v>
      </c>
      <c r="AU295" s="114"/>
      <c r="AV295" s="114"/>
      <c r="AW295" s="114" t="s">
        <v>186</v>
      </c>
      <c r="AX295" s="114" t="s">
        <v>186</v>
      </c>
      <c r="AY295" s="114" t="s">
        <v>186</v>
      </c>
      <c r="AZ295" s="114" t="s">
        <v>186</v>
      </c>
      <c r="BA295" s="114" t="s">
        <v>186</v>
      </c>
      <c r="BB295" s="111" t="s">
        <v>186</v>
      </c>
      <c r="BC295" s="114" t="s">
        <v>186</v>
      </c>
      <c r="BD295" s="111" t="s">
        <v>186</v>
      </c>
      <c r="BE295" s="114" t="s">
        <v>186</v>
      </c>
      <c r="BF295" s="111" t="s">
        <v>186</v>
      </c>
      <c r="BG295" s="114" t="s">
        <v>186</v>
      </c>
      <c r="BH295" s="114" t="s">
        <v>186</v>
      </c>
      <c r="BI295" s="114" t="s">
        <v>186</v>
      </c>
      <c r="BJ295" s="114" t="s">
        <v>186</v>
      </c>
      <c r="BK295" s="114" t="s">
        <v>186</v>
      </c>
      <c r="BL295" s="114" t="s">
        <v>186</v>
      </c>
      <c r="BM295" s="114" t="s">
        <v>186</v>
      </c>
      <c r="BN295" s="111" t="s">
        <v>317</v>
      </c>
      <c r="BO295" s="114">
        <v>17110706.73</v>
      </c>
      <c r="BP295" s="111" t="s">
        <v>186</v>
      </c>
      <c r="BQ295" s="114" t="s">
        <v>186</v>
      </c>
      <c r="BR295" s="111" t="s">
        <v>186</v>
      </c>
      <c r="BS295" s="114" t="s">
        <v>186</v>
      </c>
      <c r="BT295" s="114" t="s">
        <v>186</v>
      </c>
      <c r="BU295" s="114" t="s">
        <v>186</v>
      </c>
      <c r="BV295" s="114" t="s">
        <v>186</v>
      </c>
      <c r="BW295" s="114" t="s">
        <v>186</v>
      </c>
      <c r="BX295" s="114" t="s">
        <v>186</v>
      </c>
      <c r="BY295" s="114" t="s">
        <v>186</v>
      </c>
      <c r="BZ295" s="114" t="s">
        <v>186</v>
      </c>
      <c r="CA295" s="111" t="s">
        <v>186</v>
      </c>
      <c r="CB295" s="114" t="s">
        <v>186</v>
      </c>
      <c r="CC295" s="111" t="s">
        <v>186</v>
      </c>
      <c r="CD295" s="114" t="s">
        <v>186</v>
      </c>
      <c r="CE295" s="111" t="s">
        <v>188</v>
      </c>
      <c r="CF295" s="111" t="s">
        <v>186</v>
      </c>
      <c r="CG295" s="111" t="s">
        <v>186</v>
      </c>
      <c r="CH295" s="111" t="s">
        <v>186</v>
      </c>
      <c r="CI295" s="111" t="s">
        <v>186</v>
      </c>
      <c r="CJ295" s="111" t="s">
        <v>186</v>
      </c>
      <c r="CK295" s="111" t="s">
        <v>186</v>
      </c>
      <c r="CL295" s="111" t="s">
        <v>186</v>
      </c>
      <c r="CM295" s="111" t="s">
        <v>186</v>
      </c>
      <c r="CN295" s="111" t="s">
        <v>186</v>
      </c>
      <c r="CO295" s="111" t="s">
        <v>186</v>
      </c>
      <c r="CP295" s="111" t="s">
        <v>186</v>
      </c>
      <c r="CQ295" s="111" t="s">
        <v>186</v>
      </c>
      <c r="CR295" s="111" t="s">
        <v>186</v>
      </c>
      <c r="CS295" s="111" t="s">
        <v>186</v>
      </c>
      <c r="CT295" s="111" t="s">
        <v>186</v>
      </c>
      <c r="CU295" s="111" t="s">
        <v>186</v>
      </c>
      <c r="CV295" s="111" t="s">
        <v>186</v>
      </c>
      <c r="CW295" s="111" t="s">
        <v>186</v>
      </c>
      <c r="CX295" s="111" t="s">
        <v>186</v>
      </c>
      <c r="CY295" s="111" t="s">
        <v>186</v>
      </c>
      <c r="CZ295" s="111" t="s">
        <v>186</v>
      </c>
      <c r="DA295" s="111" t="s">
        <v>186</v>
      </c>
      <c r="DB295" s="111" t="s">
        <v>186</v>
      </c>
      <c r="DC295" s="111" t="s">
        <v>186</v>
      </c>
      <c r="DD295" s="111" t="s">
        <v>186</v>
      </c>
      <c r="DE295" s="111" t="s">
        <v>186</v>
      </c>
      <c r="DF295" s="111" t="s">
        <v>186</v>
      </c>
      <c r="DG295" s="111" t="s">
        <v>186</v>
      </c>
      <c r="DH295" s="111" t="s">
        <v>186</v>
      </c>
      <c r="DI295" s="111" t="s">
        <v>186</v>
      </c>
      <c r="DJ295" s="111" t="s">
        <v>186</v>
      </c>
      <c r="DK295" s="111" t="s">
        <v>186</v>
      </c>
      <c r="DL295" s="111" t="s">
        <v>186</v>
      </c>
      <c r="DM295" s="115">
        <v>40953.56849537037</v>
      </c>
    </row>
    <row r="296" spans="12:117" ht="17.25" customHeight="1" hidden="1">
      <c r="L296" s="35"/>
      <c r="R296" s="116" t="s">
        <v>513</v>
      </c>
      <c r="S296" s="111" t="s">
        <v>514</v>
      </c>
      <c r="T296" s="111" t="s">
        <v>511</v>
      </c>
      <c r="U296" s="111" t="s">
        <v>512</v>
      </c>
      <c r="V296" s="111" t="s">
        <v>180</v>
      </c>
      <c r="W296" s="112">
        <v>77058</v>
      </c>
      <c r="X296" s="111" t="s">
        <v>511</v>
      </c>
      <c r="Y296" s="111" t="s">
        <v>512</v>
      </c>
      <c r="Z296" s="111" t="s">
        <v>180</v>
      </c>
      <c r="AA296" s="112">
        <v>77058</v>
      </c>
      <c r="AB296" s="113">
        <v>2813335503</v>
      </c>
      <c r="AC296" s="113">
        <v>2813338891</v>
      </c>
      <c r="AD296" s="111" t="s">
        <v>507</v>
      </c>
      <c r="AE296" s="111" t="s">
        <v>508</v>
      </c>
      <c r="AF296" s="111" t="s">
        <v>509</v>
      </c>
      <c r="AG296" s="111" t="s">
        <v>510</v>
      </c>
      <c r="AH296" s="111" t="s">
        <v>511</v>
      </c>
      <c r="AI296" s="111" t="s">
        <v>512</v>
      </c>
      <c r="AJ296" s="111" t="s">
        <v>180</v>
      </c>
      <c r="AK296" s="112">
        <v>77058</v>
      </c>
      <c r="AL296" s="111" t="s">
        <v>511</v>
      </c>
      <c r="AM296" s="111" t="s">
        <v>512</v>
      </c>
      <c r="AN296" s="111" t="s">
        <v>180</v>
      </c>
      <c r="AO296" s="112">
        <v>77058</v>
      </c>
      <c r="AP296" s="113">
        <v>2815232720</v>
      </c>
      <c r="AQ296" s="113">
        <v>2815232723</v>
      </c>
      <c r="AR296" s="111" t="s">
        <v>185</v>
      </c>
      <c r="AS296" s="114" t="s">
        <v>186</v>
      </c>
      <c r="AT296" s="114">
        <v>4797502.42</v>
      </c>
      <c r="AU296" s="114"/>
      <c r="AV296" s="114"/>
      <c r="AW296" s="114" t="s">
        <v>186</v>
      </c>
      <c r="AX296" s="114" t="s">
        <v>186</v>
      </c>
      <c r="AY296" s="114" t="s">
        <v>186</v>
      </c>
      <c r="AZ296" s="114" t="s">
        <v>186</v>
      </c>
      <c r="BA296" s="114" t="s">
        <v>186</v>
      </c>
      <c r="BB296" s="111" t="s">
        <v>186</v>
      </c>
      <c r="BC296" s="114" t="s">
        <v>186</v>
      </c>
      <c r="BD296" s="111" t="s">
        <v>186</v>
      </c>
      <c r="BE296" s="114" t="s">
        <v>186</v>
      </c>
      <c r="BF296" s="111" t="s">
        <v>186</v>
      </c>
      <c r="BG296" s="114" t="s">
        <v>186</v>
      </c>
      <c r="BH296" s="114" t="s">
        <v>186</v>
      </c>
      <c r="BI296" s="114" t="s">
        <v>186</v>
      </c>
      <c r="BJ296" s="114" t="s">
        <v>186</v>
      </c>
      <c r="BK296" s="114" t="s">
        <v>186</v>
      </c>
      <c r="BL296" s="114" t="s">
        <v>186</v>
      </c>
      <c r="BM296" s="114" t="s">
        <v>186</v>
      </c>
      <c r="BN296" s="111" t="s">
        <v>317</v>
      </c>
      <c r="BO296" s="114">
        <v>4797502.42</v>
      </c>
      <c r="BP296" s="111" t="s">
        <v>186</v>
      </c>
      <c r="BQ296" s="114" t="s">
        <v>186</v>
      </c>
      <c r="BR296" s="111" t="s">
        <v>186</v>
      </c>
      <c r="BS296" s="114" t="s">
        <v>186</v>
      </c>
      <c r="BT296" s="114" t="s">
        <v>186</v>
      </c>
      <c r="BU296" s="114" t="s">
        <v>186</v>
      </c>
      <c r="BV296" s="114" t="s">
        <v>186</v>
      </c>
      <c r="BW296" s="114" t="s">
        <v>186</v>
      </c>
      <c r="BX296" s="114" t="s">
        <v>186</v>
      </c>
      <c r="BY296" s="114" t="s">
        <v>186</v>
      </c>
      <c r="BZ296" s="114" t="s">
        <v>186</v>
      </c>
      <c r="CA296" s="111" t="s">
        <v>186</v>
      </c>
      <c r="CB296" s="114" t="s">
        <v>186</v>
      </c>
      <c r="CC296" s="111" t="s">
        <v>186</v>
      </c>
      <c r="CD296" s="114" t="s">
        <v>186</v>
      </c>
      <c r="CE296" s="111" t="s">
        <v>188</v>
      </c>
      <c r="CF296" s="111" t="s">
        <v>186</v>
      </c>
      <c r="CG296" s="111" t="s">
        <v>186</v>
      </c>
      <c r="CH296" s="111" t="s">
        <v>186</v>
      </c>
      <c r="CI296" s="111" t="s">
        <v>186</v>
      </c>
      <c r="CJ296" s="111" t="s">
        <v>186</v>
      </c>
      <c r="CK296" s="111" t="s">
        <v>186</v>
      </c>
      <c r="CL296" s="111" t="s">
        <v>186</v>
      </c>
      <c r="CM296" s="111" t="s">
        <v>186</v>
      </c>
      <c r="CN296" s="111" t="s">
        <v>186</v>
      </c>
      <c r="CO296" s="111" t="s">
        <v>186</v>
      </c>
      <c r="CP296" s="111" t="s">
        <v>186</v>
      </c>
      <c r="CQ296" s="111" t="s">
        <v>186</v>
      </c>
      <c r="CR296" s="111" t="s">
        <v>186</v>
      </c>
      <c r="CS296" s="111" t="s">
        <v>186</v>
      </c>
      <c r="CT296" s="111" t="s">
        <v>186</v>
      </c>
      <c r="CU296" s="111" t="s">
        <v>186</v>
      </c>
      <c r="CV296" s="111" t="s">
        <v>186</v>
      </c>
      <c r="CW296" s="111" t="s">
        <v>186</v>
      </c>
      <c r="CX296" s="111" t="s">
        <v>186</v>
      </c>
      <c r="CY296" s="111" t="s">
        <v>186</v>
      </c>
      <c r="CZ296" s="111" t="s">
        <v>186</v>
      </c>
      <c r="DA296" s="111" t="s">
        <v>186</v>
      </c>
      <c r="DB296" s="111" t="s">
        <v>186</v>
      </c>
      <c r="DC296" s="111" t="s">
        <v>186</v>
      </c>
      <c r="DD296" s="111" t="s">
        <v>186</v>
      </c>
      <c r="DE296" s="111" t="s">
        <v>186</v>
      </c>
      <c r="DF296" s="111" t="s">
        <v>186</v>
      </c>
      <c r="DG296" s="111" t="s">
        <v>186</v>
      </c>
      <c r="DH296" s="111" t="s">
        <v>186</v>
      </c>
      <c r="DI296" s="111" t="s">
        <v>186</v>
      </c>
      <c r="DJ296" s="111" t="s">
        <v>186</v>
      </c>
      <c r="DK296" s="111" t="s">
        <v>186</v>
      </c>
      <c r="DL296" s="111" t="s">
        <v>186</v>
      </c>
      <c r="DM296" s="115">
        <v>40953.57208333333</v>
      </c>
    </row>
    <row r="297" spans="12:117" ht="17.25" customHeight="1" hidden="1">
      <c r="L297" s="35"/>
      <c r="R297" s="111" t="s">
        <v>515</v>
      </c>
      <c r="S297" s="111" t="s">
        <v>516</v>
      </c>
      <c r="T297" s="111" t="s">
        <v>517</v>
      </c>
      <c r="U297" s="111" t="s">
        <v>518</v>
      </c>
      <c r="V297" s="111" t="s">
        <v>180</v>
      </c>
      <c r="W297" s="112">
        <v>77901</v>
      </c>
      <c r="X297" s="111" t="s">
        <v>517</v>
      </c>
      <c r="Y297" s="111" t="s">
        <v>518</v>
      </c>
      <c r="Z297" s="111" t="s">
        <v>180</v>
      </c>
      <c r="AA297" s="112">
        <v>77901</v>
      </c>
      <c r="AB297" s="113">
        <v>3615725112</v>
      </c>
      <c r="AC297" s="113">
        <v>3615725070</v>
      </c>
      <c r="AD297" s="111" t="s">
        <v>519</v>
      </c>
      <c r="AE297" s="111" t="s">
        <v>372</v>
      </c>
      <c r="AF297" s="111" t="s">
        <v>520</v>
      </c>
      <c r="AG297" s="111" t="s">
        <v>516</v>
      </c>
      <c r="AH297" s="111" t="s">
        <v>517</v>
      </c>
      <c r="AI297" s="111" t="s">
        <v>518</v>
      </c>
      <c r="AJ297" s="111" t="s">
        <v>180</v>
      </c>
      <c r="AK297" s="112">
        <v>77901</v>
      </c>
      <c r="AL297" s="111" t="s">
        <v>517</v>
      </c>
      <c r="AM297" s="111" t="s">
        <v>518</v>
      </c>
      <c r="AN297" s="111" t="s">
        <v>180</v>
      </c>
      <c r="AO297" s="112">
        <v>77901</v>
      </c>
      <c r="AP297" s="113">
        <v>3615725112</v>
      </c>
      <c r="AQ297" s="113">
        <v>3615725070</v>
      </c>
      <c r="AR297" s="111" t="s">
        <v>197</v>
      </c>
      <c r="AS297" s="114">
        <v>0</v>
      </c>
      <c r="AT297" s="114">
        <v>5962146</v>
      </c>
      <c r="AU297" s="114"/>
      <c r="AV297" s="114"/>
      <c r="AW297" s="114" t="s">
        <v>186</v>
      </c>
      <c r="AX297" s="114" t="s">
        <v>186</v>
      </c>
      <c r="AY297" s="114" t="s">
        <v>186</v>
      </c>
      <c r="AZ297" s="114" t="s">
        <v>186</v>
      </c>
      <c r="BA297" s="114" t="s">
        <v>186</v>
      </c>
      <c r="BB297" s="111" t="s">
        <v>186</v>
      </c>
      <c r="BC297" s="114" t="s">
        <v>186</v>
      </c>
      <c r="BD297" s="111" t="s">
        <v>186</v>
      </c>
      <c r="BE297" s="114" t="s">
        <v>186</v>
      </c>
      <c r="BF297" s="111" t="s">
        <v>186</v>
      </c>
      <c r="BG297" s="114" t="s">
        <v>186</v>
      </c>
      <c r="BH297" s="114" t="s">
        <v>186</v>
      </c>
      <c r="BI297" s="114">
        <v>333756</v>
      </c>
      <c r="BJ297" s="114">
        <v>5628390</v>
      </c>
      <c r="BK297" s="114" t="s">
        <v>186</v>
      </c>
      <c r="BL297" s="114" t="s">
        <v>186</v>
      </c>
      <c r="BM297" s="114" t="s">
        <v>186</v>
      </c>
      <c r="BN297" s="111" t="s">
        <v>186</v>
      </c>
      <c r="BO297" s="114" t="s">
        <v>186</v>
      </c>
      <c r="BP297" s="111" t="s">
        <v>186</v>
      </c>
      <c r="BQ297" s="114" t="s">
        <v>186</v>
      </c>
      <c r="BR297" s="111" t="s">
        <v>186</v>
      </c>
      <c r="BS297" s="114" t="s">
        <v>186</v>
      </c>
      <c r="BT297" s="114" t="s">
        <v>186</v>
      </c>
      <c r="BU297" s="114" t="s">
        <v>186</v>
      </c>
      <c r="BV297" s="114" t="s">
        <v>186</v>
      </c>
      <c r="BW297" s="114" t="s">
        <v>186</v>
      </c>
      <c r="BX297" s="114" t="s">
        <v>186</v>
      </c>
      <c r="BY297" s="114" t="s">
        <v>186</v>
      </c>
      <c r="BZ297" s="114" t="s">
        <v>186</v>
      </c>
      <c r="CA297" s="111" t="s">
        <v>186</v>
      </c>
      <c r="CB297" s="114" t="s">
        <v>186</v>
      </c>
      <c r="CC297" s="111" t="s">
        <v>186</v>
      </c>
      <c r="CD297" s="114" t="s">
        <v>186</v>
      </c>
      <c r="CE297" s="111" t="s">
        <v>188</v>
      </c>
      <c r="CF297" s="111" t="s">
        <v>186</v>
      </c>
      <c r="CG297" s="111" t="s">
        <v>186</v>
      </c>
      <c r="CH297" s="111" t="s">
        <v>186</v>
      </c>
      <c r="CI297" s="111" t="s">
        <v>186</v>
      </c>
      <c r="CJ297" s="111" t="s">
        <v>186</v>
      </c>
      <c r="CK297" s="111" t="s">
        <v>186</v>
      </c>
      <c r="CL297" s="111" t="s">
        <v>186</v>
      </c>
      <c r="CM297" s="111" t="s">
        <v>186</v>
      </c>
      <c r="CN297" s="111" t="s">
        <v>186</v>
      </c>
      <c r="CO297" s="111" t="s">
        <v>186</v>
      </c>
      <c r="CP297" s="111" t="s">
        <v>186</v>
      </c>
      <c r="CQ297" s="111" t="s">
        <v>186</v>
      </c>
      <c r="CR297" s="111" t="s">
        <v>186</v>
      </c>
      <c r="CS297" s="111" t="s">
        <v>186</v>
      </c>
      <c r="CT297" s="111" t="s">
        <v>186</v>
      </c>
      <c r="CU297" s="111" t="s">
        <v>186</v>
      </c>
      <c r="CV297" s="111" t="s">
        <v>186</v>
      </c>
      <c r="CW297" s="111" t="s">
        <v>186</v>
      </c>
      <c r="CX297" s="111" t="s">
        <v>186</v>
      </c>
      <c r="CY297" s="111" t="s">
        <v>186</v>
      </c>
      <c r="CZ297" s="111" t="s">
        <v>186</v>
      </c>
      <c r="DA297" s="111" t="s">
        <v>186</v>
      </c>
      <c r="DB297" s="111" t="s">
        <v>186</v>
      </c>
      <c r="DC297" s="111" t="s">
        <v>186</v>
      </c>
      <c r="DD297" s="111" t="s">
        <v>186</v>
      </c>
      <c r="DE297" s="111" t="s">
        <v>186</v>
      </c>
      <c r="DF297" s="111" t="s">
        <v>186</v>
      </c>
      <c r="DG297" s="111" t="s">
        <v>186</v>
      </c>
      <c r="DH297" s="111" t="s">
        <v>186</v>
      </c>
      <c r="DI297" s="111" t="s">
        <v>186</v>
      </c>
      <c r="DJ297" s="111" t="s">
        <v>186</v>
      </c>
      <c r="DK297" s="111" t="s">
        <v>186</v>
      </c>
      <c r="DL297" s="111" t="s">
        <v>186</v>
      </c>
      <c r="DM297" s="115">
        <v>40954.37962962963</v>
      </c>
    </row>
    <row r="298" spans="12:117" ht="17.25" customHeight="1" hidden="1">
      <c r="L298" s="35"/>
      <c r="R298" s="111" t="s">
        <v>521</v>
      </c>
      <c r="S298" s="111" t="s">
        <v>522</v>
      </c>
      <c r="T298" s="111" t="s">
        <v>523</v>
      </c>
      <c r="U298" s="111" t="s">
        <v>179</v>
      </c>
      <c r="V298" s="111" t="s">
        <v>180</v>
      </c>
      <c r="W298" s="112">
        <v>78229</v>
      </c>
      <c r="X298" s="111" t="s">
        <v>524</v>
      </c>
      <c r="Y298" s="111" t="s">
        <v>179</v>
      </c>
      <c r="Z298" s="111" t="s">
        <v>180</v>
      </c>
      <c r="AA298" s="112">
        <v>78229</v>
      </c>
      <c r="AB298" s="113">
        <v>2106160300</v>
      </c>
      <c r="AC298" s="113">
        <v>2105826463</v>
      </c>
      <c r="AD298" s="111" t="s">
        <v>525</v>
      </c>
      <c r="AE298" s="111" t="s">
        <v>526</v>
      </c>
      <c r="AF298" s="111" t="s">
        <v>527</v>
      </c>
      <c r="AG298" s="111" t="s">
        <v>522</v>
      </c>
      <c r="AH298" s="111" t="s">
        <v>524</v>
      </c>
      <c r="AI298" s="111" t="s">
        <v>179</v>
      </c>
      <c r="AJ298" s="111" t="s">
        <v>180</v>
      </c>
      <c r="AK298" s="112">
        <v>78229</v>
      </c>
      <c r="AL298" s="111" t="s">
        <v>524</v>
      </c>
      <c r="AM298" s="111" t="s">
        <v>179</v>
      </c>
      <c r="AN298" s="111" t="s">
        <v>180</v>
      </c>
      <c r="AO298" s="112">
        <v>78229</v>
      </c>
      <c r="AP298" s="113">
        <v>2106160300</v>
      </c>
      <c r="AQ298" s="113">
        <v>2105826463</v>
      </c>
      <c r="AR298" s="111" t="s">
        <v>185</v>
      </c>
      <c r="AS298" s="114">
        <v>1282050</v>
      </c>
      <c r="AT298" s="114">
        <v>0</v>
      </c>
      <c r="AU298" s="114"/>
      <c r="AV298" s="114"/>
      <c r="AW298" s="114" t="s">
        <v>186</v>
      </c>
      <c r="AX298" s="114">
        <v>1282050</v>
      </c>
      <c r="AY298" s="114" t="s">
        <v>186</v>
      </c>
      <c r="AZ298" s="114" t="s">
        <v>186</v>
      </c>
      <c r="BA298" s="114" t="s">
        <v>186</v>
      </c>
      <c r="BB298" s="111" t="s">
        <v>186</v>
      </c>
      <c r="BC298" s="114" t="s">
        <v>186</v>
      </c>
      <c r="BD298" s="111" t="s">
        <v>186</v>
      </c>
      <c r="BE298" s="114" t="s">
        <v>186</v>
      </c>
      <c r="BF298" s="111" t="s">
        <v>186</v>
      </c>
      <c r="BG298" s="114" t="s">
        <v>186</v>
      </c>
      <c r="BH298" s="114" t="s">
        <v>186</v>
      </c>
      <c r="BI298" s="114" t="s">
        <v>186</v>
      </c>
      <c r="BJ298" s="114" t="s">
        <v>186</v>
      </c>
      <c r="BK298" s="114" t="s">
        <v>186</v>
      </c>
      <c r="BL298" s="114" t="s">
        <v>186</v>
      </c>
      <c r="BM298" s="114" t="s">
        <v>186</v>
      </c>
      <c r="BN298" s="111" t="s">
        <v>186</v>
      </c>
      <c r="BO298" s="114" t="s">
        <v>186</v>
      </c>
      <c r="BP298" s="111" t="s">
        <v>186</v>
      </c>
      <c r="BQ298" s="114" t="s">
        <v>186</v>
      </c>
      <c r="BR298" s="111" t="s">
        <v>186</v>
      </c>
      <c r="BS298" s="114" t="s">
        <v>186</v>
      </c>
      <c r="BT298" s="114" t="s">
        <v>186</v>
      </c>
      <c r="BU298" s="114" t="s">
        <v>186</v>
      </c>
      <c r="BV298" s="114" t="s">
        <v>186</v>
      </c>
      <c r="BW298" s="114" t="s">
        <v>186</v>
      </c>
      <c r="BX298" s="114" t="s">
        <v>186</v>
      </c>
      <c r="BY298" s="114" t="s">
        <v>186</v>
      </c>
      <c r="BZ298" s="114" t="s">
        <v>186</v>
      </c>
      <c r="CA298" s="111" t="s">
        <v>186</v>
      </c>
      <c r="CB298" s="114" t="s">
        <v>186</v>
      </c>
      <c r="CC298" s="111" t="s">
        <v>186</v>
      </c>
      <c r="CD298" s="114" t="s">
        <v>186</v>
      </c>
      <c r="CE298" s="111" t="s">
        <v>188</v>
      </c>
      <c r="CF298" s="111" t="s">
        <v>186</v>
      </c>
      <c r="CG298" s="111" t="s">
        <v>186</v>
      </c>
      <c r="CH298" s="111" t="s">
        <v>186</v>
      </c>
      <c r="CI298" s="111" t="s">
        <v>186</v>
      </c>
      <c r="CJ298" s="111" t="s">
        <v>186</v>
      </c>
      <c r="CK298" s="111" t="s">
        <v>186</v>
      </c>
      <c r="CL298" s="111" t="s">
        <v>186</v>
      </c>
      <c r="CM298" s="111" t="s">
        <v>186</v>
      </c>
      <c r="CN298" s="111" t="s">
        <v>186</v>
      </c>
      <c r="CO298" s="111" t="s">
        <v>186</v>
      </c>
      <c r="CP298" s="111" t="s">
        <v>186</v>
      </c>
      <c r="CQ298" s="111" t="s">
        <v>186</v>
      </c>
      <c r="CR298" s="111" t="s">
        <v>186</v>
      </c>
      <c r="CS298" s="111" t="s">
        <v>186</v>
      </c>
      <c r="CT298" s="111" t="s">
        <v>186</v>
      </c>
      <c r="CU298" s="111" t="s">
        <v>186</v>
      </c>
      <c r="CV298" s="111" t="s">
        <v>186</v>
      </c>
      <c r="CW298" s="111" t="s">
        <v>186</v>
      </c>
      <c r="CX298" s="111" t="s">
        <v>186</v>
      </c>
      <c r="CY298" s="111" t="s">
        <v>186</v>
      </c>
      <c r="CZ298" s="111" t="s">
        <v>186</v>
      </c>
      <c r="DA298" s="111" t="s">
        <v>186</v>
      </c>
      <c r="DB298" s="111" t="s">
        <v>186</v>
      </c>
      <c r="DC298" s="111" t="s">
        <v>186</v>
      </c>
      <c r="DD298" s="111" t="s">
        <v>186</v>
      </c>
      <c r="DE298" s="111" t="s">
        <v>186</v>
      </c>
      <c r="DF298" s="111" t="s">
        <v>186</v>
      </c>
      <c r="DG298" s="111" t="s">
        <v>186</v>
      </c>
      <c r="DH298" s="111" t="s">
        <v>186</v>
      </c>
      <c r="DI298" s="111" t="s">
        <v>186</v>
      </c>
      <c r="DJ298" s="111" t="s">
        <v>186</v>
      </c>
      <c r="DK298" s="111" t="s">
        <v>186</v>
      </c>
      <c r="DL298" s="111" t="s">
        <v>186</v>
      </c>
      <c r="DM298" s="115">
        <v>40955.39726851852</v>
      </c>
    </row>
    <row r="299" spans="12:117" ht="17.25" customHeight="1" hidden="1">
      <c r="L299" s="35"/>
      <c r="R299" s="111" t="s">
        <v>528</v>
      </c>
      <c r="S299" s="111" t="s">
        <v>529</v>
      </c>
      <c r="T299" s="111" t="s">
        <v>530</v>
      </c>
      <c r="U299" s="111" t="s">
        <v>531</v>
      </c>
      <c r="V299" s="111" t="s">
        <v>180</v>
      </c>
      <c r="W299" s="112">
        <v>76365</v>
      </c>
      <c r="X299" s="111" t="s">
        <v>530</v>
      </c>
      <c r="Y299" s="111" t="s">
        <v>532</v>
      </c>
      <c r="Z299" s="111" t="s">
        <v>180</v>
      </c>
      <c r="AA299" s="112">
        <v>76365</v>
      </c>
      <c r="AB299" s="113">
        <v>9405385621</v>
      </c>
      <c r="AC299" s="113">
        <v>9402351215</v>
      </c>
      <c r="AD299" s="111" t="s">
        <v>533</v>
      </c>
      <c r="AE299" s="111" t="s">
        <v>372</v>
      </c>
      <c r="AF299" s="111" t="s">
        <v>534</v>
      </c>
      <c r="AG299" s="111" t="s">
        <v>529</v>
      </c>
      <c r="AH299" s="111" t="s">
        <v>530</v>
      </c>
      <c r="AI299" s="111" t="s">
        <v>531</v>
      </c>
      <c r="AJ299" s="111" t="s">
        <v>180</v>
      </c>
      <c r="AK299" s="112">
        <v>76365</v>
      </c>
      <c r="AL299" s="111" t="s">
        <v>530</v>
      </c>
      <c r="AM299" s="111" t="s">
        <v>531</v>
      </c>
      <c r="AN299" s="111" t="s">
        <v>180</v>
      </c>
      <c r="AO299" s="112">
        <v>76365</v>
      </c>
      <c r="AP299" s="113">
        <v>9405385621</v>
      </c>
      <c r="AQ299" s="113">
        <v>9402351215</v>
      </c>
      <c r="AR299" s="111" t="s">
        <v>197</v>
      </c>
      <c r="AS299" s="114" t="s">
        <v>186</v>
      </c>
      <c r="AT299" s="114">
        <v>135732.72</v>
      </c>
      <c r="AU299" s="114"/>
      <c r="AV299" s="114"/>
      <c r="AW299" s="114" t="s">
        <v>186</v>
      </c>
      <c r="AX299" s="114" t="s">
        <v>186</v>
      </c>
      <c r="AY299" s="114" t="s">
        <v>186</v>
      </c>
      <c r="AZ299" s="114" t="s">
        <v>186</v>
      </c>
      <c r="BA299" s="114" t="s">
        <v>186</v>
      </c>
      <c r="BB299" s="111" t="s">
        <v>186</v>
      </c>
      <c r="BC299" s="114" t="s">
        <v>186</v>
      </c>
      <c r="BD299" s="111" t="s">
        <v>186</v>
      </c>
      <c r="BE299" s="114" t="s">
        <v>186</v>
      </c>
      <c r="BF299" s="111" t="s">
        <v>186</v>
      </c>
      <c r="BG299" s="114" t="s">
        <v>186</v>
      </c>
      <c r="BH299" s="114" t="s">
        <v>186</v>
      </c>
      <c r="BI299" s="114">
        <v>135732.72</v>
      </c>
      <c r="BJ299" s="114" t="s">
        <v>186</v>
      </c>
      <c r="BK299" s="114" t="s">
        <v>186</v>
      </c>
      <c r="BL299" s="114" t="s">
        <v>186</v>
      </c>
      <c r="BM299" s="114" t="s">
        <v>186</v>
      </c>
      <c r="BN299" s="111" t="s">
        <v>186</v>
      </c>
      <c r="BO299" s="114" t="s">
        <v>186</v>
      </c>
      <c r="BP299" s="111" t="s">
        <v>186</v>
      </c>
      <c r="BQ299" s="114" t="s">
        <v>186</v>
      </c>
      <c r="BR299" s="111" t="s">
        <v>186</v>
      </c>
      <c r="BS299" s="114" t="s">
        <v>186</v>
      </c>
      <c r="BT299" s="114" t="s">
        <v>186</v>
      </c>
      <c r="BU299" s="114" t="s">
        <v>186</v>
      </c>
      <c r="BV299" s="114" t="s">
        <v>186</v>
      </c>
      <c r="BW299" s="114" t="s">
        <v>186</v>
      </c>
      <c r="BX299" s="114" t="s">
        <v>186</v>
      </c>
      <c r="BY299" s="114" t="s">
        <v>186</v>
      </c>
      <c r="BZ299" s="114" t="s">
        <v>186</v>
      </c>
      <c r="CA299" s="111" t="s">
        <v>186</v>
      </c>
      <c r="CB299" s="114" t="s">
        <v>186</v>
      </c>
      <c r="CC299" s="111" t="s">
        <v>186</v>
      </c>
      <c r="CD299" s="114" t="s">
        <v>186</v>
      </c>
      <c r="CE299" s="111" t="s">
        <v>188</v>
      </c>
      <c r="CF299" s="111" t="s">
        <v>186</v>
      </c>
      <c r="CG299" s="111" t="s">
        <v>186</v>
      </c>
      <c r="CH299" s="111" t="s">
        <v>186</v>
      </c>
      <c r="CI299" s="111" t="s">
        <v>186</v>
      </c>
      <c r="CJ299" s="111" t="s">
        <v>186</v>
      </c>
      <c r="CK299" s="111" t="s">
        <v>186</v>
      </c>
      <c r="CL299" s="111" t="s">
        <v>186</v>
      </c>
      <c r="CM299" s="111" t="s">
        <v>186</v>
      </c>
      <c r="CN299" s="111" t="s">
        <v>186</v>
      </c>
      <c r="CO299" s="111" t="s">
        <v>186</v>
      </c>
      <c r="CP299" s="111" t="s">
        <v>186</v>
      </c>
      <c r="CQ299" s="111" t="s">
        <v>186</v>
      </c>
      <c r="CR299" s="111" t="s">
        <v>186</v>
      </c>
      <c r="CS299" s="111" t="s">
        <v>186</v>
      </c>
      <c r="CT299" s="111" t="s">
        <v>186</v>
      </c>
      <c r="CU299" s="111" t="s">
        <v>186</v>
      </c>
      <c r="CV299" s="114" t="s">
        <v>186</v>
      </c>
      <c r="CW299" s="111" t="s">
        <v>186</v>
      </c>
      <c r="CX299" s="111" t="s">
        <v>186</v>
      </c>
      <c r="CY299" s="111" t="s">
        <v>186</v>
      </c>
      <c r="CZ299" s="111" t="s">
        <v>186</v>
      </c>
      <c r="DA299" s="111" t="s">
        <v>186</v>
      </c>
      <c r="DB299" s="111" t="s">
        <v>186</v>
      </c>
      <c r="DC299" s="111" t="s">
        <v>186</v>
      </c>
      <c r="DD299" s="111" t="s">
        <v>186</v>
      </c>
      <c r="DE299" s="111" t="s">
        <v>186</v>
      </c>
      <c r="DF299" s="111" t="s">
        <v>186</v>
      </c>
      <c r="DG299" s="111" t="s">
        <v>186</v>
      </c>
      <c r="DH299" s="111" t="s">
        <v>186</v>
      </c>
      <c r="DI299" s="111" t="s">
        <v>186</v>
      </c>
      <c r="DJ299" s="111" t="s">
        <v>186</v>
      </c>
      <c r="DK299" s="111" t="s">
        <v>186</v>
      </c>
      <c r="DL299" s="111" t="s">
        <v>186</v>
      </c>
      <c r="DM299" s="115">
        <v>40975.48724537037</v>
      </c>
    </row>
    <row r="300" spans="12:117" ht="17.25" customHeight="1" hidden="1">
      <c r="L300" s="35"/>
      <c r="R300" s="111" t="s">
        <v>535</v>
      </c>
      <c r="S300" s="111" t="s">
        <v>536</v>
      </c>
      <c r="T300" s="111" t="s">
        <v>537</v>
      </c>
      <c r="U300" s="111" t="s">
        <v>538</v>
      </c>
      <c r="V300" s="111" t="s">
        <v>180</v>
      </c>
      <c r="W300" s="112">
        <v>77327</v>
      </c>
      <c r="X300" s="111" t="s">
        <v>537</v>
      </c>
      <c r="Y300" s="111" t="s">
        <v>538</v>
      </c>
      <c r="Z300" s="111" t="s">
        <v>180</v>
      </c>
      <c r="AA300" s="112">
        <v>77327</v>
      </c>
      <c r="AB300" s="113">
        <v>2815931811</v>
      </c>
      <c r="AC300" s="113">
        <v>2814324370</v>
      </c>
      <c r="AD300" s="111" t="s">
        <v>539</v>
      </c>
      <c r="AE300" s="111" t="s">
        <v>540</v>
      </c>
      <c r="AF300" s="111" t="s">
        <v>541</v>
      </c>
      <c r="AG300" s="111" t="s">
        <v>536</v>
      </c>
      <c r="AH300" s="111" t="s">
        <v>537</v>
      </c>
      <c r="AI300" s="111" t="s">
        <v>542</v>
      </c>
      <c r="AJ300" s="111" t="s">
        <v>180</v>
      </c>
      <c r="AK300" s="112">
        <v>77327</v>
      </c>
      <c r="AL300" s="111" t="s">
        <v>537</v>
      </c>
      <c r="AM300" s="111" t="s">
        <v>538</v>
      </c>
      <c r="AN300" s="111" t="s">
        <v>180</v>
      </c>
      <c r="AO300" s="112">
        <v>77327</v>
      </c>
      <c r="AP300" s="113">
        <v>2815932182</v>
      </c>
      <c r="AQ300" s="113">
        <v>2814324369</v>
      </c>
      <c r="AR300" s="111" t="s">
        <v>185</v>
      </c>
      <c r="AS300" s="114">
        <v>1121406.46</v>
      </c>
      <c r="AT300" s="114">
        <v>9418136.52</v>
      </c>
      <c r="AU300" s="114"/>
      <c r="AV300" s="114">
        <v>44856.26</v>
      </c>
      <c r="AW300" s="114">
        <v>448562.58</v>
      </c>
      <c r="AX300" s="114">
        <v>560703.23</v>
      </c>
      <c r="AY300" s="114" t="s">
        <v>186</v>
      </c>
      <c r="AZ300" s="114" t="s">
        <v>186</v>
      </c>
      <c r="BA300" s="114">
        <v>67284.39</v>
      </c>
      <c r="BB300" s="111" t="s">
        <v>186</v>
      </c>
      <c r="BC300" s="114" t="s">
        <v>186</v>
      </c>
      <c r="BD300" s="111" t="s">
        <v>186</v>
      </c>
      <c r="BE300" s="114" t="s">
        <v>186</v>
      </c>
      <c r="BF300" s="111" t="s">
        <v>186</v>
      </c>
      <c r="BG300" s="114" t="s">
        <v>186</v>
      </c>
      <c r="BH300" s="114">
        <v>1130176.38</v>
      </c>
      <c r="BI300" s="114">
        <v>3296347.78</v>
      </c>
      <c r="BJ300" s="114">
        <v>4238161.43</v>
      </c>
      <c r="BK300" s="114" t="s">
        <v>186</v>
      </c>
      <c r="BL300" s="114" t="s">
        <v>186</v>
      </c>
      <c r="BM300" s="114">
        <v>753450.92</v>
      </c>
      <c r="BN300" s="111" t="s">
        <v>186</v>
      </c>
      <c r="BO300" s="114" t="s">
        <v>186</v>
      </c>
      <c r="BP300" s="111" t="s">
        <v>186</v>
      </c>
      <c r="BQ300" s="114" t="s">
        <v>186</v>
      </c>
      <c r="BR300" s="111" t="s">
        <v>186</v>
      </c>
      <c r="BS300" s="114" t="s">
        <v>186</v>
      </c>
      <c r="BT300" s="114" t="s">
        <v>186</v>
      </c>
      <c r="BU300" s="114" t="s">
        <v>186</v>
      </c>
      <c r="BV300" s="114" t="s">
        <v>186</v>
      </c>
      <c r="BW300" s="114" t="s">
        <v>186</v>
      </c>
      <c r="BX300" s="114" t="s">
        <v>186</v>
      </c>
      <c r="BY300" s="114" t="s">
        <v>186</v>
      </c>
      <c r="BZ300" s="114" t="s">
        <v>186</v>
      </c>
      <c r="CA300" s="111" t="s">
        <v>186</v>
      </c>
      <c r="CB300" s="114" t="s">
        <v>186</v>
      </c>
      <c r="CC300" s="111" t="s">
        <v>186</v>
      </c>
      <c r="CD300" s="114" t="s">
        <v>186</v>
      </c>
      <c r="CE300" s="111" t="s">
        <v>188</v>
      </c>
      <c r="CF300" s="111" t="s">
        <v>186</v>
      </c>
      <c r="CG300" s="111" t="s">
        <v>186</v>
      </c>
      <c r="CH300" s="111" t="s">
        <v>186</v>
      </c>
      <c r="CI300" s="111" t="s">
        <v>186</v>
      </c>
      <c r="CJ300" s="111" t="s">
        <v>186</v>
      </c>
      <c r="CK300" s="111" t="s">
        <v>186</v>
      </c>
      <c r="CL300" s="111" t="s">
        <v>186</v>
      </c>
      <c r="CM300" s="111" t="s">
        <v>186</v>
      </c>
      <c r="CN300" s="111" t="s">
        <v>186</v>
      </c>
      <c r="CO300" s="111" t="s">
        <v>186</v>
      </c>
      <c r="CP300" s="111" t="s">
        <v>186</v>
      </c>
      <c r="CQ300" s="111" t="s">
        <v>186</v>
      </c>
      <c r="CR300" s="111" t="s">
        <v>186</v>
      </c>
      <c r="CS300" s="111" t="s">
        <v>186</v>
      </c>
      <c r="CT300" s="111" t="s">
        <v>186</v>
      </c>
      <c r="CU300" s="111" t="s">
        <v>186</v>
      </c>
      <c r="CV300" s="111" t="s">
        <v>186</v>
      </c>
      <c r="CW300" s="111" t="s">
        <v>186</v>
      </c>
      <c r="CX300" s="111" t="s">
        <v>186</v>
      </c>
      <c r="CY300" s="111" t="s">
        <v>186</v>
      </c>
      <c r="CZ300" s="111" t="s">
        <v>186</v>
      </c>
      <c r="DA300" s="111" t="s">
        <v>186</v>
      </c>
      <c r="DB300" s="111" t="s">
        <v>186</v>
      </c>
      <c r="DC300" s="111" t="s">
        <v>186</v>
      </c>
      <c r="DD300" s="111" t="s">
        <v>186</v>
      </c>
      <c r="DE300" s="111" t="s">
        <v>186</v>
      </c>
      <c r="DF300" s="111" t="s">
        <v>186</v>
      </c>
      <c r="DG300" s="111" t="s">
        <v>186</v>
      </c>
      <c r="DH300" s="111" t="s">
        <v>186</v>
      </c>
      <c r="DI300" s="111" t="s">
        <v>186</v>
      </c>
      <c r="DJ300" s="111" t="s">
        <v>186</v>
      </c>
      <c r="DK300" s="111" t="s">
        <v>186</v>
      </c>
      <c r="DL300" s="111" t="s">
        <v>186</v>
      </c>
      <c r="DM300" s="115">
        <v>40984.52086805556</v>
      </c>
    </row>
    <row r="301" spans="12:117" ht="17.25" customHeight="1" hidden="1">
      <c r="L301" s="35"/>
      <c r="R301" s="119" t="s">
        <v>543</v>
      </c>
      <c r="S301" s="111" t="s">
        <v>544</v>
      </c>
      <c r="T301" s="111" t="s">
        <v>545</v>
      </c>
      <c r="U301" s="111" t="s">
        <v>546</v>
      </c>
      <c r="V301" s="111" t="s">
        <v>180</v>
      </c>
      <c r="W301" s="112">
        <v>79346</v>
      </c>
      <c r="X301" s="111" t="s">
        <v>545</v>
      </c>
      <c r="Y301" s="111" t="s">
        <v>546</v>
      </c>
      <c r="Z301" s="111" t="s">
        <v>180</v>
      </c>
      <c r="AA301" s="112">
        <v>79346</v>
      </c>
      <c r="AB301" s="113">
        <v>8062665565</v>
      </c>
      <c r="AC301" s="113">
        <v>8062665342</v>
      </c>
      <c r="AD301" s="111" t="s">
        <v>547</v>
      </c>
      <c r="AE301" s="111" t="s">
        <v>204</v>
      </c>
      <c r="AF301" s="111" t="s">
        <v>548</v>
      </c>
      <c r="AG301" s="111" t="s">
        <v>544</v>
      </c>
      <c r="AH301" s="111" t="s">
        <v>545</v>
      </c>
      <c r="AI301" s="111" t="s">
        <v>546</v>
      </c>
      <c r="AJ301" s="111" t="s">
        <v>180</v>
      </c>
      <c r="AK301" s="112">
        <v>79346</v>
      </c>
      <c r="AL301" s="111" t="s">
        <v>545</v>
      </c>
      <c r="AM301" s="111" t="s">
        <v>546</v>
      </c>
      <c r="AN301" s="111" t="s">
        <v>180</v>
      </c>
      <c r="AO301" s="112">
        <v>79346</v>
      </c>
      <c r="AP301" s="113">
        <v>8062665565</v>
      </c>
      <c r="AQ301" s="113">
        <v>8062665342</v>
      </c>
      <c r="AR301" s="111" t="s">
        <v>197</v>
      </c>
      <c r="AS301" s="114">
        <v>0</v>
      </c>
      <c r="AT301" s="114">
        <v>31741.92</v>
      </c>
      <c r="AU301" s="114"/>
      <c r="AV301" s="114"/>
      <c r="AW301" s="114" t="s">
        <v>186</v>
      </c>
      <c r="AX301" s="114" t="s">
        <v>186</v>
      </c>
      <c r="AY301" s="114" t="s">
        <v>186</v>
      </c>
      <c r="AZ301" s="114" t="s">
        <v>186</v>
      </c>
      <c r="BA301" s="114" t="s">
        <v>186</v>
      </c>
      <c r="BB301" s="111" t="s">
        <v>186</v>
      </c>
      <c r="BC301" s="114" t="s">
        <v>186</v>
      </c>
      <c r="BD301" s="111" t="s">
        <v>186</v>
      </c>
      <c r="BE301" s="114" t="s">
        <v>186</v>
      </c>
      <c r="BF301" s="111" t="s">
        <v>186</v>
      </c>
      <c r="BG301" s="114" t="s">
        <v>186</v>
      </c>
      <c r="BH301" s="114"/>
      <c r="BI301" s="114">
        <v>31741.92</v>
      </c>
      <c r="BJ301" s="114"/>
      <c r="BK301" s="114"/>
      <c r="BL301" s="114"/>
      <c r="BM301" s="114"/>
      <c r="BN301" s="111" t="s">
        <v>186</v>
      </c>
      <c r="BO301" s="114" t="s">
        <v>186</v>
      </c>
      <c r="BP301" s="111" t="s">
        <v>186</v>
      </c>
      <c r="BQ301" s="114" t="s">
        <v>186</v>
      </c>
      <c r="BR301" s="111" t="s">
        <v>186</v>
      </c>
      <c r="BS301" s="114" t="s">
        <v>186</v>
      </c>
      <c r="BT301" s="114" t="s">
        <v>186</v>
      </c>
      <c r="BU301" s="114" t="s">
        <v>186</v>
      </c>
      <c r="BV301" s="114" t="s">
        <v>186</v>
      </c>
      <c r="BW301" s="114" t="s">
        <v>186</v>
      </c>
      <c r="BX301" s="114" t="s">
        <v>186</v>
      </c>
      <c r="BY301" s="114" t="s">
        <v>186</v>
      </c>
      <c r="BZ301" s="114" t="s">
        <v>186</v>
      </c>
      <c r="CA301" s="111" t="s">
        <v>186</v>
      </c>
      <c r="CB301" s="114" t="s">
        <v>186</v>
      </c>
      <c r="CC301" s="111" t="s">
        <v>186</v>
      </c>
      <c r="CD301" s="114" t="s">
        <v>186</v>
      </c>
      <c r="CE301" s="111" t="s">
        <v>188</v>
      </c>
      <c r="CF301" s="111" t="s">
        <v>186</v>
      </c>
      <c r="CG301" s="111" t="s">
        <v>186</v>
      </c>
      <c r="CH301" s="111" t="s">
        <v>186</v>
      </c>
      <c r="CI301" s="111" t="s">
        <v>186</v>
      </c>
      <c r="CJ301" s="111" t="s">
        <v>186</v>
      </c>
      <c r="CK301" s="111" t="s">
        <v>186</v>
      </c>
      <c r="CL301" s="111" t="s">
        <v>186</v>
      </c>
      <c r="CM301" s="111" t="s">
        <v>186</v>
      </c>
      <c r="CN301" s="111" t="s">
        <v>186</v>
      </c>
      <c r="CO301" s="111" t="s">
        <v>186</v>
      </c>
      <c r="CP301" s="111" t="s">
        <v>186</v>
      </c>
      <c r="CQ301" s="111" t="s">
        <v>186</v>
      </c>
      <c r="CR301" s="111" t="s">
        <v>186</v>
      </c>
      <c r="CS301" s="111" t="s">
        <v>186</v>
      </c>
      <c r="CT301" s="111" t="s">
        <v>186</v>
      </c>
      <c r="CU301" s="111" t="s">
        <v>186</v>
      </c>
      <c r="CV301" s="111" t="s">
        <v>186</v>
      </c>
      <c r="CW301" s="111" t="s">
        <v>186</v>
      </c>
      <c r="CX301" s="111" t="s">
        <v>186</v>
      </c>
      <c r="CY301" s="111" t="s">
        <v>186</v>
      </c>
      <c r="CZ301" s="111" t="s">
        <v>186</v>
      </c>
      <c r="DA301" s="111" t="s">
        <v>186</v>
      </c>
      <c r="DB301" s="111" t="s">
        <v>186</v>
      </c>
      <c r="DC301" s="111" t="s">
        <v>186</v>
      </c>
      <c r="DD301" s="111" t="s">
        <v>186</v>
      </c>
      <c r="DE301" s="111" t="s">
        <v>186</v>
      </c>
      <c r="DF301" s="111" t="s">
        <v>186</v>
      </c>
      <c r="DG301" s="111" t="s">
        <v>186</v>
      </c>
      <c r="DH301" s="111" t="s">
        <v>186</v>
      </c>
      <c r="DI301" s="111" t="s">
        <v>186</v>
      </c>
      <c r="DJ301" s="111" t="s">
        <v>186</v>
      </c>
      <c r="DK301" s="111" t="s">
        <v>186</v>
      </c>
      <c r="DL301" s="111" t="s">
        <v>186</v>
      </c>
      <c r="DM301" s="115">
        <v>40980.438472222224</v>
      </c>
    </row>
    <row r="302" spans="12:117" ht="17.25" customHeight="1" hidden="1">
      <c r="L302" s="35"/>
      <c r="R302" s="111" t="s">
        <v>549</v>
      </c>
      <c r="S302" s="111" t="s">
        <v>550</v>
      </c>
      <c r="T302" s="111" t="s">
        <v>551</v>
      </c>
      <c r="U302" s="111" t="s">
        <v>552</v>
      </c>
      <c r="V302" s="111" t="s">
        <v>180</v>
      </c>
      <c r="W302" s="112">
        <v>79549</v>
      </c>
      <c r="X302" s="111" t="s">
        <v>551</v>
      </c>
      <c r="Y302" s="111" t="s">
        <v>552</v>
      </c>
      <c r="Z302" s="111" t="s">
        <v>180</v>
      </c>
      <c r="AA302" s="112">
        <v>79549</v>
      </c>
      <c r="AB302" s="113">
        <v>3255747437</v>
      </c>
      <c r="AC302" s="113">
        <v>3255747433</v>
      </c>
      <c r="AD302" s="111" t="s">
        <v>553</v>
      </c>
      <c r="AE302" s="111" t="s">
        <v>372</v>
      </c>
      <c r="AF302" s="111" t="s">
        <v>554</v>
      </c>
      <c r="AG302" s="111" t="s">
        <v>550</v>
      </c>
      <c r="AH302" s="111" t="s">
        <v>551</v>
      </c>
      <c r="AI302" s="111" t="s">
        <v>552</v>
      </c>
      <c r="AJ302" s="111" t="s">
        <v>180</v>
      </c>
      <c r="AK302" s="112">
        <v>79549</v>
      </c>
      <c r="AL302" s="111" t="s">
        <v>551</v>
      </c>
      <c r="AM302" s="111" t="s">
        <v>552</v>
      </c>
      <c r="AN302" s="111" t="s">
        <v>180</v>
      </c>
      <c r="AO302" s="112">
        <v>79549</v>
      </c>
      <c r="AP302" s="113">
        <v>3255747439</v>
      </c>
      <c r="AQ302" s="113">
        <v>3255747433</v>
      </c>
      <c r="AR302" s="111" t="s">
        <v>197</v>
      </c>
      <c r="AS302" s="114">
        <v>1154198</v>
      </c>
      <c r="AT302" s="114">
        <v>1465446</v>
      </c>
      <c r="AU302" s="114"/>
      <c r="AV302" s="114"/>
      <c r="AW302" s="114">
        <v>692519</v>
      </c>
      <c r="AX302" s="114">
        <v>323175</v>
      </c>
      <c r="AY302" s="114">
        <v>138504</v>
      </c>
      <c r="AZ302" s="114"/>
      <c r="BA302" s="114"/>
      <c r="BB302" s="111" t="s">
        <v>186</v>
      </c>
      <c r="BC302" s="114" t="s">
        <v>186</v>
      </c>
      <c r="BD302" s="111" t="s">
        <v>186</v>
      </c>
      <c r="BE302" s="114" t="s">
        <v>186</v>
      </c>
      <c r="BF302" s="111" t="s">
        <v>186</v>
      </c>
      <c r="BG302" s="114" t="s">
        <v>186</v>
      </c>
      <c r="BH302" s="114"/>
      <c r="BI302" s="114">
        <v>879268</v>
      </c>
      <c r="BJ302" s="114">
        <v>410325</v>
      </c>
      <c r="BK302" s="114">
        <v>175853</v>
      </c>
      <c r="BL302" s="114"/>
      <c r="BM302" s="114"/>
      <c r="BN302" s="111" t="s">
        <v>186</v>
      </c>
      <c r="BO302" s="114" t="s">
        <v>186</v>
      </c>
      <c r="BP302" s="111" t="s">
        <v>186</v>
      </c>
      <c r="BQ302" s="114" t="s">
        <v>186</v>
      </c>
      <c r="BR302" s="111" t="s">
        <v>186</v>
      </c>
      <c r="BS302" s="114"/>
      <c r="BT302" s="114"/>
      <c r="BU302" s="114"/>
      <c r="BV302" s="114"/>
      <c r="BW302" s="114"/>
      <c r="BX302" s="114"/>
      <c r="BY302" s="114"/>
      <c r="BZ302" s="114"/>
      <c r="CA302" s="111"/>
      <c r="CB302" s="114"/>
      <c r="CC302" s="111"/>
      <c r="CD302" s="114"/>
      <c r="CE302" s="111" t="s">
        <v>188</v>
      </c>
      <c r="CF302" s="111" t="s">
        <v>186</v>
      </c>
      <c r="CG302" s="111" t="s">
        <v>186</v>
      </c>
      <c r="CH302" s="111" t="s">
        <v>186</v>
      </c>
      <c r="CI302" s="111" t="s">
        <v>186</v>
      </c>
      <c r="CJ302" s="111" t="s">
        <v>186</v>
      </c>
      <c r="CK302" s="111" t="s">
        <v>186</v>
      </c>
      <c r="CL302" s="111" t="s">
        <v>186</v>
      </c>
      <c r="CM302" s="111" t="s">
        <v>186</v>
      </c>
      <c r="CN302" s="111" t="s">
        <v>186</v>
      </c>
      <c r="CO302" s="111" t="s">
        <v>186</v>
      </c>
      <c r="CP302" s="111" t="s">
        <v>186</v>
      </c>
      <c r="CQ302" s="111" t="s">
        <v>186</v>
      </c>
      <c r="CR302" s="111" t="s">
        <v>186</v>
      </c>
      <c r="CS302" s="111" t="s">
        <v>186</v>
      </c>
      <c r="CT302" s="111" t="s">
        <v>186</v>
      </c>
      <c r="CU302" s="111" t="s">
        <v>186</v>
      </c>
      <c r="CV302" s="111" t="s">
        <v>186</v>
      </c>
      <c r="CW302" s="111" t="s">
        <v>186</v>
      </c>
      <c r="CX302" s="111" t="s">
        <v>186</v>
      </c>
      <c r="CY302" s="111" t="s">
        <v>186</v>
      </c>
      <c r="CZ302" s="111" t="s">
        <v>186</v>
      </c>
      <c r="DA302" s="111" t="s">
        <v>186</v>
      </c>
      <c r="DB302" s="111" t="s">
        <v>186</v>
      </c>
      <c r="DC302" s="111" t="s">
        <v>186</v>
      </c>
      <c r="DD302" s="111" t="s">
        <v>186</v>
      </c>
      <c r="DE302" s="111" t="s">
        <v>186</v>
      </c>
      <c r="DF302" s="111" t="s">
        <v>186</v>
      </c>
      <c r="DG302" s="111" t="s">
        <v>186</v>
      </c>
      <c r="DH302" s="111" t="s">
        <v>186</v>
      </c>
      <c r="DI302" s="111" t="s">
        <v>186</v>
      </c>
      <c r="DJ302" s="111" t="s">
        <v>186</v>
      </c>
      <c r="DK302" s="111" t="s">
        <v>186</v>
      </c>
      <c r="DL302" s="111" t="s">
        <v>186</v>
      </c>
      <c r="DM302" s="115">
        <v>40935.50822916667</v>
      </c>
    </row>
    <row r="303" spans="12:117" ht="17.25" customHeight="1" hidden="1">
      <c r="L303" s="35"/>
      <c r="R303" s="111" t="s">
        <v>555</v>
      </c>
      <c r="S303" s="111" t="s">
        <v>556</v>
      </c>
      <c r="T303" s="111" t="s">
        <v>557</v>
      </c>
      <c r="U303" s="111" t="s">
        <v>558</v>
      </c>
      <c r="V303" s="111" t="s">
        <v>180</v>
      </c>
      <c r="W303" s="112">
        <v>76834</v>
      </c>
      <c r="X303" s="111" t="s">
        <v>557</v>
      </c>
      <c r="Y303" s="111" t="s">
        <v>558</v>
      </c>
      <c r="Z303" s="111" t="s">
        <v>180</v>
      </c>
      <c r="AA303" s="112">
        <v>76834</v>
      </c>
      <c r="AB303" s="113">
        <v>3256252135</v>
      </c>
      <c r="AC303" s="113">
        <v>3256253895</v>
      </c>
      <c r="AD303" s="111" t="s">
        <v>559</v>
      </c>
      <c r="AE303" s="111" t="s">
        <v>560</v>
      </c>
      <c r="AF303" s="111" t="s">
        <v>561</v>
      </c>
      <c r="AG303" s="111" t="s">
        <v>556</v>
      </c>
      <c r="AH303" s="111" t="s">
        <v>562</v>
      </c>
      <c r="AI303" s="111" t="s">
        <v>558</v>
      </c>
      <c r="AJ303" s="111" t="s">
        <v>180</v>
      </c>
      <c r="AK303" s="112">
        <v>76834</v>
      </c>
      <c r="AL303" s="111" t="s">
        <v>562</v>
      </c>
      <c r="AM303" s="111" t="s">
        <v>558</v>
      </c>
      <c r="AN303" s="111" t="s">
        <v>180</v>
      </c>
      <c r="AO303" s="112">
        <v>76834</v>
      </c>
      <c r="AP303" s="113">
        <v>3256252135</v>
      </c>
      <c r="AQ303" s="113">
        <v>3256253895</v>
      </c>
      <c r="AR303" s="111" t="s">
        <v>197</v>
      </c>
      <c r="AS303" s="114">
        <v>211694</v>
      </c>
      <c r="AT303" s="114">
        <v>270646</v>
      </c>
      <c r="AU303" s="114"/>
      <c r="AV303" s="114"/>
      <c r="AW303" s="114" t="s">
        <v>186</v>
      </c>
      <c r="AX303" s="114" t="s">
        <v>186</v>
      </c>
      <c r="AY303" s="114" t="s">
        <v>186</v>
      </c>
      <c r="AZ303" s="114" t="s">
        <v>186</v>
      </c>
      <c r="BA303" s="114" t="s">
        <v>186</v>
      </c>
      <c r="BB303" s="111" t="s">
        <v>563</v>
      </c>
      <c r="BC303" s="114">
        <v>211694</v>
      </c>
      <c r="BD303" s="111" t="s">
        <v>186</v>
      </c>
      <c r="BE303" s="114" t="s">
        <v>186</v>
      </c>
      <c r="BF303" s="111" t="s">
        <v>186</v>
      </c>
      <c r="BG303" s="114" t="s">
        <v>186</v>
      </c>
      <c r="BH303" s="114" t="s">
        <v>186</v>
      </c>
      <c r="BI303" s="114" t="s">
        <v>186</v>
      </c>
      <c r="BJ303" s="114" t="s">
        <v>186</v>
      </c>
      <c r="BK303" s="114" t="s">
        <v>186</v>
      </c>
      <c r="BL303" s="114" t="s">
        <v>186</v>
      </c>
      <c r="BM303" s="114" t="s">
        <v>186</v>
      </c>
      <c r="BN303" s="111" t="s">
        <v>563</v>
      </c>
      <c r="BO303" s="114">
        <v>270646</v>
      </c>
      <c r="BP303" s="111" t="s">
        <v>186</v>
      </c>
      <c r="BQ303" s="114" t="s">
        <v>186</v>
      </c>
      <c r="BR303" s="111" t="s">
        <v>186</v>
      </c>
      <c r="BS303" s="114" t="s">
        <v>186</v>
      </c>
      <c r="BT303" s="114"/>
      <c r="BU303" s="114"/>
      <c r="BV303" s="114"/>
      <c r="BW303" s="114"/>
      <c r="BX303" s="114"/>
      <c r="BY303" s="114"/>
      <c r="BZ303" s="114"/>
      <c r="CA303" s="111"/>
      <c r="CB303" s="114"/>
      <c r="CC303" s="111"/>
      <c r="CD303" s="114"/>
      <c r="CE303" s="111" t="s">
        <v>188</v>
      </c>
      <c r="CF303" s="111" t="s">
        <v>186</v>
      </c>
      <c r="CG303" s="111" t="s">
        <v>62</v>
      </c>
      <c r="CH303" s="111" t="s">
        <v>63</v>
      </c>
      <c r="CI303" s="111" t="s">
        <v>64</v>
      </c>
      <c r="CJ303" s="111" t="s">
        <v>186</v>
      </c>
      <c r="CK303" s="111" t="s">
        <v>186</v>
      </c>
      <c r="CL303" s="111" t="s">
        <v>186</v>
      </c>
      <c r="CM303" s="111" t="s">
        <v>186</v>
      </c>
      <c r="CN303" s="111" t="s">
        <v>186</v>
      </c>
      <c r="CO303" s="111" t="s">
        <v>186</v>
      </c>
      <c r="CP303" s="111" t="s">
        <v>186</v>
      </c>
      <c r="CQ303" s="111" t="s">
        <v>186</v>
      </c>
      <c r="CR303" s="111" t="s">
        <v>186</v>
      </c>
      <c r="CS303" s="111" t="s">
        <v>186</v>
      </c>
      <c r="CT303" s="111" t="s">
        <v>186</v>
      </c>
      <c r="CU303" s="111" t="s">
        <v>186</v>
      </c>
      <c r="CV303" s="111" t="s">
        <v>186</v>
      </c>
      <c r="CW303" s="111" t="s">
        <v>186</v>
      </c>
      <c r="CX303" s="111" t="s">
        <v>186</v>
      </c>
      <c r="CY303" s="111" t="s">
        <v>186</v>
      </c>
      <c r="CZ303" s="111" t="s">
        <v>186</v>
      </c>
      <c r="DA303" s="111" t="s">
        <v>186</v>
      </c>
      <c r="DB303" s="111" t="s">
        <v>186</v>
      </c>
      <c r="DC303" s="111" t="s">
        <v>186</v>
      </c>
      <c r="DD303" s="111" t="s">
        <v>186</v>
      </c>
      <c r="DE303" s="111" t="s">
        <v>186</v>
      </c>
      <c r="DF303" s="111" t="s">
        <v>186</v>
      </c>
      <c r="DG303" s="111" t="s">
        <v>186</v>
      </c>
      <c r="DH303" s="111" t="s">
        <v>186</v>
      </c>
      <c r="DI303" s="111" t="s">
        <v>186</v>
      </c>
      <c r="DJ303" s="111" t="s">
        <v>186</v>
      </c>
      <c r="DK303" s="111" t="s">
        <v>186</v>
      </c>
      <c r="DL303" s="111" t="s">
        <v>186</v>
      </c>
      <c r="DM303" s="115">
        <v>40960.35391203704</v>
      </c>
    </row>
    <row r="304" spans="12:117" ht="17.25" customHeight="1" hidden="1">
      <c r="L304" s="35"/>
      <c r="R304" s="111" t="s">
        <v>564</v>
      </c>
      <c r="S304" s="111" t="s">
        <v>565</v>
      </c>
      <c r="T304" s="111" t="s">
        <v>566</v>
      </c>
      <c r="U304" s="111" t="s">
        <v>567</v>
      </c>
      <c r="V304" s="111" t="s">
        <v>180</v>
      </c>
      <c r="W304" s="112">
        <v>77845</v>
      </c>
      <c r="X304" s="111" t="s">
        <v>566</v>
      </c>
      <c r="Y304" s="111" t="s">
        <v>567</v>
      </c>
      <c r="Z304" s="111" t="s">
        <v>180</v>
      </c>
      <c r="AA304" s="112">
        <v>77845</v>
      </c>
      <c r="AB304" s="113">
        <v>9797645100</v>
      </c>
      <c r="AC304" s="113">
        <v>9796805366</v>
      </c>
      <c r="AD304" s="111" t="s">
        <v>349</v>
      </c>
      <c r="AE304" s="111" t="s">
        <v>350</v>
      </c>
      <c r="AF304" s="111" t="s">
        <v>351</v>
      </c>
      <c r="AG304" s="111" t="s">
        <v>352</v>
      </c>
      <c r="AH304" s="111" t="s">
        <v>353</v>
      </c>
      <c r="AI304" s="111" t="s">
        <v>354</v>
      </c>
      <c r="AJ304" s="111" t="s">
        <v>355</v>
      </c>
      <c r="AK304" s="112">
        <v>37067</v>
      </c>
      <c r="AL304" s="111" t="s">
        <v>353</v>
      </c>
      <c r="AM304" s="111" t="s">
        <v>354</v>
      </c>
      <c r="AN304" s="111" t="s">
        <v>355</v>
      </c>
      <c r="AO304" s="112">
        <v>37067</v>
      </c>
      <c r="AP304" s="113">
        <v>6154653461</v>
      </c>
      <c r="AQ304" s="113">
        <v>6153732603</v>
      </c>
      <c r="AR304" s="111" t="s">
        <v>185</v>
      </c>
      <c r="AS304" s="114" t="s">
        <v>186</v>
      </c>
      <c r="AT304" s="114">
        <v>22026768</v>
      </c>
      <c r="AU304" s="114"/>
      <c r="AV304" s="114"/>
      <c r="AW304" s="114" t="s">
        <v>186</v>
      </c>
      <c r="AX304" s="114" t="s">
        <v>186</v>
      </c>
      <c r="AY304" s="114" t="s">
        <v>186</v>
      </c>
      <c r="AZ304" s="114" t="s">
        <v>186</v>
      </c>
      <c r="BA304" s="114" t="s">
        <v>186</v>
      </c>
      <c r="BB304" s="111" t="s">
        <v>186</v>
      </c>
      <c r="BC304" s="114" t="s">
        <v>186</v>
      </c>
      <c r="BD304" s="111" t="s">
        <v>186</v>
      </c>
      <c r="BE304" s="114" t="s">
        <v>186</v>
      </c>
      <c r="BF304" s="111" t="s">
        <v>186</v>
      </c>
      <c r="BG304" s="114" t="s">
        <v>186</v>
      </c>
      <c r="BH304" s="114" t="s">
        <v>186</v>
      </c>
      <c r="BI304" s="114" t="s">
        <v>186</v>
      </c>
      <c r="BJ304" s="114" t="s">
        <v>186</v>
      </c>
      <c r="BK304" s="114" t="s">
        <v>186</v>
      </c>
      <c r="BL304" s="114" t="s">
        <v>186</v>
      </c>
      <c r="BM304" s="114" t="s">
        <v>186</v>
      </c>
      <c r="BN304" s="111" t="s">
        <v>357</v>
      </c>
      <c r="BO304" s="114">
        <v>22026768</v>
      </c>
      <c r="BP304" s="111" t="s">
        <v>186</v>
      </c>
      <c r="BQ304" s="114" t="s">
        <v>186</v>
      </c>
      <c r="BR304" s="111" t="s">
        <v>186</v>
      </c>
      <c r="BS304" s="114" t="s">
        <v>186</v>
      </c>
      <c r="BT304" s="114" t="s">
        <v>186</v>
      </c>
      <c r="BU304" s="114" t="s">
        <v>186</v>
      </c>
      <c r="BV304" s="114" t="s">
        <v>186</v>
      </c>
      <c r="BW304" s="114" t="s">
        <v>186</v>
      </c>
      <c r="BX304" s="114" t="s">
        <v>186</v>
      </c>
      <c r="BY304" s="114" t="s">
        <v>186</v>
      </c>
      <c r="BZ304" s="114" t="s">
        <v>186</v>
      </c>
      <c r="CA304" s="111" t="s">
        <v>186</v>
      </c>
      <c r="CB304" s="114" t="s">
        <v>186</v>
      </c>
      <c r="CC304" s="111" t="s">
        <v>186</v>
      </c>
      <c r="CD304" s="114" t="s">
        <v>186</v>
      </c>
      <c r="CE304" s="111" t="s">
        <v>188</v>
      </c>
      <c r="CF304" s="111" t="s">
        <v>186</v>
      </c>
      <c r="CG304" s="111" t="s">
        <v>186</v>
      </c>
      <c r="CH304" s="111" t="s">
        <v>186</v>
      </c>
      <c r="CI304" s="111" t="s">
        <v>186</v>
      </c>
      <c r="CJ304" s="111" t="s">
        <v>186</v>
      </c>
      <c r="CK304" s="111" t="s">
        <v>186</v>
      </c>
      <c r="CL304" s="111" t="s">
        <v>186</v>
      </c>
      <c r="CM304" s="111" t="s">
        <v>186</v>
      </c>
      <c r="CN304" s="111" t="s">
        <v>186</v>
      </c>
      <c r="CO304" s="111" t="s">
        <v>186</v>
      </c>
      <c r="CP304" s="111" t="s">
        <v>186</v>
      </c>
      <c r="CQ304" s="111" t="s">
        <v>186</v>
      </c>
      <c r="CR304" s="111" t="s">
        <v>186</v>
      </c>
      <c r="CS304" s="111" t="s">
        <v>186</v>
      </c>
      <c r="CT304" s="111" t="s">
        <v>186</v>
      </c>
      <c r="CU304" s="111" t="s">
        <v>186</v>
      </c>
      <c r="CV304" s="114" t="s">
        <v>186</v>
      </c>
      <c r="CW304" s="111" t="s">
        <v>186</v>
      </c>
      <c r="CX304" s="111" t="s">
        <v>186</v>
      </c>
      <c r="CY304" s="111" t="s">
        <v>186</v>
      </c>
      <c r="CZ304" s="111" t="s">
        <v>186</v>
      </c>
      <c r="DA304" s="111" t="s">
        <v>186</v>
      </c>
      <c r="DB304" s="111" t="s">
        <v>186</v>
      </c>
      <c r="DC304" s="111" t="s">
        <v>186</v>
      </c>
      <c r="DD304" s="111" t="s">
        <v>186</v>
      </c>
      <c r="DE304" s="111" t="s">
        <v>186</v>
      </c>
      <c r="DF304" s="111" t="s">
        <v>186</v>
      </c>
      <c r="DG304" s="111" t="s">
        <v>186</v>
      </c>
      <c r="DH304" s="111" t="s">
        <v>186</v>
      </c>
      <c r="DI304" s="111" t="s">
        <v>186</v>
      </c>
      <c r="DJ304" s="111" t="s">
        <v>186</v>
      </c>
      <c r="DK304" s="111" t="s">
        <v>186</v>
      </c>
      <c r="DL304" s="111" t="s">
        <v>186</v>
      </c>
      <c r="DM304" s="115">
        <v>40967.705462962964</v>
      </c>
    </row>
    <row r="305" spans="12:117" ht="17.25" customHeight="1" hidden="1">
      <c r="L305" s="35"/>
      <c r="R305" s="111" t="s">
        <v>568</v>
      </c>
      <c r="S305" s="111" t="s">
        <v>569</v>
      </c>
      <c r="T305" s="111" t="s">
        <v>570</v>
      </c>
      <c r="U305" s="111" t="s">
        <v>571</v>
      </c>
      <c r="V305" s="111" t="s">
        <v>180</v>
      </c>
      <c r="W305" s="112">
        <v>79095</v>
      </c>
      <c r="X305" s="111" t="s">
        <v>572</v>
      </c>
      <c r="Y305" s="111" t="s">
        <v>571</v>
      </c>
      <c r="Z305" s="111" t="s">
        <v>180</v>
      </c>
      <c r="AA305" s="112">
        <v>79095</v>
      </c>
      <c r="AB305" s="113">
        <v>8064472521</v>
      </c>
      <c r="AC305" s="113">
        <v>8064472421</v>
      </c>
      <c r="AD305" s="111" t="s">
        <v>573</v>
      </c>
      <c r="AE305" s="111" t="s">
        <v>574</v>
      </c>
      <c r="AF305" s="111" t="s">
        <v>575</v>
      </c>
      <c r="AG305" s="111" t="s">
        <v>576</v>
      </c>
      <c r="AH305" s="111" t="s">
        <v>577</v>
      </c>
      <c r="AI305" s="111" t="s">
        <v>578</v>
      </c>
      <c r="AJ305" s="111" t="s">
        <v>579</v>
      </c>
      <c r="AK305" s="112">
        <v>74804</v>
      </c>
      <c r="AL305" s="111" t="s">
        <v>577</v>
      </c>
      <c r="AM305" s="111" t="s">
        <v>578</v>
      </c>
      <c r="AN305" s="111" t="s">
        <v>579</v>
      </c>
      <c r="AO305" s="112">
        <v>74804</v>
      </c>
      <c r="AP305" s="113">
        <v>4058780202</v>
      </c>
      <c r="AQ305" s="113">
        <v>4058786007</v>
      </c>
      <c r="AR305" s="111" t="s">
        <v>185</v>
      </c>
      <c r="AS305" s="114">
        <v>0</v>
      </c>
      <c r="AT305" s="114">
        <v>20843</v>
      </c>
      <c r="AU305" s="114"/>
      <c r="AV305" s="114"/>
      <c r="AW305" s="114" t="s">
        <v>186</v>
      </c>
      <c r="AX305" s="114" t="s">
        <v>186</v>
      </c>
      <c r="AY305" s="114" t="s">
        <v>186</v>
      </c>
      <c r="AZ305" s="114" t="s">
        <v>186</v>
      </c>
      <c r="BA305" s="114" t="s">
        <v>186</v>
      </c>
      <c r="BB305" s="111" t="s">
        <v>186</v>
      </c>
      <c r="BC305" s="114" t="s">
        <v>186</v>
      </c>
      <c r="BD305" s="111" t="s">
        <v>186</v>
      </c>
      <c r="BE305" s="114" t="s">
        <v>186</v>
      </c>
      <c r="BF305" s="111" t="s">
        <v>186</v>
      </c>
      <c r="BG305" s="114" t="s">
        <v>186</v>
      </c>
      <c r="BH305" s="114" t="s">
        <v>186</v>
      </c>
      <c r="BI305" s="114">
        <v>20843</v>
      </c>
      <c r="BJ305" s="114" t="s">
        <v>186</v>
      </c>
      <c r="BK305" s="114" t="s">
        <v>186</v>
      </c>
      <c r="BL305" s="114" t="s">
        <v>186</v>
      </c>
      <c r="BM305" s="114" t="s">
        <v>186</v>
      </c>
      <c r="BN305" s="111" t="s">
        <v>186</v>
      </c>
      <c r="BO305" s="114" t="s">
        <v>186</v>
      </c>
      <c r="BP305" s="111" t="s">
        <v>186</v>
      </c>
      <c r="BQ305" s="114" t="s">
        <v>186</v>
      </c>
      <c r="BR305" s="111" t="s">
        <v>186</v>
      </c>
      <c r="BS305" s="114" t="s">
        <v>186</v>
      </c>
      <c r="BT305" s="114" t="s">
        <v>186</v>
      </c>
      <c r="BU305" s="114" t="s">
        <v>186</v>
      </c>
      <c r="BV305" s="114" t="s">
        <v>186</v>
      </c>
      <c r="BW305" s="114" t="s">
        <v>186</v>
      </c>
      <c r="BX305" s="114" t="s">
        <v>186</v>
      </c>
      <c r="BY305" s="114" t="s">
        <v>186</v>
      </c>
      <c r="BZ305" s="114" t="s">
        <v>186</v>
      </c>
      <c r="CA305" s="111" t="s">
        <v>186</v>
      </c>
      <c r="CB305" s="114" t="s">
        <v>186</v>
      </c>
      <c r="CC305" s="111" t="s">
        <v>186</v>
      </c>
      <c r="CD305" s="114" t="s">
        <v>186</v>
      </c>
      <c r="CE305" s="111" t="s">
        <v>188</v>
      </c>
      <c r="CF305" s="111" t="s">
        <v>186</v>
      </c>
      <c r="CG305" s="111" t="s">
        <v>186</v>
      </c>
      <c r="CH305" s="111" t="s">
        <v>186</v>
      </c>
      <c r="CI305" s="111" t="s">
        <v>186</v>
      </c>
      <c r="CJ305" s="111" t="s">
        <v>186</v>
      </c>
      <c r="CK305" s="111" t="s">
        <v>186</v>
      </c>
      <c r="CL305" s="111" t="s">
        <v>186</v>
      </c>
      <c r="CM305" s="111" t="s">
        <v>186</v>
      </c>
      <c r="CN305" s="111" t="s">
        <v>186</v>
      </c>
      <c r="CO305" s="111" t="s">
        <v>186</v>
      </c>
      <c r="CP305" s="111" t="s">
        <v>186</v>
      </c>
      <c r="CQ305" s="111" t="s">
        <v>186</v>
      </c>
      <c r="CR305" s="111" t="s">
        <v>186</v>
      </c>
      <c r="CS305" s="111" t="s">
        <v>186</v>
      </c>
      <c r="CT305" s="111" t="s">
        <v>186</v>
      </c>
      <c r="CU305" s="111" t="s">
        <v>186</v>
      </c>
      <c r="CV305" s="111" t="s">
        <v>186</v>
      </c>
      <c r="CW305" s="111" t="s">
        <v>186</v>
      </c>
      <c r="CX305" s="111" t="s">
        <v>186</v>
      </c>
      <c r="CY305" s="111" t="s">
        <v>186</v>
      </c>
      <c r="CZ305" s="111" t="s">
        <v>186</v>
      </c>
      <c r="DA305" s="111" t="s">
        <v>186</v>
      </c>
      <c r="DB305" s="111" t="s">
        <v>186</v>
      </c>
      <c r="DC305" s="111" t="s">
        <v>186</v>
      </c>
      <c r="DD305" s="111" t="s">
        <v>186</v>
      </c>
      <c r="DE305" s="111" t="s">
        <v>186</v>
      </c>
      <c r="DF305" s="111" t="s">
        <v>186</v>
      </c>
      <c r="DG305" s="111" t="s">
        <v>186</v>
      </c>
      <c r="DH305" s="111" t="s">
        <v>186</v>
      </c>
      <c r="DI305" s="111" t="s">
        <v>186</v>
      </c>
      <c r="DJ305" s="111" t="s">
        <v>186</v>
      </c>
      <c r="DK305" s="111" t="s">
        <v>186</v>
      </c>
      <c r="DL305" s="111" t="s">
        <v>186</v>
      </c>
      <c r="DM305" s="115">
        <v>40941.63217592592</v>
      </c>
    </row>
    <row r="306" spans="12:117" ht="17.25" customHeight="1" hidden="1">
      <c r="L306" s="35"/>
      <c r="R306" s="111" t="s">
        <v>580</v>
      </c>
      <c r="S306" s="111" t="s">
        <v>581</v>
      </c>
      <c r="T306" s="111" t="s">
        <v>582</v>
      </c>
      <c r="U306" s="111" t="s">
        <v>263</v>
      </c>
      <c r="V306" s="111" t="s">
        <v>362</v>
      </c>
      <c r="W306" s="112">
        <v>75230</v>
      </c>
      <c r="X306" s="111" t="s">
        <v>583</v>
      </c>
      <c r="Y306" s="111" t="s">
        <v>263</v>
      </c>
      <c r="Z306" s="111" t="s">
        <v>180</v>
      </c>
      <c r="AA306" s="112">
        <v>75240</v>
      </c>
      <c r="AB306" s="113">
        <v>9725667000</v>
      </c>
      <c r="AC306" s="113">
        <v>9725664516</v>
      </c>
      <c r="AD306" s="111" t="s">
        <v>584</v>
      </c>
      <c r="AE306" s="111" t="s">
        <v>585</v>
      </c>
      <c r="AF306" s="111" t="s">
        <v>586</v>
      </c>
      <c r="AG306" s="111" t="s">
        <v>587</v>
      </c>
      <c r="AH306" s="111" t="s">
        <v>588</v>
      </c>
      <c r="AI306" s="111" t="s">
        <v>283</v>
      </c>
      <c r="AJ306" s="111" t="s">
        <v>362</v>
      </c>
      <c r="AK306" s="112">
        <v>75039</v>
      </c>
      <c r="AL306" s="111" t="s">
        <v>588</v>
      </c>
      <c r="AM306" s="111" t="s">
        <v>283</v>
      </c>
      <c r="AN306" s="111" t="s">
        <v>362</v>
      </c>
      <c r="AO306" s="112">
        <v>75039</v>
      </c>
      <c r="AP306" s="113">
        <v>9724018757</v>
      </c>
      <c r="AQ306" s="113">
        <v>4694841783</v>
      </c>
      <c r="AR306" s="111" t="s">
        <v>185</v>
      </c>
      <c r="AS306" s="114" t="s">
        <v>186</v>
      </c>
      <c r="AT306" s="114">
        <v>91323875</v>
      </c>
      <c r="AU306" s="114"/>
      <c r="AV306" s="114"/>
      <c r="AW306" s="114" t="s">
        <v>186</v>
      </c>
      <c r="AX306" s="114" t="s">
        <v>186</v>
      </c>
      <c r="AY306" s="114" t="s">
        <v>186</v>
      </c>
      <c r="AZ306" s="114" t="s">
        <v>186</v>
      </c>
      <c r="BA306" s="114" t="s">
        <v>186</v>
      </c>
      <c r="BB306" s="111" t="s">
        <v>186</v>
      </c>
      <c r="BC306" s="114" t="s">
        <v>186</v>
      </c>
      <c r="BD306" s="111" t="s">
        <v>186</v>
      </c>
      <c r="BE306" s="114" t="s">
        <v>186</v>
      </c>
      <c r="BF306" s="111" t="s">
        <v>186</v>
      </c>
      <c r="BG306" s="114" t="s">
        <v>186</v>
      </c>
      <c r="BH306" s="114" t="s">
        <v>186</v>
      </c>
      <c r="BI306" s="114" t="s">
        <v>186</v>
      </c>
      <c r="BJ306" s="114" t="s">
        <v>186</v>
      </c>
      <c r="BK306" s="114" t="s">
        <v>186</v>
      </c>
      <c r="BL306" s="114" t="s">
        <v>186</v>
      </c>
      <c r="BM306" s="114" t="s">
        <v>186</v>
      </c>
      <c r="BN306" s="111" t="s">
        <v>589</v>
      </c>
      <c r="BO306" s="114">
        <v>91323875</v>
      </c>
      <c r="BP306" s="111" t="s">
        <v>186</v>
      </c>
      <c r="BQ306" s="114" t="s">
        <v>186</v>
      </c>
      <c r="BR306" s="111" t="s">
        <v>186</v>
      </c>
      <c r="BS306" s="114" t="s">
        <v>186</v>
      </c>
      <c r="BT306" s="114" t="s">
        <v>186</v>
      </c>
      <c r="BU306" s="114" t="s">
        <v>186</v>
      </c>
      <c r="BV306" s="114" t="s">
        <v>186</v>
      </c>
      <c r="BW306" s="114" t="s">
        <v>186</v>
      </c>
      <c r="BX306" s="114" t="s">
        <v>186</v>
      </c>
      <c r="BY306" s="114" t="s">
        <v>186</v>
      </c>
      <c r="BZ306" s="114" t="s">
        <v>186</v>
      </c>
      <c r="CA306" s="111" t="s">
        <v>186</v>
      </c>
      <c r="CB306" s="114" t="s">
        <v>186</v>
      </c>
      <c r="CC306" s="111" t="s">
        <v>186</v>
      </c>
      <c r="CD306" s="114" t="s">
        <v>186</v>
      </c>
      <c r="CE306" s="111" t="s">
        <v>188</v>
      </c>
      <c r="CF306" s="111" t="s">
        <v>590</v>
      </c>
      <c r="CG306" s="111" t="s">
        <v>186</v>
      </c>
      <c r="CH306" s="111" t="s">
        <v>186</v>
      </c>
      <c r="CI306" s="111" t="s">
        <v>186</v>
      </c>
      <c r="CJ306" s="111" t="s">
        <v>186</v>
      </c>
      <c r="CK306" s="111" t="s">
        <v>186</v>
      </c>
      <c r="CL306" s="111" t="s">
        <v>186</v>
      </c>
      <c r="CM306" s="111" t="s">
        <v>186</v>
      </c>
      <c r="CN306" s="111" t="s">
        <v>186</v>
      </c>
      <c r="CO306" s="111" t="s">
        <v>186</v>
      </c>
      <c r="CP306" s="111" t="s">
        <v>186</v>
      </c>
      <c r="CQ306" s="111" t="s">
        <v>186</v>
      </c>
      <c r="CR306" s="111" t="s">
        <v>186</v>
      </c>
      <c r="CS306" s="111" t="s">
        <v>186</v>
      </c>
      <c r="CT306" s="111" t="s">
        <v>186</v>
      </c>
      <c r="CU306" s="111" t="s">
        <v>186</v>
      </c>
      <c r="CV306" s="114" t="s">
        <v>186</v>
      </c>
      <c r="CW306" s="111" t="s">
        <v>186</v>
      </c>
      <c r="CX306" s="111" t="s">
        <v>186</v>
      </c>
      <c r="CY306" s="111" t="s">
        <v>186</v>
      </c>
      <c r="CZ306" s="111" t="s">
        <v>186</v>
      </c>
      <c r="DA306" s="111" t="s">
        <v>186</v>
      </c>
      <c r="DB306" s="111" t="s">
        <v>186</v>
      </c>
      <c r="DC306" s="111" t="s">
        <v>186</v>
      </c>
      <c r="DD306" s="111" t="s">
        <v>186</v>
      </c>
      <c r="DE306" s="111" t="s">
        <v>186</v>
      </c>
      <c r="DF306" s="111" t="s">
        <v>186</v>
      </c>
      <c r="DG306" s="111" t="s">
        <v>186</v>
      </c>
      <c r="DH306" s="111" t="s">
        <v>186</v>
      </c>
      <c r="DI306" s="111" t="s">
        <v>186</v>
      </c>
      <c r="DJ306" s="111" t="s">
        <v>186</v>
      </c>
      <c r="DK306" s="111" t="s">
        <v>186</v>
      </c>
      <c r="DL306" s="111" t="s">
        <v>186</v>
      </c>
      <c r="DM306" s="115">
        <v>40974.408217592594</v>
      </c>
    </row>
    <row r="307" spans="12:117" ht="17.25" customHeight="1" hidden="1">
      <c r="L307" s="35"/>
      <c r="R307" s="111" t="s">
        <v>591</v>
      </c>
      <c r="S307" s="111" t="s">
        <v>592</v>
      </c>
      <c r="T307" s="111" t="s">
        <v>593</v>
      </c>
      <c r="U307" s="111" t="s">
        <v>283</v>
      </c>
      <c r="V307" s="111" t="s">
        <v>362</v>
      </c>
      <c r="W307" s="112">
        <v>75039</v>
      </c>
      <c r="X307" s="111" t="s">
        <v>583</v>
      </c>
      <c r="Y307" s="111" t="s">
        <v>263</v>
      </c>
      <c r="Z307" s="111" t="s">
        <v>180</v>
      </c>
      <c r="AA307" s="112">
        <v>75240</v>
      </c>
      <c r="AB307" s="113">
        <v>9729692000</v>
      </c>
      <c r="AC307" s="113">
        <v>9729692187</v>
      </c>
      <c r="AD307" s="111" t="s">
        <v>584</v>
      </c>
      <c r="AE307" s="111" t="s">
        <v>585</v>
      </c>
      <c r="AF307" s="111" t="s">
        <v>586</v>
      </c>
      <c r="AG307" s="111" t="s">
        <v>587</v>
      </c>
      <c r="AH307" s="111" t="s">
        <v>588</v>
      </c>
      <c r="AI307" s="111" t="s">
        <v>283</v>
      </c>
      <c r="AJ307" s="111" t="s">
        <v>362</v>
      </c>
      <c r="AK307" s="112">
        <v>75039</v>
      </c>
      <c r="AL307" s="111" t="s">
        <v>588</v>
      </c>
      <c r="AM307" s="111" t="s">
        <v>283</v>
      </c>
      <c r="AN307" s="111" t="s">
        <v>362</v>
      </c>
      <c r="AO307" s="112">
        <v>75039</v>
      </c>
      <c r="AP307" s="113">
        <v>9724018757</v>
      </c>
      <c r="AQ307" s="113">
        <v>4694841783</v>
      </c>
      <c r="AR307" s="111" t="s">
        <v>185</v>
      </c>
      <c r="AS307" s="114" t="s">
        <v>186</v>
      </c>
      <c r="AT307" s="114">
        <v>1995859</v>
      </c>
      <c r="AU307" s="114"/>
      <c r="AV307" s="114"/>
      <c r="AW307" s="114" t="s">
        <v>186</v>
      </c>
      <c r="AX307" s="114" t="s">
        <v>186</v>
      </c>
      <c r="AY307" s="114" t="s">
        <v>186</v>
      </c>
      <c r="AZ307" s="114" t="s">
        <v>186</v>
      </c>
      <c r="BA307" s="114" t="s">
        <v>186</v>
      </c>
      <c r="BB307" s="111" t="s">
        <v>186</v>
      </c>
      <c r="BC307" s="114" t="s">
        <v>186</v>
      </c>
      <c r="BD307" s="111" t="s">
        <v>186</v>
      </c>
      <c r="BE307" s="114" t="s">
        <v>186</v>
      </c>
      <c r="BF307" s="111" t="s">
        <v>186</v>
      </c>
      <c r="BG307" s="114" t="s">
        <v>186</v>
      </c>
      <c r="BH307" s="114" t="s">
        <v>186</v>
      </c>
      <c r="BI307" s="114" t="s">
        <v>186</v>
      </c>
      <c r="BJ307" s="114" t="s">
        <v>186</v>
      </c>
      <c r="BK307" s="114" t="s">
        <v>186</v>
      </c>
      <c r="BL307" s="114" t="s">
        <v>186</v>
      </c>
      <c r="BM307" s="114" t="s">
        <v>186</v>
      </c>
      <c r="BN307" s="111" t="s">
        <v>589</v>
      </c>
      <c r="BO307" s="114">
        <v>1995859</v>
      </c>
      <c r="BP307" s="111" t="s">
        <v>186</v>
      </c>
      <c r="BQ307" s="114" t="s">
        <v>186</v>
      </c>
      <c r="BR307" s="111" t="s">
        <v>186</v>
      </c>
      <c r="BS307" s="114" t="s">
        <v>186</v>
      </c>
      <c r="BT307" s="114" t="s">
        <v>186</v>
      </c>
      <c r="BU307" s="114" t="s">
        <v>186</v>
      </c>
      <c r="BV307" s="114" t="s">
        <v>186</v>
      </c>
      <c r="BW307" s="114" t="s">
        <v>186</v>
      </c>
      <c r="BX307" s="114" t="s">
        <v>186</v>
      </c>
      <c r="BY307" s="114" t="s">
        <v>186</v>
      </c>
      <c r="BZ307" s="114" t="s">
        <v>186</v>
      </c>
      <c r="CA307" s="111" t="s">
        <v>186</v>
      </c>
      <c r="CB307" s="114" t="s">
        <v>186</v>
      </c>
      <c r="CC307" s="111" t="s">
        <v>186</v>
      </c>
      <c r="CD307" s="114" t="s">
        <v>186</v>
      </c>
      <c r="CE307" s="111" t="s">
        <v>188</v>
      </c>
      <c r="CF307" s="111" t="s">
        <v>590</v>
      </c>
      <c r="CG307" s="111" t="s">
        <v>186</v>
      </c>
      <c r="CH307" s="111" t="s">
        <v>186</v>
      </c>
      <c r="CI307" s="111" t="s">
        <v>186</v>
      </c>
      <c r="CJ307" s="111" t="s">
        <v>186</v>
      </c>
      <c r="CK307" s="111" t="s">
        <v>186</v>
      </c>
      <c r="CL307" s="111" t="s">
        <v>186</v>
      </c>
      <c r="CM307" s="111" t="s">
        <v>186</v>
      </c>
      <c r="CN307" s="111" t="s">
        <v>186</v>
      </c>
      <c r="CO307" s="111" t="s">
        <v>186</v>
      </c>
      <c r="CP307" s="111" t="s">
        <v>186</v>
      </c>
      <c r="CQ307" s="111" t="s">
        <v>186</v>
      </c>
      <c r="CR307" s="111" t="s">
        <v>186</v>
      </c>
      <c r="CS307" s="111" t="s">
        <v>186</v>
      </c>
      <c r="CT307" s="111" t="s">
        <v>186</v>
      </c>
      <c r="CU307" s="111" t="s">
        <v>186</v>
      </c>
      <c r="CV307" s="114" t="s">
        <v>186</v>
      </c>
      <c r="CW307" s="111" t="s">
        <v>186</v>
      </c>
      <c r="CX307" s="111" t="s">
        <v>186</v>
      </c>
      <c r="CY307" s="111" t="s">
        <v>186</v>
      </c>
      <c r="CZ307" s="111" t="s">
        <v>186</v>
      </c>
      <c r="DA307" s="111" t="s">
        <v>186</v>
      </c>
      <c r="DB307" s="111" t="s">
        <v>186</v>
      </c>
      <c r="DC307" s="111" t="s">
        <v>186</v>
      </c>
      <c r="DD307" s="111" t="s">
        <v>186</v>
      </c>
      <c r="DE307" s="111" t="s">
        <v>186</v>
      </c>
      <c r="DF307" s="111" t="s">
        <v>186</v>
      </c>
      <c r="DG307" s="111" t="s">
        <v>186</v>
      </c>
      <c r="DH307" s="111" t="s">
        <v>186</v>
      </c>
      <c r="DI307" s="111" t="s">
        <v>186</v>
      </c>
      <c r="DJ307" s="111" t="s">
        <v>186</v>
      </c>
      <c r="DK307" s="111" t="s">
        <v>186</v>
      </c>
      <c r="DL307" s="111" t="s">
        <v>186</v>
      </c>
      <c r="DM307" s="115">
        <v>40974.40939814815</v>
      </c>
    </row>
    <row r="308" spans="12:117" ht="17.25" customHeight="1" hidden="1">
      <c r="L308" s="35"/>
      <c r="R308" s="111" t="s">
        <v>594</v>
      </c>
      <c r="S308" s="111" t="s">
        <v>595</v>
      </c>
      <c r="T308" s="111" t="s">
        <v>596</v>
      </c>
      <c r="U308" s="111" t="s">
        <v>597</v>
      </c>
      <c r="V308" s="111" t="s">
        <v>362</v>
      </c>
      <c r="W308" s="112">
        <v>75069</v>
      </c>
      <c r="X308" s="111" t="s">
        <v>588</v>
      </c>
      <c r="Y308" s="111" t="s">
        <v>283</v>
      </c>
      <c r="Z308" s="111" t="s">
        <v>180</v>
      </c>
      <c r="AA308" s="112">
        <v>75039</v>
      </c>
      <c r="AB308" s="113">
        <v>9725478000</v>
      </c>
      <c r="AC308" s="113">
        <v>9725478008</v>
      </c>
      <c r="AD308" s="111" t="s">
        <v>584</v>
      </c>
      <c r="AE308" s="111" t="s">
        <v>585</v>
      </c>
      <c r="AF308" s="111" t="s">
        <v>586</v>
      </c>
      <c r="AG308" s="111" t="s">
        <v>587</v>
      </c>
      <c r="AH308" s="111" t="s">
        <v>588</v>
      </c>
      <c r="AI308" s="111" t="s">
        <v>283</v>
      </c>
      <c r="AJ308" s="111" t="s">
        <v>362</v>
      </c>
      <c r="AK308" s="112">
        <v>75039</v>
      </c>
      <c r="AL308" s="111" t="s">
        <v>588</v>
      </c>
      <c r="AM308" s="111" t="s">
        <v>283</v>
      </c>
      <c r="AN308" s="111" t="s">
        <v>362</v>
      </c>
      <c r="AO308" s="112">
        <v>75039</v>
      </c>
      <c r="AP308" s="113">
        <v>9724018757</v>
      </c>
      <c r="AQ308" s="113">
        <v>4694841783</v>
      </c>
      <c r="AR308" s="111" t="s">
        <v>185</v>
      </c>
      <c r="AS308" s="114" t="s">
        <v>186</v>
      </c>
      <c r="AT308" s="114">
        <v>18949751</v>
      </c>
      <c r="AU308" s="114"/>
      <c r="AV308" s="114"/>
      <c r="AW308" s="114" t="s">
        <v>186</v>
      </c>
      <c r="AX308" s="114" t="s">
        <v>186</v>
      </c>
      <c r="AY308" s="114" t="s">
        <v>186</v>
      </c>
      <c r="AZ308" s="114" t="s">
        <v>186</v>
      </c>
      <c r="BA308" s="114" t="s">
        <v>186</v>
      </c>
      <c r="BB308" s="111" t="s">
        <v>186</v>
      </c>
      <c r="BC308" s="114" t="s">
        <v>186</v>
      </c>
      <c r="BD308" s="111" t="s">
        <v>186</v>
      </c>
      <c r="BE308" s="114" t="s">
        <v>186</v>
      </c>
      <c r="BF308" s="111" t="s">
        <v>186</v>
      </c>
      <c r="BG308" s="114" t="s">
        <v>186</v>
      </c>
      <c r="BH308" s="114" t="s">
        <v>186</v>
      </c>
      <c r="BI308" s="114" t="s">
        <v>186</v>
      </c>
      <c r="BJ308" s="114" t="s">
        <v>186</v>
      </c>
      <c r="BK308" s="114" t="s">
        <v>186</v>
      </c>
      <c r="BL308" s="114" t="s">
        <v>186</v>
      </c>
      <c r="BM308" s="114" t="s">
        <v>186</v>
      </c>
      <c r="BN308" s="111" t="s">
        <v>589</v>
      </c>
      <c r="BO308" s="114">
        <v>18949751</v>
      </c>
      <c r="BP308" s="111" t="s">
        <v>186</v>
      </c>
      <c r="BQ308" s="114" t="s">
        <v>186</v>
      </c>
      <c r="BR308" s="111" t="s">
        <v>186</v>
      </c>
      <c r="BS308" s="114" t="s">
        <v>186</v>
      </c>
      <c r="BT308" s="114" t="s">
        <v>186</v>
      </c>
      <c r="BU308" s="114" t="s">
        <v>186</v>
      </c>
      <c r="BV308" s="114" t="s">
        <v>186</v>
      </c>
      <c r="BW308" s="114" t="s">
        <v>186</v>
      </c>
      <c r="BX308" s="114" t="s">
        <v>186</v>
      </c>
      <c r="BY308" s="114" t="s">
        <v>186</v>
      </c>
      <c r="BZ308" s="114" t="s">
        <v>186</v>
      </c>
      <c r="CA308" s="111" t="s">
        <v>186</v>
      </c>
      <c r="CB308" s="114" t="s">
        <v>186</v>
      </c>
      <c r="CC308" s="111" t="s">
        <v>186</v>
      </c>
      <c r="CD308" s="114" t="s">
        <v>186</v>
      </c>
      <c r="CE308" s="111" t="s">
        <v>188</v>
      </c>
      <c r="CF308" s="111" t="s">
        <v>590</v>
      </c>
      <c r="CG308" s="111" t="s">
        <v>186</v>
      </c>
      <c r="CH308" s="111" t="s">
        <v>186</v>
      </c>
      <c r="CI308" s="111" t="s">
        <v>186</v>
      </c>
      <c r="CJ308" s="111" t="s">
        <v>186</v>
      </c>
      <c r="CK308" s="111" t="s">
        <v>186</v>
      </c>
      <c r="CL308" s="111" t="s">
        <v>186</v>
      </c>
      <c r="CM308" s="111" t="s">
        <v>186</v>
      </c>
      <c r="CN308" s="111" t="s">
        <v>186</v>
      </c>
      <c r="CO308" s="111" t="s">
        <v>186</v>
      </c>
      <c r="CP308" s="111" t="s">
        <v>186</v>
      </c>
      <c r="CQ308" s="111" t="s">
        <v>186</v>
      </c>
      <c r="CR308" s="111" t="s">
        <v>186</v>
      </c>
      <c r="CS308" s="111" t="s">
        <v>186</v>
      </c>
      <c r="CT308" s="111" t="s">
        <v>186</v>
      </c>
      <c r="CU308" s="111" t="s">
        <v>186</v>
      </c>
      <c r="CV308" s="114" t="s">
        <v>186</v>
      </c>
      <c r="CW308" s="111" t="s">
        <v>186</v>
      </c>
      <c r="CX308" s="111" t="s">
        <v>186</v>
      </c>
      <c r="CY308" s="111" t="s">
        <v>186</v>
      </c>
      <c r="CZ308" s="111" t="s">
        <v>186</v>
      </c>
      <c r="DA308" s="111" t="s">
        <v>186</v>
      </c>
      <c r="DB308" s="111" t="s">
        <v>186</v>
      </c>
      <c r="DC308" s="111" t="s">
        <v>186</v>
      </c>
      <c r="DD308" s="111" t="s">
        <v>186</v>
      </c>
      <c r="DE308" s="111" t="s">
        <v>186</v>
      </c>
      <c r="DF308" s="111" t="s">
        <v>186</v>
      </c>
      <c r="DG308" s="111" t="s">
        <v>186</v>
      </c>
      <c r="DH308" s="111" t="s">
        <v>186</v>
      </c>
      <c r="DI308" s="111" t="s">
        <v>186</v>
      </c>
      <c r="DJ308" s="111" t="s">
        <v>186</v>
      </c>
      <c r="DK308" s="111" t="s">
        <v>186</v>
      </c>
      <c r="DL308" s="111" t="s">
        <v>186</v>
      </c>
      <c r="DM308" s="115">
        <v>40974.41082175926</v>
      </c>
    </row>
    <row r="309" spans="12:117" ht="17.25" customHeight="1" hidden="1">
      <c r="L309" s="35"/>
      <c r="R309" s="111" t="s">
        <v>598</v>
      </c>
      <c r="S309" s="111" t="s">
        <v>599</v>
      </c>
      <c r="T309" s="111" t="s">
        <v>600</v>
      </c>
      <c r="U309" s="111" t="s">
        <v>601</v>
      </c>
      <c r="V309" s="111" t="s">
        <v>362</v>
      </c>
      <c r="W309" s="112">
        <v>76210</v>
      </c>
      <c r="X309" s="111" t="s">
        <v>588</v>
      </c>
      <c r="Y309" s="111" t="s">
        <v>283</v>
      </c>
      <c r="Z309" s="111" t="s">
        <v>180</v>
      </c>
      <c r="AA309" s="112">
        <v>75039</v>
      </c>
      <c r="AB309" s="113">
        <v>9723843535</v>
      </c>
      <c r="AC309" s="113">
        <v>9724841783</v>
      </c>
      <c r="AD309" s="111" t="s">
        <v>584</v>
      </c>
      <c r="AE309" s="111" t="s">
        <v>585</v>
      </c>
      <c r="AF309" s="111" t="s">
        <v>586</v>
      </c>
      <c r="AG309" s="111" t="s">
        <v>587</v>
      </c>
      <c r="AH309" s="111" t="s">
        <v>588</v>
      </c>
      <c r="AI309" s="111" t="s">
        <v>283</v>
      </c>
      <c r="AJ309" s="111" t="s">
        <v>362</v>
      </c>
      <c r="AK309" s="112">
        <v>75039</v>
      </c>
      <c r="AL309" s="111" t="s">
        <v>588</v>
      </c>
      <c r="AM309" s="111" t="s">
        <v>283</v>
      </c>
      <c r="AN309" s="111" t="s">
        <v>362</v>
      </c>
      <c r="AO309" s="112">
        <v>75039</v>
      </c>
      <c r="AP309" s="113">
        <v>9724018757</v>
      </c>
      <c r="AQ309" s="113">
        <v>4694841783</v>
      </c>
      <c r="AR309" s="111" t="s">
        <v>185</v>
      </c>
      <c r="AS309" s="114" t="s">
        <v>186</v>
      </c>
      <c r="AT309" s="114">
        <v>16619713</v>
      </c>
      <c r="AU309" s="114"/>
      <c r="AV309" s="114"/>
      <c r="AW309" s="114" t="s">
        <v>186</v>
      </c>
      <c r="AX309" s="114" t="s">
        <v>186</v>
      </c>
      <c r="AY309" s="114" t="s">
        <v>186</v>
      </c>
      <c r="AZ309" s="114" t="s">
        <v>186</v>
      </c>
      <c r="BA309" s="114" t="s">
        <v>186</v>
      </c>
      <c r="BB309" s="111" t="s">
        <v>186</v>
      </c>
      <c r="BC309" s="114" t="s">
        <v>186</v>
      </c>
      <c r="BD309" s="111" t="s">
        <v>186</v>
      </c>
      <c r="BE309" s="114" t="s">
        <v>186</v>
      </c>
      <c r="BF309" s="111" t="s">
        <v>186</v>
      </c>
      <c r="BG309" s="114" t="s">
        <v>186</v>
      </c>
      <c r="BH309" s="114" t="s">
        <v>186</v>
      </c>
      <c r="BI309" s="114" t="s">
        <v>186</v>
      </c>
      <c r="BJ309" s="114" t="s">
        <v>186</v>
      </c>
      <c r="BK309" s="114" t="s">
        <v>186</v>
      </c>
      <c r="BL309" s="114" t="s">
        <v>186</v>
      </c>
      <c r="BM309" s="114" t="s">
        <v>186</v>
      </c>
      <c r="BN309" s="111" t="s">
        <v>589</v>
      </c>
      <c r="BO309" s="114">
        <v>16619713</v>
      </c>
      <c r="BP309" s="111" t="s">
        <v>186</v>
      </c>
      <c r="BQ309" s="114" t="s">
        <v>186</v>
      </c>
      <c r="BR309" s="111" t="s">
        <v>186</v>
      </c>
      <c r="BS309" s="114" t="s">
        <v>186</v>
      </c>
      <c r="BT309" s="114" t="s">
        <v>186</v>
      </c>
      <c r="BU309" s="114" t="s">
        <v>186</v>
      </c>
      <c r="BV309" s="114" t="s">
        <v>186</v>
      </c>
      <c r="BW309" s="114" t="s">
        <v>186</v>
      </c>
      <c r="BX309" s="114" t="s">
        <v>186</v>
      </c>
      <c r="BY309" s="114" t="s">
        <v>186</v>
      </c>
      <c r="BZ309" s="114" t="s">
        <v>186</v>
      </c>
      <c r="CA309" s="111" t="s">
        <v>186</v>
      </c>
      <c r="CB309" s="114" t="s">
        <v>186</v>
      </c>
      <c r="CC309" s="111" t="s">
        <v>186</v>
      </c>
      <c r="CD309" s="114" t="s">
        <v>186</v>
      </c>
      <c r="CE309" s="111" t="s">
        <v>188</v>
      </c>
      <c r="CF309" s="111" t="s">
        <v>590</v>
      </c>
      <c r="CG309" s="111" t="s">
        <v>186</v>
      </c>
      <c r="CH309" s="111" t="s">
        <v>186</v>
      </c>
      <c r="CI309" s="111" t="s">
        <v>186</v>
      </c>
      <c r="CJ309" s="111" t="s">
        <v>186</v>
      </c>
      <c r="CK309" s="111" t="s">
        <v>186</v>
      </c>
      <c r="CL309" s="111" t="s">
        <v>186</v>
      </c>
      <c r="CM309" s="111" t="s">
        <v>186</v>
      </c>
      <c r="CN309" s="111" t="s">
        <v>186</v>
      </c>
      <c r="CO309" s="111" t="s">
        <v>186</v>
      </c>
      <c r="CP309" s="111" t="s">
        <v>186</v>
      </c>
      <c r="CQ309" s="111" t="s">
        <v>186</v>
      </c>
      <c r="CR309" s="111" t="s">
        <v>186</v>
      </c>
      <c r="CS309" s="111" t="s">
        <v>186</v>
      </c>
      <c r="CT309" s="111" t="s">
        <v>186</v>
      </c>
      <c r="CU309" s="111" t="s">
        <v>186</v>
      </c>
      <c r="CV309" s="114" t="s">
        <v>186</v>
      </c>
      <c r="CW309" s="111" t="s">
        <v>186</v>
      </c>
      <c r="CX309" s="111" t="s">
        <v>186</v>
      </c>
      <c r="CY309" s="111" t="s">
        <v>186</v>
      </c>
      <c r="CZ309" s="111" t="s">
        <v>186</v>
      </c>
      <c r="DA309" s="111" t="s">
        <v>186</v>
      </c>
      <c r="DB309" s="111" t="s">
        <v>186</v>
      </c>
      <c r="DC309" s="111" t="s">
        <v>186</v>
      </c>
      <c r="DD309" s="111" t="s">
        <v>186</v>
      </c>
      <c r="DE309" s="111" t="s">
        <v>186</v>
      </c>
      <c r="DF309" s="111" t="s">
        <v>186</v>
      </c>
      <c r="DG309" s="111" t="s">
        <v>186</v>
      </c>
      <c r="DH309" s="111" t="s">
        <v>186</v>
      </c>
      <c r="DI309" s="111" t="s">
        <v>186</v>
      </c>
      <c r="DJ309" s="111" t="s">
        <v>186</v>
      </c>
      <c r="DK309" s="111" t="s">
        <v>186</v>
      </c>
      <c r="DL309" s="111" t="s">
        <v>186</v>
      </c>
      <c r="DM309" s="115">
        <v>40974.41307870371</v>
      </c>
    </row>
    <row r="310" spans="12:117" ht="17.25" customHeight="1" hidden="1">
      <c r="L310" s="35"/>
      <c r="R310" s="111" t="s">
        <v>602</v>
      </c>
      <c r="S310" s="111" t="s">
        <v>603</v>
      </c>
      <c r="T310" s="111" t="s">
        <v>604</v>
      </c>
      <c r="U310" s="111" t="s">
        <v>605</v>
      </c>
      <c r="V310" s="111" t="s">
        <v>362</v>
      </c>
      <c r="W310" s="112">
        <v>75057</v>
      </c>
      <c r="X310" s="111" t="s">
        <v>588</v>
      </c>
      <c r="Y310" s="111" t="s">
        <v>283</v>
      </c>
      <c r="Z310" s="111" t="s">
        <v>180</v>
      </c>
      <c r="AA310" s="112">
        <v>75039</v>
      </c>
      <c r="AB310" s="113">
        <v>9724201000</v>
      </c>
      <c r="AC310" s="113">
        <v>9724201073</v>
      </c>
      <c r="AD310" s="111" t="s">
        <v>584</v>
      </c>
      <c r="AE310" s="111" t="s">
        <v>585</v>
      </c>
      <c r="AF310" s="111" t="s">
        <v>586</v>
      </c>
      <c r="AG310" s="111" t="s">
        <v>587</v>
      </c>
      <c r="AH310" s="111" t="s">
        <v>588</v>
      </c>
      <c r="AI310" s="111" t="s">
        <v>283</v>
      </c>
      <c r="AJ310" s="111" t="s">
        <v>362</v>
      </c>
      <c r="AK310" s="112">
        <v>75039</v>
      </c>
      <c r="AL310" s="111" t="s">
        <v>588</v>
      </c>
      <c r="AM310" s="111" t="s">
        <v>283</v>
      </c>
      <c r="AN310" s="111" t="s">
        <v>362</v>
      </c>
      <c r="AO310" s="112">
        <v>75039</v>
      </c>
      <c r="AP310" s="113">
        <v>9724018757</v>
      </c>
      <c r="AQ310" s="113">
        <v>4694841783</v>
      </c>
      <c r="AR310" s="111" t="s">
        <v>185</v>
      </c>
      <c r="AS310" s="114" t="s">
        <v>186</v>
      </c>
      <c r="AT310" s="114">
        <v>15239693</v>
      </c>
      <c r="AU310" s="114"/>
      <c r="AV310" s="114"/>
      <c r="AW310" s="114" t="s">
        <v>186</v>
      </c>
      <c r="AX310" s="114" t="s">
        <v>186</v>
      </c>
      <c r="AY310" s="114" t="s">
        <v>186</v>
      </c>
      <c r="AZ310" s="114" t="s">
        <v>186</v>
      </c>
      <c r="BA310" s="114" t="s">
        <v>186</v>
      </c>
      <c r="BB310" s="111" t="s">
        <v>186</v>
      </c>
      <c r="BC310" s="114" t="s">
        <v>186</v>
      </c>
      <c r="BD310" s="111" t="s">
        <v>186</v>
      </c>
      <c r="BE310" s="114" t="s">
        <v>186</v>
      </c>
      <c r="BF310" s="111" t="s">
        <v>186</v>
      </c>
      <c r="BG310" s="114" t="s">
        <v>186</v>
      </c>
      <c r="BH310" s="114" t="s">
        <v>186</v>
      </c>
      <c r="BI310" s="114" t="s">
        <v>186</v>
      </c>
      <c r="BJ310" s="114" t="s">
        <v>186</v>
      </c>
      <c r="BK310" s="114" t="s">
        <v>186</v>
      </c>
      <c r="BL310" s="114" t="s">
        <v>186</v>
      </c>
      <c r="BM310" s="114" t="s">
        <v>186</v>
      </c>
      <c r="BN310" s="111" t="s">
        <v>589</v>
      </c>
      <c r="BO310" s="114">
        <v>15239693</v>
      </c>
      <c r="BP310" s="111" t="s">
        <v>186</v>
      </c>
      <c r="BQ310" s="114" t="s">
        <v>186</v>
      </c>
      <c r="BR310" s="111" t="s">
        <v>186</v>
      </c>
      <c r="BS310" s="114" t="s">
        <v>186</v>
      </c>
      <c r="BT310" s="114" t="s">
        <v>186</v>
      </c>
      <c r="BU310" s="114" t="s">
        <v>186</v>
      </c>
      <c r="BV310" s="114" t="s">
        <v>186</v>
      </c>
      <c r="BW310" s="114" t="s">
        <v>186</v>
      </c>
      <c r="BX310" s="114" t="s">
        <v>186</v>
      </c>
      <c r="BY310" s="114" t="s">
        <v>186</v>
      </c>
      <c r="BZ310" s="114" t="s">
        <v>186</v>
      </c>
      <c r="CA310" s="111" t="s">
        <v>186</v>
      </c>
      <c r="CB310" s="114" t="s">
        <v>186</v>
      </c>
      <c r="CC310" s="111" t="s">
        <v>186</v>
      </c>
      <c r="CD310" s="114" t="s">
        <v>186</v>
      </c>
      <c r="CE310" s="111" t="s">
        <v>188</v>
      </c>
      <c r="CF310" s="111" t="s">
        <v>590</v>
      </c>
      <c r="CG310" s="111" t="s">
        <v>186</v>
      </c>
      <c r="CH310" s="111" t="s">
        <v>186</v>
      </c>
      <c r="CI310" s="111" t="s">
        <v>186</v>
      </c>
      <c r="CJ310" s="111" t="s">
        <v>186</v>
      </c>
      <c r="CK310" s="111" t="s">
        <v>186</v>
      </c>
      <c r="CL310" s="111" t="s">
        <v>186</v>
      </c>
      <c r="CM310" s="111" t="s">
        <v>186</v>
      </c>
      <c r="CN310" s="111" t="s">
        <v>186</v>
      </c>
      <c r="CO310" s="111" t="s">
        <v>186</v>
      </c>
      <c r="CP310" s="111" t="s">
        <v>186</v>
      </c>
      <c r="CQ310" s="111" t="s">
        <v>186</v>
      </c>
      <c r="CR310" s="111" t="s">
        <v>186</v>
      </c>
      <c r="CS310" s="111" t="s">
        <v>186</v>
      </c>
      <c r="CT310" s="111" t="s">
        <v>186</v>
      </c>
      <c r="CU310" s="111" t="s">
        <v>186</v>
      </c>
      <c r="CV310" s="114" t="s">
        <v>186</v>
      </c>
      <c r="CW310" s="111" t="s">
        <v>186</v>
      </c>
      <c r="CX310" s="111" t="s">
        <v>186</v>
      </c>
      <c r="CY310" s="111" t="s">
        <v>186</v>
      </c>
      <c r="CZ310" s="111" t="s">
        <v>186</v>
      </c>
      <c r="DA310" s="111" t="s">
        <v>186</v>
      </c>
      <c r="DB310" s="111" t="s">
        <v>186</v>
      </c>
      <c r="DC310" s="111" t="s">
        <v>186</v>
      </c>
      <c r="DD310" s="111" t="s">
        <v>186</v>
      </c>
      <c r="DE310" s="111" t="s">
        <v>186</v>
      </c>
      <c r="DF310" s="111" t="s">
        <v>186</v>
      </c>
      <c r="DG310" s="111" t="s">
        <v>186</v>
      </c>
      <c r="DH310" s="111" t="s">
        <v>186</v>
      </c>
      <c r="DI310" s="111" t="s">
        <v>186</v>
      </c>
      <c r="DJ310" s="111" t="s">
        <v>186</v>
      </c>
      <c r="DK310" s="111" t="s">
        <v>186</v>
      </c>
      <c r="DL310" s="111" t="s">
        <v>186</v>
      </c>
      <c r="DM310" s="115">
        <v>40974.413877314815</v>
      </c>
    </row>
    <row r="311" spans="12:117" ht="17.25" customHeight="1" hidden="1">
      <c r="L311" s="35"/>
      <c r="R311" s="111" t="s">
        <v>606</v>
      </c>
      <c r="S311" s="111" t="s">
        <v>607</v>
      </c>
      <c r="T311" s="111" t="s">
        <v>608</v>
      </c>
      <c r="U311" s="111" t="s">
        <v>609</v>
      </c>
      <c r="V311" s="111" t="s">
        <v>362</v>
      </c>
      <c r="W311" s="112">
        <v>75075</v>
      </c>
      <c r="X311" s="111" t="s">
        <v>588</v>
      </c>
      <c r="Y311" s="111" t="s">
        <v>283</v>
      </c>
      <c r="Z311" s="111" t="s">
        <v>180</v>
      </c>
      <c r="AA311" s="112">
        <v>75039</v>
      </c>
      <c r="AB311" s="113">
        <v>9724966800</v>
      </c>
      <c r="AC311" s="113">
        <v>9725191295</v>
      </c>
      <c r="AD311" s="111" t="s">
        <v>584</v>
      </c>
      <c r="AE311" s="111" t="s">
        <v>585</v>
      </c>
      <c r="AF311" s="111" t="s">
        <v>586</v>
      </c>
      <c r="AG311" s="111" t="s">
        <v>587</v>
      </c>
      <c r="AH311" s="111" t="s">
        <v>588</v>
      </c>
      <c r="AI311" s="111" t="s">
        <v>283</v>
      </c>
      <c r="AJ311" s="111" t="s">
        <v>362</v>
      </c>
      <c r="AK311" s="112">
        <v>75039</v>
      </c>
      <c r="AL311" s="111" t="s">
        <v>588</v>
      </c>
      <c r="AM311" s="111" t="s">
        <v>283</v>
      </c>
      <c r="AN311" s="111" t="s">
        <v>362</v>
      </c>
      <c r="AO311" s="112">
        <v>75039</v>
      </c>
      <c r="AP311" s="113">
        <v>9724018757</v>
      </c>
      <c r="AQ311" s="113">
        <v>4694841783</v>
      </c>
      <c r="AR311" s="111" t="s">
        <v>185</v>
      </c>
      <c r="AS311" s="114" t="s">
        <v>186</v>
      </c>
      <c r="AT311" s="114">
        <v>21347134</v>
      </c>
      <c r="AU311" s="114"/>
      <c r="AV311" s="114"/>
      <c r="AW311" s="114" t="s">
        <v>186</v>
      </c>
      <c r="AX311" s="114" t="s">
        <v>186</v>
      </c>
      <c r="AY311" s="114" t="s">
        <v>186</v>
      </c>
      <c r="AZ311" s="114" t="s">
        <v>186</v>
      </c>
      <c r="BA311" s="114" t="s">
        <v>186</v>
      </c>
      <c r="BB311" s="111" t="s">
        <v>186</v>
      </c>
      <c r="BC311" s="114" t="s">
        <v>186</v>
      </c>
      <c r="BD311" s="111" t="s">
        <v>186</v>
      </c>
      <c r="BE311" s="114" t="s">
        <v>186</v>
      </c>
      <c r="BF311" s="111" t="s">
        <v>186</v>
      </c>
      <c r="BG311" s="114" t="s">
        <v>186</v>
      </c>
      <c r="BH311" s="114" t="s">
        <v>186</v>
      </c>
      <c r="BI311" s="114" t="s">
        <v>186</v>
      </c>
      <c r="BJ311" s="114" t="s">
        <v>186</v>
      </c>
      <c r="BK311" s="114" t="s">
        <v>186</v>
      </c>
      <c r="BL311" s="114" t="s">
        <v>186</v>
      </c>
      <c r="BM311" s="114" t="s">
        <v>186</v>
      </c>
      <c r="BN311" s="111" t="s">
        <v>589</v>
      </c>
      <c r="BO311" s="114">
        <v>21347134</v>
      </c>
      <c r="BP311" s="111" t="s">
        <v>186</v>
      </c>
      <c r="BQ311" s="114" t="s">
        <v>186</v>
      </c>
      <c r="BR311" s="111" t="s">
        <v>186</v>
      </c>
      <c r="BS311" s="114" t="s">
        <v>186</v>
      </c>
      <c r="BT311" s="114" t="s">
        <v>186</v>
      </c>
      <c r="BU311" s="114" t="s">
        <v>186</v>
      </c>
      <c r="BV311" s="114" t="s">
        <v>186</v>
      </c>
      <c r="BW311" s="114" t="s">
        <v>186</v>
      </c>
      <c r="BX311" s="114" t="s">
        <v>186</v>
      </c>
      <c r="BY311" s="114" t="s">
        <v>186</v>
      </c>
      <c r="BZ311" s="114" t="s">
        <v>186</v>
      </c>
      <c r="CA311" s="111" t="s">
        <v>186</v>
      </c>
      <c r="CB311" s="114" t="s">
        <v>186</v>
      </c>
      <c r="CC311" s="111" t="s">
        <v>186</v>
      </c>
      <c r="CD311" s="114" t="s">
        <v>186</v>
      </c>
      <c r="CE311" s="111" t="s">
        <v>188</v>
      </c>
      <c r="CF311" s="111" t="s">
        <v>590</v>
      </c>
      <c r="CG311" s="111" t="s">
        <v>186</v>
      </c>
      <c r="CH311" s="111" t="s">
        <v>186</v>
      </c>
      <c r="CI311" s="111" t="s">
        <v>186</v>
      </c>
      <c r="CJ311" s="111" t="s">
        <v>186</v>
      </c>
      <c r="CK311" s="111" t="s">
        <v>186</v>
      </c>
      <c r="CL311" s="111" t="s">
        <v>186</v>
      </c>
      <c r="CM311" s="111" t="s">
        <v>186</v>
      </c>
      <c r="CN311" s="111" t="s">
        <v>186</v>
      </c>
      <c r="CO311" s="111" t="s">
        <v>186</v>
      </c>
      <c r="CP311" s="111" t="s">
        <v>186</v>
      </c>
      <c r="CQ311" s="111" t="s">
        <v>186</v>
      </c>
      <c r="CR311" s="111" t="s">
        <v>186</v>
      </c>
      <c r="CS311" s="111" t="s">
        <v>186</v>
      </c>
      <c r="CT311" s="111" t="s">
        <v>186</v>
      </c>
      <c r="CU311" s="111" t="s">
        <v>186</v>
      </c>
      <c r="CV311" s="114" t="s">
        <v>186</v>
      </c>
      <c r="CW311" s="111" t="s">
        <v>186</v>
      </c>
      <c r="CX311" s="111" t="s">
        <v>186</v>
      </c>
      <c r="CY311" s="111" t="s">
        <v>186</v>
      </c>
      <c r="CZ311" s="111" t="s">
        <v>186</v>
      </c>
      <c r="DA311" s="111" t="s">
        <v>186</v>
      </c>
      <c r="DB311" s="111" t="s">
        <v>186</v>
      </c>
      <c r="DC311" s="111" t="s">
        <v>186</v>
      </c>
      <c r="DD311" s="111" t="s">
        <v>186</v>
      </c>
      <c r="DE311" s="111" t="s">
        <v>186</v>
      </c>
      <c r="DF311" s="111" t="s">
        <v>186</v>
      </c>
      <c r="DG311" s="111" t="s">
        <v>186</v>
      </c>
      <c r="DH311" s="111" t="s">
        <v>186</v>
      </c>
      <c r="DI311" s="111" t="s">
        <v>186</v>
      </c>
      <c r="DJ311" s="111" t="s">
        <v>186</v>
      </c>
      <c r="DK311" s="111" t="s">
        <v>186</v>
      </c>
      <c r="DL311" s="111" t="s">
        <v>186</v>
      </c>
      <c r="DM311" s="115">
        <v>40974.41186342593</v>
      </c>
    </row>
    <row r="312" spans="12:117" ht="17.25" customHeight="1" hidden="1">
      <c r="L312" s="35"/>
      <c r="R312" s="111" t="s">
        <v>610</v>
      </c>
      <c r="S312" s="111" t="s">
        <v>611</v>
      </c>
      <c r="T312" s="111" t="s">
        <v>612</v>
      </c>
      <c r="U312" s="111" t="s">
        <v>613</v>
      </c>
      <c r="V312" s="111" t="s">
        <v>180</v>
      </c>
      <c r="W312" s="112">
        <v>78503</v>
      </c>
      <c r="X312" s="111" t="s">
        <v>612</v>
      </c>
      <c r="Y312" s="111" t="s">
        <v>613</v>
      </c>
      <c r="Z312" s="111" t="s">
        <v>180</v>
      </c>
      <c r="AA312" s="112">
        <v>78503</v>
      </c>
      <c r="AB312" s="113">
        <v>9566326115</v>
      </c>
      <c r="AC312" s="113">
        <v>9566326690</v>
      </c>
      <c r="AD312" s="111" t="s">
        <v>614</v>
      </c>
      <c r="AE312" s="111" t="s">
        <v>229</v>
      </c>
      <c r="AF312" s="111" t="s">
        <v>615</v>
      </c>
      <c r="AG312" s="111" t="s">
        <v>611</v>
      </c>
      <c r="AH312" s="111" t="s">
        <v>612</v>
      </c>
      <c r="AI312" s="111" t="s">
        <v>613</v>
      </c>
      <c r="AJ312" s="111" t="s">
        <v>180</v>
      </c>
      <c r="AK312" s="112">
        <v>78503</v>
      </c>
      <c r="AL312" s="111" t="s">
        <v>612</v>
      </c>
      <c r="AM312" s="111" t="s">
        <v>613</v>
      </c>
      <c r="AN312" s="111" t="s">
        <v>180</v>
      </c>
      <c r="AO312" s="112">
        <v>78503</v>
      </c>
      <c r="AP312" s="113">
        <v>9566326115</v>
      </c>
      <c r="AQ312" s="113">
        <v>9566326690</v>
      </c>
      <c r="AR312" s="111" t="s">
        <v>185</v>
      </c>
      <c r="AS312" s="114">
        <v>8281170</v>
      </c>
      <c r="AT312" s="114">
        <v>2235112.25</v>
      </c>
      <c r="AU312" s="114"/>
      <c r="AV312" s="114"/>
      <c r="AW312" s="114"/>
      <c r="AX312" s="114"/>
      <c r="AY312" s="114"/>
      <c r="AZ312" s="114"/>
      <c r="BA312" s="114"/>
      <c r="BB312" s="111" t="s">
        <v>616</v>
      </c>
      <c r="BC312" s="114">
        <v>8281170</v>
      </c>
      <c r="BD312" s="111" t="s">
        <v>186</v>
      </c>
      <c r="BE312" s="114"/>
      <c r="BF312" s="111" t="s">
        <v>186</v>
      </c>
      <c r="BG312" s="114"/>
      <c r="BH312" s="114"/>
      <c r="BI312" s="114"/>
      <c r="BJ312" s="114"/>
      <c r="BK312" s="114"/>
      <c r="BL312" s="114"/>
      <c r="BM312" s="114"/>
      <c r="BN312" s="111" t="s">
        <v>400</v>
      </c>
      <c r="BO312" s="114">
        <v>2235112.25</v>
      </c>
      <c r="BP312" s="111" t="s">
        <v>186</v>
      </c>
      <c r="BQ312" s="114"/>
      <c r="BR312" s="111"/>
      <c r="BS312" s="114"/>
      <c r="BT312" s="114"/>
      <c r="BU312" s="114"/>
      <c r="BV312" s="114"/>
      <c r="BW312" s="114"/>
      <c r="BX312" s="114"/>
      <c r="BY312" s="114"/>
      <c r="BZ312" s="114"/>
      <c r="CA312" s="111"/>
      <c r="CB312" s="114"/>
      <c r="CC312" s="111"/>
      <c r="CD312" s="114"/>
      <c r="CE312" s="111" t="s">
        <v>188</v>
      </c>
      <c r="CF312" s="111" t="s">
        <v>186</v>
      </c>
      <c r="CG312" s="111" t="s">
        <v>186</v>
      </c>
      <c r="CH312" s="111" t="s">
        <v>186</v>
      </c>
      <c r="CI312" s="111" t="s">
        <v>186</v>
      </c>
      <c r="CJ312" s="111" t="s">
        <v>186</v>
      </c>
      <c r="CK312" s="111" t="s">
        <v>186</v>
      </c>
      <c r="CL312" s="111" t="s">
        <v>186</v>
      </c>
      <c r="CM312" s="111" t="s">
        <v>186</v>
      </c>
      <c r="CN312" s="111" t="s">
        <v>186</v>
      </c>
      <c r="CO312" s="111" t="s">
        <v>186</v>
      </c>
      <c r="CP312" s="111" t="s">
        <v>186</v>
      </c>
      <c r="CQ312" s="111" t="s">
        <v>186</v>
      </c>
      <c r="CR312" s="111" t="s">
        <v>186</v>
      </c>
      <c r="CS312" s="111" t="s">
        <v>186</v>
      </c>
      <c r="CT312" s="111" t="s">
        <v>186</v>
      </c>
      <c r="CU312" s="111" t="s">
        <v>186</v>
      </c>
      <c r="CV312" s="111" t="s">
        <v>186</v>
      </c>
      <c r="CW312" s="111" t="s">
        <v>186</v>
      </c>
      <c r="CX312" s="111" t="s">
        <v>186</v>
      </c>
      <c r="CY312" s="111" t="s">
        <v>186</v>
      </c>
      <c r="CZ312" s="111" t="s">
        <v>186</v>
      </c>
      <c r="DA312" s="111" t="s">
        <v>186</v>
      </c>
      <c r="DB312" s="111" t="s">
        <v>186</v>
      </c>
      <c r="DC312" s="111" t="s">
        <v>186</v>
      </c>
      <c r="DD312" s="111" t="s">
        <v>186</v>
      </c>
      <c r="DE312" s="111" t="s">
        <v>186</v>
      </c>
      <c r="DF312" s="111" t="s">
        <v>186</v>
      </c>
      <c r="DG312" s="111" t="s">
        <v>186</v>
      </c>
      <c r="DH312" s="111" t="s">
        <v>186</v>
      </c>
      <c r="DI312" s="111" t="s">
        <v>186</v>
      </c>
      <c r="DJ312" s="111" t="s">
        <v>186</v>
      </c>
      <c r="DK312" s="111" t="s">
        <v>186</v>
      </c>
      <c r="DL312" s="111" t="s">
        <v>186</v>
      </c>
      <c r="DM312" s="115">
        <v>40953.652962962966</v>
      </c>
    </row>
    <row r="313" spans="12:117" ht="17.25" customHeight="1" hidden="1">
      <c r="L313" s="35"/>
      <c r="R313" s="111" t="s">
        <v>617</v>
      </c>
      <c r="S313" s="111" t="s">
        <v>618</v>
      </c>
      <c r="T313" s="111" t="s">
        <v>619</v>
      </c>
      <c r="U313" s="111" t="s">
        <v>620</v>
      </c>
      <c r="V313" s="111" t="s">
        <v>180</v>
      </c>
      <c r="W313" s="112">
        <v>78934</v>
      </c>
      <c r="X313" s="111" t="s">
        <v>619</v>
      </c>
      <c r="Y313" s="111" t="s">
        <v>620</v>
      </c>
      <c r="Z313" s="111" t="s">
        <v>180</v>
      </c>
      <c r="AA313" s="112">
        <v>78934</v>
      </c>
      <c r="AB313" s="113">
        <v>9797322371</v>
      </c>
      <c r="AC313" s="113">
        <v>9797329242</v>
      </c>
      <c r="AD313" s="111" t="s">
        <v>621</v>
      </c>
      <c r="AE313" s="111" t="s">
        <v>364</v>
      </c>
      <c r="AF313" s="111" t="s">
        <v>622</v>
      </c>
      <c r="AG313" s="111" t="s">
        <v>618</v>
      </c>
      <c r="AH313" s="111" t="s">
        <v>619</v>
      </c>
      <c r="AI313" s="111" t="s">
        <v>620</v>
      </c>
      <c r="AJ313" s="111" t="s">
        <v>180</v>
      </c>
      <c r="AK313" s="112">
        <v>78934</v>
      </c>
      <c r="AL313" s="111" t="s">
        <v>623</v>
      </c>
      <c r="AM313" s="111" t="s">
        <v>624</v>
      </c>
      <c r="AN313" s="111" t="s">
        <v>180</v>
      </c>
      <c r="AO313" s="112">
        <v>78934</v>
      </c>
      <c r="AP313" s="113">
        <v>9797322371</v>
      </c>
      <c r="AQ313" s="113">
        <v>9797329242</v>
      </c>
      <c r="AR313" s="111" t="s">
        <v>185</v>
      </c>
      <c r="AS313" s="114">
        <v>418936</v>
      </c>
      <c r="AT313" s="114" t="s">
        <v>186</v>
      </c>
      <c r="AU313" s="114"/>
      <c r="AV313" s="114">
        <v>418936</v>
      </c>
      <c r="AW313" s="114" t="s">
        <v>186</v>
      </c>
      <c r="AX313" s="114" t="s">
        <v>186</v>
      </c>
      <c r="AY313" s="114" t="s">
        <v>186</v>
      </c>
      <c r="AZ313" s="114" t="s">
        <v>186</v>
      </c>
      <c r="BA313" s="114" t="s">
        <v>186</v>
      </c>
      <c r="BB313" s="111" t="s">
        <v>186</v>
      </c>
      <c r="BC313" s="114" t="s">
        <v>186</v>
      </c>
      <c r="BD313" s="111" t="s">
        <v>186</v>
      </c>
      <c r="BE313" s="114" t="s">
        <v>186</v>
      </c>
      <c r="BF313" s="111" t="s">
        <v>186</v>
      </c>
      <c r="BG313" s="114" t="s">
        <v>186</v>
      </c>
      <c r="BH313" s="114" t="s">
        <v>186</v>
      </c>
      <c r="BI313" s="114" t="s">
        <v>186</v>
      </c>
      <c r="BJ313" s="114" t="s">
        <v>186</v>
      </c>
      <c r="BK313" s="114" t="s">
        <v>186</v>
      </c>
      <c r="BL313" s="114" t="s">
        <v>186</v>
      </c>
      <c r="BM313" s="114" t="s">
        <v>186</v>
      </c>
      <c r="BN313" s="111" t="s">
        <v>186</v>
      </c>
      <c r="BO313" s="114" t="s">
        <v>186</v>
      </c>
      <c r="BP313" s="111" t="s">
        <v>186</v>
      </c>
      <c r="BQ313" s="114" t="s">
        <v>186</v>
      </c>
      <c r="BR313" s="111" t="s">
        <v>186</v>
      </c>
      <c r="BS313" s="114" t="s">
        <v>186</v>
      </c>
      <c r="BT313" s="114" t="s">
        <v>186</v>
      </c>
      <c r="BU313" s="114" t="s">
        <v>186</v>
      </c>
      <c r="BV313" s="114" t="s">
        <v>186</v>
      </c>
      <c r="BW313" s="114" t="s">
        <v>186</v>
      </c>
      <c r="BX313" s="114" t="s">
        <v>186</v>
      </c>
      <c r="BY313" s="114" t="s">
        <v>186</v>
      </c>
      <c r="BZ313" s="114" t="s">
        <v>186</v>
      </c>
      <c r="CA313" s="111" t="s">
        <v>186</v>
      </c>
      <c r="CB313" s="114" t="s">
        <v>186</v>
      </c>
      <c r="CC313" s="111" t="s">
        <v>186</v>
      </c>
      <c r="CD313" s="114" t="s">
        <v>186</v>
      </c>
      <c r="CE313" s="111" t="s">
        <v>188</v>
      </c>
      <c r="CF313" s="111" t="s">
        <v>186</v>
      </c>
      <c r="CG313" s="111" t="s">
        <v>186</v>
      </c>
      <c r="CH313" s="111" t="s">
        <v>186</v>
      </c>
      <c r="CI313" s="111" t="s">
        <v>186</v>
      </c>
      <c r="CJ313" s="111" t="s">
        <v>186</v>
      </c>
      <c r="CK313" s="111" t="s">
        <v>186</v>
      </c>
      <c r="CL313" s="111" t="s">
        <v>186</v>
      </c>
      <c r="CM313" s="111" t="s">
        <v>186</v>
      </c>
      <c r="CN313" s="111" t="s">
        <v>186</v>
      </c>
      <c r="CO313" s="111" t="s">
        <v>186</v>
      </c>
      <c r="CP313" s="111" t="s">
        <v>186</v>
      </c>
      <c r="CQ313" s="111" t="s">
        <v>186</v>
      </c>
      <c r="CR313" s="111" t="s">
        <v>186</v>
      </c>
      <c r="CS313" s="111" t="s">
        <v>186</v>
      </c>
      <c r="CT313" s="111" t="s">
        <v>186</v>
      </c>
      <c r="CU313" s="111" t="s">
        <v>186</v>
      </c>
      <c r="CV313" s="111" t="s">
        <v>186</v>
      </c>
      <c r="CW313" s="111" t="s">
        <v>186</v>
      </c>
      <c r="CX313" s="111" t="s">
        <v>186</v>
      </c>
      <c r="CY313" s="111" t="s">
        <v>186</v>
      </c>
      <c r="CZ313" s="111" t="s">
        <v>186</v>
      </c>
      <c r="DA313" s="111" t="s">
        <v>186</v>
      </c>
      <c r="DB313" s="111" t="s">
        <v>186</v>
      </c>
      <c r="DC313" s="111" t="s">
        <v>186</v>
      </c>
      <c r="DD313" s="111" t="s">
        <v>186</v>
      </c>
      <c r="DE313" s="111" t="s">
        <v>186</v>
      </c>
      <c r="DF313" s="111" t="s">
        <v>186</v>
      </c>
      <c r="DG313" s="111" t="s">
        <v>186</v>
      </c>
      <c r="DH313" s="111" t="s">
        <v>186</v>
      </c>
      <c r="DI313" s="111" t="s">
        <v>186</v>
      </c>
      <c r="DJ313" s="111" t="s">
        <v>186</v>
      </c>
      <c r="DK313" s="111" t="s">
        <v>186</v>
      </c>
      <c r="DL313" s="111" t="s">
        <v>186</v>
      </c>
      <c r="DM313" s="115">
        <v>40924.64241898148</v>
      </c>
    </row>
    <row r="314" spans="18:117" ht="17.25" customHeight="1" hidden="1">
      <c r="R314" s="120" t="s">
        <v>625</v>
      </c>
      <c r="S314" s="111" t="s">
        <v>626</v>
      </c>
      <c r="T314" s="111" t="s">
        <v>627</v>
      </c>
      <c r="U314" s="111" t="s">
        <v>628</v>
      </c>
      <c r="V314" s="111" t="s">
        <v>629</v>
      </c>
      <c r="W314" s="112">
        <v>76442</v>
      </c>
      <c r="X314" s="111" t="s">
        <v>630</v>
      </c>
      <c r="Y314" s="111" t="s">
        <v>628</v>
      </c>
      <c r="Z314" s="111" t="s">
        <v>629</v>
      </c>
      <c r="AA314" s="112">
        <v>76442</v>
      </c>
      <c r="AB314" s="113">
        <v>2548794900</v>
      </c>
      <c r="AC314" s="113">
        <v>2548794990</v>
      </c>
      <c r="AD314" s="111" t="s">
        <v>631</v>
      </c>
      <c r="AE314" s="111" t="s">
        <v>632</v>
      </c>
      <c r="AF314" s="111" t="s">
        <v>633</v>
      </c>
      <c r="AG314" s="111" t="s">
        <v>626</v>
      </c>
      <c r="AH314" s="111" t="s">
        <v>627</v>
      </c>
      <c r="AI314" s="111" t="s">
        <v>628</v>
      </c>
      <c r="AJ314" s="111" t="s">
        <v>629</v>
      </c>
      <c r="AK314" s="112">
        <v>76442</v>
      </c>
      <c r="AL314" s="111" t="s">
        <v>627</v>
      </c>
      <c r="AM314" s="111" t="s">
        <v>628</v>
      </c>
      <c r="AN314" s="111" t="s">
        <v>629</v>
      </c>
      <c r="AO314" s="112">
        <v>76442</v>
      </c>
      <c r="AP314" s="113">
        <v>2548794900</v>
      </c>
      <c r="AQ314" s="113">
        <v>2548794990</v>
      </c>
      <c r="AR314" s="111" t="s">
        <v>197</v>
      </c>
      <c r="AS314" s="114">
        <v>241259</v>
      </c>
      <c r="AT314" s="114">
        <v>224617</v>
      </c>
      <c r="AU314" s="114"/>
      <c r="AV314" s="114"/>
      <c r="AW314" s="114">
        <v>79619</v>
      </c>
      <c r="AX314" s="114">
        <v>161640</v>
      </c>
      <c r="AY314" s="114"/>
      <c r="AZ314" s="114"/>
      <c r="BA314" s="114"/>
      <c r="BB314" s="111" t="s">
        <v>186</v>
      </c>
      <c r="BC314" s="114" t="s">
        <v>186</v>
      </c>
      <c r="BD314" s="111" t="s">
        <v>186</v>
      </c>
      <c r="BE314" s="114" t="s">
        <v>186</v>
      </c>
      <c r="BF314" s="111" t="s">
        <v>186</v>
      </c>
      <c r="BG314" s="114" t="s">
        <v>186</v>
      </c>
      <c r="BH314" s="114"/>
      <c r="BI314" s="114">
        <v>74124</v>
      </c>
      <c r="BJ314" s="114">
        <v>150493</v>
      </c>
      <c r="BK314" s="114"/>
      <c r="BL314" s="114"/>
      <c r="BM314" s="114"/>
      <c r="BN314" s="111" t="s">
        <v>186</v>
      </c>
      <c r="BO314" s="114" t="s">
        <v>186</v>
      </c>
      <c r="BP314" s="111" t="s">
        <v>186</v>
      </c>
      <c r="BQ314" s="114" t="s">
        <v>186</v>
      </c>
      <c r="BR314" s="111" t="s">
        <v>186</v>
      </c>
      <c r="BS314" s="114"/>
      <c r="BT314" s="114"/>
      <c r="BU314" s="114"/>
      <c r="BV314" s="114"/>
      <c r="BW314" s="114"/>
      <c r="BX314" s="114"/>
      <c r="BY314" s="114"/>
      <c r="BZ314" s="114"/>
      <c r="CA314" s="111"/>
      <c r="CB314" s="114"/>
      <c r="CC314" s="111"/>
      <c r="CD314" s="114"/>
      <c r="CE314" s="111" t="s">
        <v>188</v>
      </c>
      <c r="CF314" s="111" t="s">
        <v>186</v>
      </c>
      <c r="CG314" s="111" t="s">
        <v>186</v>
      </c>
      <c r="CH314" s="111" t="s">
        <v>186</v>
      </c>
      <c r="CI314" s="111" t="s">
        <v>186</v>
      </c>
      <c r="CJ314" s="111" t="s">
        <v>186</v>
      </c>
      <c r="CK314" s="111" t="s">
        <v>186</v>
      </c>
      <c r="CL314" s="111" t="s">
        <v>186</v>
      </c>
      <c r="CM314" s="111" t="s">
        <v>186</v>
      </c>
      <c r="CN314" s="111" t="s">
        <v>186</v>
      </c>
      <c r="CO314" s="111" t="s">
        <v>186</v>
      </c>
      <c r="CP314" s="111" t="s">
        <v>186</v>
      </c>
      <c r="CQ314" s="111" t="s">
        <v>186</v>
      </c>
      <c r="CR314" s="111" t="s">
        <v>186</v>
      </c>
      <c r="CS314" s="111" t="s">
        <v>186</v>
      </c>
      <c r="CT314" s="111" t="s">
        <v>186</v>
      </c>
      <c r="CU314" s="111" t="s">
        <v>186</v>
      </c>
      <c r="CV314" s="111" t="s">
        <v>186</v>
      </c>
      <c r="CW314" s="111" t="s">
        <v>186</v>
      </c>
      <c r="CX314" s="111" t="s">
        <v>186</v>
      </c>
      <c r="CY314" s="111" t="s">
        <v>186</v>
      </c>
      <c r="CZ314" s="111" t="s">
        <v>186</v>
      </c>
      <c r="DA314" s="111" t="s">
        <v>186</v>
      </c>
      <c r="DB314" s="111" t="s">
        <v>186</v>
      </c>
      <c r="DC314" s="111" t="s">
        <v>186</v>
      </c>
      <c r="DD314" s="111" t="s">
        <v>186</v>
      </c>
      <c r="DE314" s="111" t="s">
        <v>186</v>
      </c>
      <c r="DF314" s="111" t="s">
        <v>186</v>
      </c>
      <c r="DG314" s="111" t="s">
        <v>186</v>
      </c>
      <c r="DH314" s="111" t="s">
        <v>186</v>
      </c>
      <c r="DI314" s="111" t="s">
        <v>186</v>
      </c>
      <c r="DJ314" s="111" t="s">
        <v>186</v>
      </c>
      <c r="DK314" s="111" t="s">
        <v>186</v>
      </c>
      <c r="DL314" s="111" t="s">
        <v>186</v>
      </c>
      <c r="DM314" s="115">
        <v>40946.40528935185</v>
      </c>
    </row>
    <row r="315" spans="18:117" ht="17.25" customHeight="1" hidden="1">
      <c r="R315" s="111" t="s">
        <v>634</v>
      </c>
      <c r="S315" s="111" t="s">
        <v>635</v>
      </c>
      <c r="T315" s="111" t="s">
        <v>636</v>
      </c>
      <c r="U315" s="111" t="s">
        <v>637</v>
      </c>
      <c r="V315" s="111" t="s">
        <v>180</v>
      </c>
      <c r="W315" s="112">
        <v>76837</v>
      </c>
      <c r="X315" s="111" t="s">
        <v>638</v>
      </c>
      <c r="Y315" s="111" t="s">
        <v>637</v>
      </c>
      <c r="Z315" s="111" t="s">
        <v>180</v>
      </c>
      <c r="AA315" s="112">
        <v>76837</v>
      </c>
      <c r="AB315" s="113">
        <v>3258695911</v>
      </c>
      <c r="AC315" s="113">
        <v>3258695218</v>
      </c>
      <c r="AD315" s="111" t="s">
        <v>639</v>
      </c>
      <c r="AE315" s="111" t="s">
        <v>372</v>
      </c>
      <c r="AF315" s="111" t="s">
        <v>640</v>
      </c>
      <c r="AG315" s="111" t="s">
        <v>635</v>
      </c>
      <c r="AH315" s="111" t="s">
        <v>636</v>
      </c>
      <c r="AI315" s="111" t="s">
        <v>637</v>
      </c>
      <c r="AJ315" s="111" t="s">
        <v>180</v>
      </c>
      <c r="AK315" s="112">
        <v>76837</v>
      </c>
      <c r="AL315" s="111" t="s">
        <v>638</v>
      </c>
      <c r="AM315" s="111" t="s">
        <v>637</v>
      </c>
      <c r="AN315" s="111" t="s">
        <v>180</v>
      </c>
      <c r="AO315" s="112">
        <v>76837</v>
      </c>
      <c r="AP315" s="113">
        <v>3258695911</v>
      </c>
      <c r="AQ315" s="113">
        <v>3258695218</v>
      </c>
      <c r="AR315" s="111" t="s">
        <v>197</v>
      </c>
      <c r="AS315" s="114">
        <v>67826</v>
      </c>
      <c r="AT315" s="114">
        <v>0</v>
      </c>
      <c r="AU315" s="114"/>
      <c r="AV315" s="114"/>
      <c r="AW315" s="114">
        <v>6783</v>
      </c>
      <c r="AX315" s="114">
        <v>61043</v>
      </c>
      <c r="AY315" s="114" t="s">
        <v>186</v>
      </c>
      <c r="AZ315" s="114" t="s">
        <v>186</v>
      </c>
      <c r="BA315" s="114" t="s">
        <v>186</v>
      </c>
      <c r="BB315" s="111" t="s">
        <v>186</v>
      </c>
      <c r="BC315" s="114" t="s">
        <v>186</v>
      </c>
      <c r="BD315" s="111" t="s">
        <v>186</v>
      </c>
      <c r="BE315" s="114" t="s">
        <v>186</v>
      </c>
      <c r="BF315" s="111" t="s">
        <v>186</v>
      </c>
      <c r="BG315" s="114" t="s">
        <v>186</v>
      </c>
      <c r="BH315" s="114" t="s">
        <v>186</v>
      </c>
      <c r="BI315" s="114" t="s">
        <v>186</v>
      </c>
      <c r="BJ315" s="114" t="s">
        <v>186</v>
      </c>
      <c r="BK315" s="114" t="s">
        <v>186</v>
      </c>
      <c r="BL315" s="114" t="s">
        <v>186</v>
      </c>
      <c r="BM315" s="114" t="s">
        <v>186</v>
      </c>
      <c r="BN315" s="111" t="s">
        <v>186</v>
      </c>
      <c r="BO315" s="114" t="s">
        <v>186</v>
      </c>
      <c r="BP315" s="111" t="s">
        <v>186</v>
      </c>
      <c r="BQ315" s="114" t="s">
        <v>186</v>
      </c>
      <c r="BR315" s="111" t="s">
        <v>186</v>
      </c>
      <c r="BS315" s="114" t="s">
        <v>186</v>
      </c>
      <c r="BT315" s="114" t="s">
        <v>186</v>
      </c>
      <c r="BU315" s="114" t="s">
        <v>186</v>
      </c>
      <c r="BV315" s="114" t="s">
        <v>186</v>
      </c>
      <c r="BW315" s="114" t="s">
        <v>186</v>
      </c>
      <c r="BX315" s="114" t="s">
        <v>186</v>
      </c>
      <c r="BY315" s="114" t="s">
        <v>186</v>
      </c>
      <c r="BZ315" s="114" t="s">
        <v>186</v>
      </c>
      <c r="CA315" s="111" t="s">
        <v>186</v>
      </c>
      <c r="CB315" s="114" t="s">
        <v>186</v>
      </c>
      <c r="CC315" s="111" t="s">
        <v>186</v>
      </c>
      <c r="CD315" s="114" t="s">
        <v>186</v>
      </c>
      <c r="CE315" s="111" t="s">
        <v>188</v>
      </c>
      <c r="CF315" s="111" t="s">
        <v>186</v>
      </c>
      <c r="CG315" s="111" t="s">
        <v>186</v>
      </c>
      <c r="CH315" s="111" t="s">
        <v>186</v>
      </c>
      <c r="CI315" s="111" t="s">
        <v>186</v>
      </c>
      <c r="CJ315" s="111" t="s">
        <v>186</v>
      </c>
      <c r="CK315" s="111" t="s">
        <v>186</v>
      </c>
      <c r="CL315" s="111" t="s">
        <v>186</v>
      </c>
      <c r="CM315" s="111" t="s">
        <v>186</v>
      </c>
      <c r="CN315" s="111" t="s">
        <v>186</v>
      </c>
      <c r="CO315" s="111" t="s">
        <v>186</v>
      </c>
      <c r="CP315" s="111" t="s">
        <v>186</v>
      </c>
      <c r="CQ315" s="111" t="s">
        <v>186</v>
      </c>
      <c r="CR315" s="111" t="s">
        <v>186</v>
      </c>
      <c r="CS315" s="111" t="s">
        <v>186</v>
      </c>
      <c r="CT315" s="111" t="s">
        <v>186</v>
      </c>
      <c r="CU315" s="111" t="s">
        <v>186</v>
      </c>
      <c r="CV315" s="114" t="s">
        <v>186</v>
      </c>
      <c r="CW315" s="111" t="s">
        <v>186</v>
      </c>
      <c r="CX315" s="111" t="s">
        <v>186</v>
      </c>
      <c r="CY315" s="111" t="s">
        <v>186</v>
      </c>
      <c r="CZ315" s="111" t="s">
        <v>186</v>
      </c>
      <c r="DA315" s="111" t="s">
        <v>186</v>
      </c>
      <c r="DB315" s="111" t="s">
        <v>186</v>
      </c>
      <c r="DC315" s="111" t="s">
        <v>186</v>
      </c>
      <c r="DD315" s="111" t="s">
        <v>186</v>
      </c>
      <c r="DE315" s="111" t="s">
        <v>186</v>
      </c>
      <c r="DF315" s="111" t="s">
        <v>186</v>
      </c>
      <c r="DG315" s="111" t="s">
        <v>186</v>
      </c>
      <c r="DH315" s="111" t="s">
        <v>186</v>
      </c>
      <c r="DI315" s="111" t="s">
        <v>186</v>
      </c>
      <c r="DJ315" s="111" t="s">
        <v>186</v>
      </c>
      <c r="DK315" s="111" t="s">
        <v>186</v>
      </c>
      <c r="DL315" s="111" t="s">
        <v>186</v>
      </c>
      <c r="DM315" s="115">
        <v>40973.59116898148</v>
      </c>
    </row>
    <row r="316" spans="18:117" ht="17.25" customHeight="1" hidden="1">
      <c r="R316" s="111" t="s">
        <v>641</v>
      </c>
      <c r="S316" s="111" t="s">
        <v>642</v>
      </c>
      <c r="T316" s="111" t="s">
        <v>643</v>
      </c>
      <c r="U316" s="111" t="s">
        <v>644</v>
      </c>
      <c r="V316" s="111" t="s">
        <v>362</v>
      </c>
      <c r="W316" s="112">
        <v>78114</v>
      </c>
      <c r="X316" s="111" t="s">
        <v>643</v>
      </c>
      <c r="Y316" s="111" t="s">
        <v>644</v>
      </c>
      <c r="Z316" s="111" t="s">
        <v>362</v>
      </c>
      <c r="AA316" s="112">
        <v>78114</v>
      </c>
      <c r="AB316" s="113">
        <v>8303931300</v>
      </c>
      <c r="AC316" s="113">
        <v>8303931301</v>
      </c>
      <c r="AD316" s="111" t="s">
        <v>645</v>
      </c>
      <c r="AE316" s="111" t="s">
        <v>646</v>
      </c>
      <c r="AF316" s="111" t="s">
        <v>647</v>
      </c>
      <c r="AG316" s="111" t="s">
        <v>642</v>
      </c>
      <c r="AH316" s="111" t="s">
        <v>648</v>
      </c>
      <c r="AI316" s="111" t="s">
        <v>644</v>
      </c>
      <c r="AJ316" s="111" t="s">
        <v>362</v>
      </c>
      <c r="AK316" s="112">
        <v>78114</v>
      </c>
      <c r="AL316" s="111" t="s">
        <v>648</v>
      </c>
      <c r="AM316" s="111" t="s">
        <v>644</v>
      </c>
      <c r="AN316" s="111" t="s">
        <v>362</v>
      </c>
      <c r="AO316" s="112">
        <v>78114</v>
      </c>
      <c r="AP316" s="113">
        <v>8303931526</v>
      </c>
      <c r="AQ316" s="113">
        <v>8303931525</v>
      </c>
      <c r="AR316" s="111" t="s">
        <v>197</v>
      </c>
      <c r="AS316" s="114">
        <v>378927</v>
      </c>
      <c r="AT316" s="114">
        <v>657005.77</v>
      </c>
      <c r="AU316" s="114"/>
      <c r="AV316" s="114"/>
      <c r="AW316" s="114" t="s">
        <v>186</v>
      </c>
      <c r="AX316" s="114" t="s">
        <v>186</v>
      </c>
      <c r="AY316" s="114" t="s">
        <v>186</v>
      </c>
      <c r="AZ316" s="114" t="s">
        <v>186</v>
      </c>
      <c r="BA316" s="114" t="s">
        <v>186</v>
      </c>
      <c r="BB316" s="111" t="s">
        <v>649</v>
      </c>
      <c r="BC316" s="114">
        <v>378927</v>
      </c>
      <c r="BD316" s="111" t="s">
        <v>186</v>
      </c>
      <c r="BE316" s="114" t="s">
        <v>186</v>
      </c>
      <c r="BF316" s="111" t="s">
        <v>186</v>
      </c>
      <c r="BG316" s="114" t="s">
        <v>186</v>
      </c>
      <c r="BH316" s="114" t="s">
        <v>186</v>
      </c>
      <c r="BI316" s="114" t="s">
        <v>186</v>
      </c>
      <c r="BJ316" s="114" t="s">
        <v>186</v>
      </c>
      <c r="BK316" s="114" t="s">
        <v>186</v>
      </c>
      <c r="BL316" s="114" t="s">
        <v>186</v>
      </c>
      <c r="BM316" s="114" t="s">
        <v>186</v>
      </c>
      <c r="BN316" s="111" t="s">
        <v>649</v>
      </c>
      <c r="BO316" s="114">
        <v>657005.77</v>
      </c>
      <c r="BP316" s="111" t="s">
        <v>186</v>
      </c>
      <c r="BQ316" s="114" t="s">
        <v>186</v>
      </c>
      <c r="BR316" s="111" t="s">
        <v>186</v>
      </c>
      <c r="BS316" s="114" t="s">
        <v>186</v>
      </c>
      <c r="BT316" s="114" t="s">
        <v>186</v>
      </c>
      <c r="BU316" s="114" t="s">
        <v>186</v>
      </c>
      <c r="BV316" s="114" t="s">
        <v>186</v>
      </c>
      <c r="BW316" s="114" t="s">
        <v>186</v>
      </c>
      <c r="BX316" s="114" t="s">
        <v>186</v>
      </c>
      <c r="BY316" s="114" t="s">
        <v>186</v>
      </c>
      <c r="BZ316" s="114" t="s">
        <v>186</v>
      </c>
      <c r="CA316" s="111" t="s">
        <v>186</v>
      </c>
      <c r="CB316" s="114" t="s">
        <v>186</v>
      </c>
      <c r="CC316" s="111" t="s">
        <v>186</v>
      </c>
      <c r="CD316" s="114" t="s">
        <v>186</v>
      </c>
      <c r="CE316" s="111" t="s">
        <v>188</v>
      </c>
      <c r="CF316" s="111" t="s">
        <v>186</v>
      </c>
      <c r="CG316" s="111" t="s">
        <v>186</v>
      </c>
      <c r="CH316" s="111" t="s">
        <v>186</v>
      </c>
      <c r="CI316" s="111" t="s">
        <v>186</v>
      </c>
      <c r="CJ316" s="111" t="s">
        <v>186</v>
      </c>
      <c r="CK316" s="111" t="s">
        <v>186</v>
      </c>
      <c r="CL316" s="111" t="s">
        <v>186</v>
      </c>
      <c r="CM316" s="111" t="s">
        <v>186</v>
      </c>
      <c r="CN316" s="111" t="s">
        <v>186</v>
      </c>
      <c r="CO316" s="111" t="s">
        <v>186</v>
      </c>
      <c r="CP316" s="111" t="s">
        <v>186</v>
      </c>
      <c r="CQ316" s="111" t="s">
        <v>186</v>
      </c>
      <c r="CR316" s="111" t="s">
        <v>186</v>
      </c>
      <c r="CS316" s="111" t="s">
        <v>186</v>
      </c>
      <c r="CT316" s="111" t="s">
        <v>186</v>
      </c>
      <c r="CU316" s="111" t="s">
        <v>186</v>
      </c>
      <c r="CV316" s="114" t="s">
        <v>186</v>
      </c>
      <c r="CW316" s="111" t="s">
        <v>186</v>
      </c>
      <c r="CX316" s="111" t="s">
        <v>186</v>
      </c>
      <c r="CY316" s="111" t="s">
        <v>186</v>
      </c>
      <c r="CZ316" s="111" t="s">
        <v>186</v>
      </c>
      <c r="DA316" s="111" t="s">
        <v>186</v>
      </c>
      <c r="DB316" s="111" t="s">
        <v>186</v>
      </c>
      <c r="DC316" s="111" t="s">
        <v>186</v>
      </c>
      <c r="DD316" s="111" t="s">
        <v>186</v>
      </c>
      <c r="DE316" s="111" t="s">
        <v>186</v>
      </c>
      <c r="DF316" s="111" t="s">
        <v>186</v>
      </c>
      <c r="DG316" s="111" t="s">
        <v>186</v>
      </c>
      <c r="DH316" s="111" t="s">
        <v>186</v>
      </c>
      <c r="DI316" s="111" t="s">
        <v>186</v>
      </c>
      <c r="DJ316" s="111" t="s">
        <v>186</v>
      </c>
      <c r="DK316" s="111" t="s">
        <v>186</v>
      </c>
      <c r="DL316" s="111" t="s">
        <v>186</v>
      </c>
      <c r="DM316" s="115">
        <v>40967.424097222225</v>
      </c>
    </row>
    <row r="317" spans="18:117" ht="17.25" customHeight="1" hidden="1">
      <c r="R317" s="111" t="s">
        <v>650</v>
      </c>
      <c r="S317" s="111" t="s">
        <v>651</v>
      </c>
      <c r="T317" s="111" t="s">
        <v>652</v>
      </c>
      <c r="U317" s="111" t="s">
        <v>653</v>
      </c>
      <c r="V317" s="111" t="s">
        <v>180</v>
      </c>
      <c r="W317" s="112">
        <v>77304</v>
      </c>
      <c r="X317" s="111" t="s">
        <v>652</v>
      </c>
      <c r="Y317" s="111" t="s">
        <v>653</v>
      </c>
      <c r="Z317" s="111" t="s">
        <v>180</v>
      </c>
      <c r="AA317" s="112">
        <v>77304</v>
      </c>
      <c r="AB317" s="113">
        <v>9365391111</v>
      </c>
      <c r="AC317" s="113">
        <v>9367888050</v>
      </c>
      <c r="AD317" s="111" t="s">
        <v>654</v>
      </c>
      <c r="AE317" s="111" t="s">
        <v>655</v>
      </c>
      <c r="AF317" s="111" t="s">
        <v>656</v>
      </c>
      <c r="AG317" s="111" t="s">
        <v>651</v>
      </c>
      <c r="AH317" s="111" t="s">
        <v>652</v>
      </c>
      <c r="AI317" s="111" t="s">
        <v>657</v>
      </c>
      <c r="AJ317" s="111" t="s">
        <v>180</v>
      </c>
      <c r="AK317" s="112">
        <v>77304</v>
      </c>
      <c r="AL317" s="111" t="s">
        <v>652</v>
      </c>
      <c r="AM317" s="111" t="s">
        <v>653</v>
      </c>
      <c r="AN317" s="111" t="s">
        <v>180</v>
      </c>
      <c r="AO317" s="112">
        <v>77304</v>
      </c>
      <c r="AP317" s="113">
        <v>9365397178</v>
      </c>
      <c r="AQ317" s="113">
        <v>9367888050</v>
      </c>
      <c r="AR317" s="111" t="s">
        <v>197</v>
      </c>
      <c r="AS317" s="114" t="s">
        <v>186</v>
      </c>
      <c r="AT317" s="114">
        <v>69355071.94</v>
      </c>
      <c r="AU317" s="114"/>
      <c r="AV317" s="114"/>
      <c r="AW317" s="114" t="s">
        <v>186</v>
      </c>
      <c r="AX317" s="114" t="s">
        <v>186</v>
      </c>
      <c r="AY317" s="114" t="s">
        <v>186</v>
      </c>
      <c r="AZ317" s="114" t="s">
        <v>186</v>
      </c>
      <c r="BA317" s="114" t="s">
        <v>186</v>
      </c>
      <c r="BB317" s="111" t="s">
        <v>186</v>
      </c>
      <c r="BC317" s="114" t="s">
        <v>186</v>
      </c>
      <c r="BD317" s="111" t="s">
        <v>186</v>
      </c>
      <c r="BE317" s="114" t="s">
        <v>186</v>
      </c>
      <c r="BF317" s="111" t="s">
        <v>186</v>
      </c>
      <c r="BG317" s="114" t="s">
        <v>186</v>
      </c>
      <c r="BH317" s="114" t="s">
        <v>186</v>
      </c>
      <c r="BI317" s="114" t="s">
        <v>186</v>
      </c>
      <c r="BJ317" s="114" t="s">
        <v>186</v>
      </c>
      <c r="BK317" s="114" t="s">
        <v>186</v>
      </c>
      <c r="BL317" s="114" t="s">
        <v>186</v>
      </c>
      <c r="BM317" s="114" t="s">
        <v>186</v>
      </c>
      <c r="BN317" s="111" t="s">
        <v>658</v>
      </c>
      <c r="BO317" s="114">
        <v>69355071.94</v>
      </c>
      <c r="BP317" s="111" t="s">
        <v>186</v>
      </c>
      <c r="BQ317" s="114" t="s">
        <v>186</v>
      </c>
      <c r="BR317" s="111" t="s">
        <v>186</v>
      </c>
      <c r="BS317" s="114" t="s">
        <v>186</v>
      </c>
      <c r="BT317" s="114" t="s">
        <v>186</v>
      </c>
      <c r="BU317" s="114" t="s">
        <v>186</v>
      </c>
      <c r="BV317" s="114" t="s">
        <v>186</v>
      </c>
      <c r="BW317" s="114" t="s">
        <v>186</v>
      </c>
      <c r="BX317" s="114" t="s">
        <v>186</v>
      </c>
      <c r="BY317" s="114" t="s">
        <v>186</v>
      </c>
      <c r="BZ317" s="114" t="s">
        <v>186</v>
      </c>
      <c r="CA317" s="111" t="s">
        <v>186</v>
      </c>
      <c r="CB317" s="114" t="s">
        <v>186</v>
      </c>
      <c r="CC317" s="111" t="s">
        <v>186</v>
      </c>
      <c r="CD317" s="114" t="s">
        <v>186</v>
      </c>
      <c r="CE317" s="111" t="s">
        <v>188</v>
      </c>
      <c r="CF317" s="111" t="s">
        <v>186</v>
      </c>
      <c r="CG317" s="111" t="s">
        <v>186</v>
      </c>
      <c r="CH317" s="111" t="s">
        <v>186</v>
      </c>
      <c r="CI317" s="111" t="s">
        <v>186</v>
      </c>
      <c r="CJ317" s="111" t="s">
        <v>186</v>
      </c>
      <c r="CK317" s="111" t="s">
        <v>186</v>
      </c>
      <c r="CL317" s="111" t="s">
        <v>186</v>
      </c>
      <c r="CM317" s="111" t="s">
        <v>186</v>
      </c>
      <c r="CN317" s="111" t="s">
        <v>186</v>
      </c>
      <c r="CO317" s="111" t="s">
        <v>186</v>
      </c>
      <c r="CP317" s="111" t="s">
        <v>186</v>
      </c>
      <c r="CQ317" s="111" t="s">
        <v>186</v>
      </c>
      <c r="CR317" s="111" t="s">
        <v>186</v>
      </c>
      <c r="CS317" s="111" t="s">
        <v>186</v>
      </c>
      <c r="CT317" s="111" t="s">
        <v>186</v>
      </c>
      <c r="CU317" s="111" t="s">
        <v>186</v>
      </c>
      <c r="CV317" s="111" t="s">
        <v>186</v>
      </c>
      <c r="CW317" s="111" t="s">
        <v>186</v>
      </c>
      <c r="CX317" s="111" t="s">
        <v>186</v>
      </c>
      <c r="CY317" s="111" t="s">
        <v>186</v>
      </c>
      <c r="CZ317" s="111" t="s">
        <v>186</v>
      </c>
      <c r="DA317" s="111" t="s">
        <v>186</v>
      </c>
      <c r="DB317" s="111" t="s">
        <v>186</v>
      </c>
      <c r="DC317" s="111" t="s">
        <v>186</v>
      </c>
      <c r="DD317" s="111" t="s">
        <v>186</v>
      </c>
      <c r="DE317" s="111" t="s">
        <v>186</v>
      </c>
      <c r="DF317" s="111" t="s">
        <v>186</v>
      </c>
      <c r="DG317" s="111" t="s">
        <v>186</v>
      </c>
      <c r="DH317" s="111" t="s">
        <v>186</v>
      </c>
      <c r="DI317" s="111" t="s">
        <v>186</v>
      </c>
      <c r="DJ317" s="111" t="s">
        <v>186</v>
      </c>
      <c r="DK317" s="111" t="s">
        <v>186</v>
      </c>
      <c r="DL317" s="111" t="s">
        <v>186</v>
      </c>
      <c r="DM317" s="115">
        <v>40953.3912037037</v>
      </c>
    </row>
    <row r="318" spans="18:117" ht="17.25" customHeight="1" hidden="1">
      <c r="R318" s="111" t="s">
        <v>659</v>
      </c>
      <c r="S318" s="111" t="s">
        <v>660</v>
      </c>
      <c r="T318" s="111" t="s">
        <v>661</v>
      </c>
      <c r="U318" s="111" t="s">
        <v>662</v>
      </c>
      <c r="V318" s="111" t="s">
        <v>362</v>
      </c>
      <c r="W318" s="112">
        <v>79410</v>
      </c>
      <c r="X318" s="111" t="s">
        <v>661</v>
      </c>
      <c r="Y318" s="111" t="s">
        <v>662</v>
      </c>
      <c r="Z318" s="111" t="s">
        <v>629</v>
      </c>
      <c r="AA318" s="112">
        <v>79410</v>
      </c>
      <c r="AB318" s="113">
        <v>8067256967</v>
      </c>
      <c r="AC318" s="113">
        <v>8067255356</v>
      </c>
      <c r="AD318" s="111" t="s">
        <v>663</v>
      </c>
      <c r="AE318" s="111" t="s">
        <v>236</v>
      </c>
      <c r="AF318" s="111" t="s">
        <v>664</v>
      </c>
      <c r="AG318" s="111" t="s">
        <v>665</v>
      </c>
      <c r="AH318" s="111" t="s">
        <v>666</v>
      </c>
      <c r="AI318" s="111" t="s">
        <v>662</v>
      </c>
      <c r="AJ318" s="111" t="s">
        <v>180</v>
      </c>
      <c r="AK318" s="112">
        <v>79410</v>
      </c>
      <c r="AL318" s="111" t="s">
        <v>666</v>
      </c>
      <c r="AM318" s="111" t="s">
        <v>662</v>
      </c>
      <c r="AN318" s="111" t="s">
        <v>180</v>
      </c>
      <c r="AO318" s="112">
        <v>79410</v>
      </c>
      <c r="AP318" s="113">
        <v>8067256967</v>
      </c>
      <c r="AQ318" s="113">
        <v>8067255356</v>
      </c>
      <c r="AR318" s="111" t="s">
        <v>185</v>
      </c>
      <c r="AS318" s="114">
        <v>6863776</v>
      </c>
      <c r="AT318" s="114">
        <v>36539981</v>
      </c>
      <c r="AU318" s="114"/>
      <c r="AV318" s="114"/>
      <c r="AW318" s="114" t="s">
        <v>186</v>
      </c>
      <c r="AX318" s="114" t="s">
        <v>186</v>
      </c>
      <c r="AY318" s="114" t="s">
        <v>186</v>
      </c>
      <c r="AZ318" s="114" t="s">
        <v>186</v>
      </c>
      <c r="BA318" s="114" t="s">
        <v>186</v>
      </c>
      <c r="BB318" s="111" t="s">
        <v>667</v>
      </c>
      <c r="BC318" s="114">
        <v>6863776</v>
      </c>
      <c r="BD318" s="111" t="s">
        <v>186</v>
      </c>
      <c r="BE318" s="114" t="s">
        <v>186</v>
      </c>
      <c r="BF318" s="111" t="s">
        <v>186</v>
      </c>
      <c r="BG318" s="114" t="s">
        <v>186</v>
      </c>
      <c r="BH318" s="114" t="s">
        <v>186</v>
      </c>
      <c r="BI318" s="114" t="s">
        <v>186</v>
      </c>
      <c r="BJ318" s="114" t="s">
        <v>186</v>
      </c>
      <c r="BK318" s="114" t="s">
        <v>186</v>
      </c>
      <c r="BL318" s="114" t="s">
        <v>186</v>
      </c>
      <c r="BM318" s="114" t="s">
        <v>186</v>
      </c>
      <c r="BN318" s="111" t="s">
        <v>668</v>
      </c>
      <c r="BO318" s="114">
        <v>36539981</v>
      </c>
      <c r="BP318" s="111" t="s">
        <v>186</v>
      </c>
      <c r="BQ318" s="114" t="s">
        <v>186</v>
      </c>
      <c r="BR318" s="111" t="s">
        <v>186</v>
      </c>
      <c r="BS318" s="114" t="s">
        <v>186</v>
      </c>
      <c r="BT318" s="114" t="s">
        <v>186</v>
      </c>
      <c r="BU318" s="114" t="s">
        <v>186</v>
      </c>
      <c r="BV318" s="114" t="s">
        <v>186</v>
      </c>
      <c r="BW318" s="114" t="s">
        <v>186</v>
      </c>
      <c r="BX318" s="114" t="s">
        <v>186</v>
      </c>
      <c r="BY318" s="114" t="s">
        <v>186</v>
      </c>
      <c r="BZ318" s="114" t="s">
        <v>186</v>
      </c>
      <c r="CA318" s="111" t="s">
        <v>186</v>
      </c>
      <c r="CB318" s="114" t="s">
        <v>186</v>
      </c>
      <c r="CC318" s="111" t="s">
        <v>186</v>
      </c>
      <c r="CD318" s="114" t="s">
        <v>186</v>
      </c>
      <c r="CE318" s="111" t="s">
        <v>188</v>
      </c>
      <c r="CF318" s="111" t="s">
        <v>669</v>
      </c>
      <c r="CG318" s="111" t="s">
        <v>186</v>
      </c>
      <c r="CH318" s="111" t="s">
        <v>186</v>
      </c>
      <c r="CI318" s="111" t="s">
        <v>186</v>
      </c>
      <c r="CJ318" s="111" t="s">
        <v>186</v>
      </c>
      <c r="CK318" s="111" t="s">
        <v>186</v>
      </c>
      <c r="CL318" s="111" t="s">
        <v>186</v>
      </c>
      <c r="CM318" s="111" t="s">
        <v>186</v>
      </c>
      <c r="CN318" s="111" t="s">
        <v>186</v>
      </c>
      <c r="CO318" s="111" t="s">
        <v>186</v>
      </c>
      <c r="CP318" s="111" t="s">
        <v>186</v>
      </c>
      <c r="CQ318" s="111" t="s">
        <v>186</v>
      </c>
      <c r="CR318" s="111" t="s">
        <v>186</v>
      </c>
      <c r="CS318" s="111" t="s">
        <v>186</v>
      </c>
      <c r="CT318" s="111" t="s">
        <v>186</v>
      </c>
      <c r="CU318" s="111" t="s">
        <v>186</v>
      </c>
      <c r="CV318" s="114" t="s">
        <v>186</v>
      </c>
      <c r="CW318" s="111" t="s">
        <v>186</v>
      </c>
      <c r="CX318" s="111" t="s">
        <v>186</v>
      </c>
      <c r="CY318" s="111" t="s">
        <v>186</v>
      </c>
      <c r="CZ318" s="111" t="s">
        <v>186</v>
      </c>
      <c r="DA318" s="111" t="s">
        <v>186</v>
      </c>
      <c r="DB318" s="111" t="s">
        <v>186</v>
      </c>
      <c r="DC318" s="111" t="s">
        <v>186</v>
      </c>
      <c r="DD318" s="111" t="s">
        <v>186</v>
      </c>
      <c r="DE318" s="111" t="s">
        <v>186</v>
      </c>
      <c r="DF318" s="111" t="s">
        <v>186</v>
      </c>
      <c r="DG318" s="111" t="s">
        <v>186</v>
      </c>
      <c r="DH318" s="111" t="s">
        <v>186</v>
      </c>
      <c r="DI318" s="111" t="s">
        <v>186</v>
      </c>
      <c r="DJ318" s="111" t="s">
        <v>186</v>
      </c>
      <c r="DK318" s="111" t="s">
        <v>186</v>
      </c>
      <c r="DL318" s="111" t="s">
        <v>186</v>
      </c>
      <c r="DM318" s="115">
        <v>40970.617847222224</v>
      </c>
    </row>
    <row r="319" spans="18:117" ht="17.25" customHeight="1" hidden="1">
      <c r="R319" s="111" t="s">
        <v>670</v>
      </c>
      <c r="S319" s="111" t="s">
        <v>671</v>
      </c>
      <c r="T319" s="111" t="s">
        <v>672</v>
      </c>
      <c r="U319" s="111" t="s">
        <v>255</v>
      </c>
      <c r="V319" s="111" t="s">
        <v>180</v>
      </c>
      <c r="W319" s="112">
        <v>76104</v>
      </c>
      <c r="X319" s="111" t="s">
        <v>672</v>
      </c>
      <c r="Y319" s="111" t="s">
        <v>255</v>
      </c>
      <c r="Z319" s="111" t="s">
        <v>180</v>
      </c>
      <c r="AA319" s="112">
        <v>76104</v>
      </c>
      <c r="AB319" s="113">
        <v>6828857367</v>
      </c>
      <c r="AC319" s="113">
        <v>6828851007</v>
      </c>
      <c r="AD319" s="111" t="s">
        <v>673</v>
      </c>
      <c r="AE319" s="111" t="s">
        <v>674</v>
      </c>
      <c r="AF319" s="111" t="s">
        <v>675</v>
      </c>
      <c r="AG319" s="111" t="s">
        <v>671</v>
      </c>
      <c r="AH319" s="111" t="s">
        <v>672</v>
      </c>
      <c r="AI319" s="111" t="s">
        <v>255</v>
      </c>
      <c r="AJ319" s="111" t="s">
        <v>180</v>
      </c>
      <c r="AK319" s="112">
        <v>76104</v>
      </c>
      <c r="AL319" s="111" t="s">
        <v>672</v>
      </c>
      <c r="AM319" s="111" t="s">
        <v>255</v>
      </c>
      <c r="AN319" s="111" t="s">
        <v>180</v>
      </c>
      <c r="AO319" s="112">
        <v>76104</v>
      </c>
      <c r="AP319" s="113">
        <v>6828857367</v>
      </c>
      <c r="AQ319" s="113">
        <v>6828851007</v>
      </c>
      <c r="AR319" s="111" t="s">
        <v>185</v>
      </c>
      <c r="AS319" s="114">
        <v>11197247</v>
      </c>
      <c r="AT319" s="114" t="s">
        <v>186</v>
      </c>
      <c r="AU319" s="114"/>
      <c r="AV319" s="114"/>
      <c r="AW319" s="114">
        <v>3091275</v>
      </c>
      <c r="AX319" s="114">
        <v>8105972</v>
      </c>
      <c r="AY319" s="114" t="s">
        <v>186</v>
      </c>
      <c r="AZ319" s="114" t="s">
        <v>186</v>
      </c>
      <c r="BA319" s="114" t="s">
        <v>186</v>
      </c>
      <c r="BB319" s="111" t="s">
        <v>186</v>
      </c>
      <c r="BC319" s="114" t="s">
        <v>186</v>
      </c>
      <c r="BD319" s="111" t="s">
        <v>186</v>
      </c>
      <c r="BE319" s="114" t="s">
        <v>186</v>
      </c>
      <c r="BF319" s="111" t="s">
        <v>186</v>
      </c>
      <c r="BG319" s="114" t="s">
        <v>186</v>
      </c>
      <c r="BH319" s="114" t="s">
        <v>186</v>
      </c>
      <c r="BI319" s="114" t="s">
        <v>186</v>
      </c>
      <c r="BJ319" s="114" t="s">
        <v>186</v>
      </c>
      <c r="BK319" s="114" t="s">
        <v>186</v>
      </c>
      <c r="BL319" s="114" t="s">
        <v>186</v>
      </c>
      <c r="BM319" s="114" t="s">
        <v>186</v>
      </c>
      <c r="BN319" s="111" t="s">
        <v>186</v>
      </c>
      <c r="BO319" s="114" t="s">
        <v>186</v>
      </c>
      <c r="BP319" s="111" t="s">
        <v>186</v>
      </c>
      <c r="BQ319" s="114" t="s">
        <v>186</v>
      </c>
      <c r="BR319" s="111" t="s">
        <v>186</v>
      </c>
      <c r="BS319" s="114" t="s">
        <v>186</v>
      </c>
      <c r="BT319" s="114" t="s">
        <v>186</v>
      </c>
      <c r="BU319" s="114" t="s">
        <v>186</v>
      </c>
      <c r="BV319" s="114" t="s">
        <v>186</v>
      </c>
      <c r="BW319" s="114" t="s">
        <v>186</v>
      </c>
      <c r="BX319" s="114" t="s">
        <v>186</v>
      </c>
      <c r="BY319" s="114" t="s">
        <v>186</v>
      </c>
      <c r="BZ319" s="114" t="s">
        <v>186</v>
      </c>
      <c r="CA319" s="111" t="s">
        <v>186</v>
      </c>
      <c r="CB319" s="114" t="s">
        <v>186</v>
      </c>
      <c r="CC319" s="111" t="s">
        <v>186</v>
      </c>
      <c r="CD319" s="114" t="s">
        <v>186</v>
      </c>
      <c r="CE319" s="111" t="s">
        <v>188</v>
      </c>
      <c r="CF319" s="111" t="s">
        <v>186</v>
      </c>
      <c r="CG319" s="111" t="s">
        <v>186</v>
      </c>
      <c r="CH319" s="111" t="s">
        <v>186</v>
      </c>
      <c r="CI319" s="111" t="s">
        <v>186</v>
      </c>
      <c r="CJ319" s="111" t="s">
        <v>186</v>
      </c>
      <c r="CK319" s="111" t="s">
        <v>186</v>
      </c>
      <c r="CL319" s="111" t="s">
        <v>186</v>
      </c>
      <c r="CM319" s="111" t="s">
        <v>186</v>
      </c>
      <c r="CN319" s="111" t="s">
        <v>186</v>
      </c>
      <c r="CO319" s="111" t="s">
        <v>186</v>
      </c>
      <c r="CP319" s="111" t="s">
        <v>186</v>
      </c>
      <c r="CQ319" s="111" t="s">
        <v>186</v>
      </c>
      <c r="CR319" s="111" t="s">
        <v>186</v>
      </c>
      <c r="CS319" s="111" t="s">
        <v>186</v>
      </c>
      <c r="CT319" s="111" t="s">
        <v>186</v>
      </c>
      <c r="CU319" s="111" t="s">
        <v>186</v>
      </c>
      <c r="CV319" s="114" t="s">
        <v>186</v>
      </c>
      <c r="CW319" s="111" t="s">
        <v>186</v>
      </c>
      <c r="CX319" s="111" t="s">
        <v>186</v>
      </c>
      <c r="CY319" s="111" t="s">
        <v>186</v>
      </c>
      <c r="CZ319" s="111" t="s">
        <v>186</v>
      </c>
      <c r="DA319" s="111" t="s">
        <v>186</v>
      </c>
      <c r="DB319" s="111" t="s">
        <v>186</v>
      </c>
      <c r="DC319" s="111" t="s">
        <v>186</v>
      </c>
      <c r="DD319" s="111" t="s">
        <v>186</v>
      </c>
      <c r="DE319" s="111" t="s">
        <v>186</v>
      </c>
      <c r="DF319" s="111" t="s">
        <v>186</v>
      </c>
      <c r="DG319" s="111" t="s">
        <v>186</v>
      </c>
      <c r="DH319" s="111" t="s">
        <v>186</v>
      </c>
      <c r="DI319" s="111" t="s">
        <v>186</v>
      </c>
      <c r="DJ319" s="111" t="s">
        <v>186</v>
      </c>
      <c r="DK319" s="111" t="s">
        <v>186</v>
      </c>
      <c r="DL319" s="111" t="s">
        <v>186</v>
      </c>
      <c r="DM319" s="115">
        <v>40976.4900462963</v>
      </c>
    </row>
    <row r="320" spans="18:117" ht="17.25" customHeight="1" hidden="1">
      <c r="R320" s="111" t="s">
        <v>676</v>
      </c>
      <c r="S320" s="111" t="s">
        <v>677</v>
      </c>
      <c r="T320" s="111" t="s">
        <v>678</v>
      </c>
      <c r="U320" s="111" t="s">
        <v>477</v>
      </c>
      <c r="V320" s="111" t="s">
        <v>180</v>
      </c>
      <c r="W320" s="112">
        <v>78411</v>
      </c>
      <c r="X320" s="111" t="s">
        <v>678</v>
      </c>
      <c r="Y320" s="111" t="s">
        <v>477</v>
      </c>
      <c r="Z320" s="111" t="s">
        <v>180</v>
      </c>
      <c r="AA320" s="112">
        <v>78411</v>
      </c>
      <c r="AB320" s="113">
        <v>3617611501</v>
      </c>
      <c r="AC320" s="113">
        <v>3618575960</v>
      </c>
      <c r="AD320" s="111" t="s">
        <v>679</v>
      </c>
      <c r="AE320" s="111" t="s">
        <v>212</v>
      </c>
      <c r="AF320" s="111" t="s">
        <v>680</v>
      </c>
      <c r="AG320" s="111" t="s">
        <v>677</v>
      </c>
      <c r="AH320" s="111" t="s">
        <v>678</v>
      </c>
      <c r="AI320" s="111" t="s">
        <v>477</v>
      </c>
      <c r="AJ320" s="111" t="s">
        <v>180</v>
      </c>
      <c r="AK320" s="112">
        <v>78411</v>
      </c>
      <c r="AL320" s="111" t="s">
        <v>678</v>
      </c>
      <c r="AM320" s="111" t="s">
        <v>477</v>
      </c>
      <c r="AN320" s="111" t="s">
        <v>180</v>
      </c>
      <c r="AO320" s="112">
        <v>78411</v>
      </c>
      <c r="AP320" s="113">
        <v>3617615004</v>
      </c>
      <c r="AQ320" s="113">
        <v>3617615151</v>
      </c>
      <c r="AR320" s="111" t="s">
        <v>197</v>
      </c>
      <c r="AS320" s="114">
        <v>7641934</v>
      </c>
      <c r="AT320" s="114">
        <v>3368812.24</v>
      </c>
      <c r="AU320" s="114"/>
      <c r="AV320" s="114"/>
      <c r="AW320" s="114" t="s">
        <v>186</v>
      </c>
      <c r="AX320" s="114" t="s">
        <v>186</v>
      </c>
      <c r="AY320" s="114" t="s">
        <v>186</v>
      </c>
      <c r="AZ320" s="114" t="s">
        <v>186</v>
      </c>
      <c r="BA320" s="114" t="s">
        <v>186</v>
      </c>
      <c r="BB320" s="111" t="s">
        <v>482</v>
      </c>
      <c r="BC320" s="114">
        <v>7641934</v>
      </c>
      <c r="BD320" s="111" t="s">
        <v>186</v>
      </c>
      <c r="BE320" s="114" t="s">
        <v>186</v>
      </c>
      <c r="BF320" s="111" t="s">
        <v>186</v>
      </c>
      <c r="BG320" s="114" t="s">
        <v>186</v>
      </c>
      <c r="BH320" s="114" t="s">
        <v>186</v>
      </c>
      <c r="BI320" s="114" t="s">
        <v>186</v>
      </c>
      <c r="BJ320" s="114" t="s">
        <v>186</v>
      </c>
      <c r="BK320" s="114" t="s">
        <v>186</v>
      </c>
      <c r="BL320" s="114" t="s">
        <v>186</v>
      </c>
      <c r="BM320" s="114" t="s">
        <v>186</v>
      </c>
      <c r="BN320" s="111" t="s">
        <v>317</v>
      </c>
      <c r="BO320" s="114">
        <v>3368812.24</v>
      </c>
      <c r="BP320" s="111" t="s">
        <v>186</v>
      </c>
      <c r="BQ320" s="114" t="s">
        <v>186</v>
      </c>
      <c r="BR320" s="111" t="s">
        <v>186</v>
      </c>
      <c r="BS320" s="114" t="s">
        <v>186</v>
      </c>
      <c r="BT320" s="114" t="s">
        <v>186</v>
      </c>
      <c r="BU320" s="114" t="s">
        <v>186</v>
      </c>
      <c r="BV320" s="114" t="s">
        <v>186</v>
      </c>
      <c r="BW320" s="114" t="s">
        <v>186</v>
      </c>
      <c r="BX320" s="114" t="s">
        <v>186</v>
      </c>
      <c r="BY320" s="114" t="s">
        <v>186</v>
      </c>
      <c r="BZ320" s="114" t="s">
        <v>186</v>
      </c>
      <c r="CA320" s="111" t="s">
        <v>186</v>
      </c>
      <c r="CB320" s="114" t="s">
        <v>186</v>
      </c>
      <c r="CC320" s="111" t="s">
        <v>186</v>
      </c>
      <c r="CD320" s="114" t="s">
        <v>186</v>
      </c>
      <c r="CE320" s="111" t="s">
        <v>188</v>
      </c>
      <c r="CF320" s="111" t="s">
        <v>186</v>
      </c>
      <c r="CG320" s="111" t="s">
        <v>186</v>
      </c>
      <c r="CH320" s="111" t="s">
        <v>186</v>
      </c>
      <c r="CI320" s="111" t="s">
        <v>186</v>
      </c>
      <c r="CJ320" s="111" t="s">
        <v>186</v>
      </c>
      <c r="CK320" s="111" t="s">
        <v>186</v>
      </c>
      <c r="CL320" s="111" t="s">
        <v>186</v>
      </c>
      <c r="CM320" s="111" t="s">
        <v>186</v>
      </c>
      <c r="CN320" s="111" t="s">
        <v>186</v>
      </c>
      <c r="CO320" s="111" t="s">
        <v>186</v>
      </c>
      <c r="CP320" s="111" t="s">
        <v>186</v>
      </c>
      <c r="CQ320" s="111" t="s">
        <v>186</v>
      </c>
      <c r="CR320" s="111" t="s">
        <v>186</v>
      </c>
      <c r="CS320" s="111" t="s">
        <v>186</v>
      </c>
      <c r="CT320" s="111" t="s">
        <v>186</v>
      </c>
      <c r="CU320" s="111" t="s">
        <v>186</v>
      </c>
      <c r="CV320" s="114" t="s">
        <v>186</v>
      </c>
      <c r="CW320" s="111" t="s">
        <v>186</v>
      </c>
      <c r="CX320" s="111" t="s">
        <v>186</v>
      </c>
      <c r="CY320" s="111" t="s">
        <v>186</v>
      </c>
      <c r="CZ320" s="111" t="s">
        <v>186</v>
      </c>
      <c r="DA320" s="111" t="s">
        <v>186</v>
      </c>
      <c r="DB320" s="111" t="s">
        <v>186</v>
      </c>
      <c r="DC320" s="111" t="s">
        <v>186</v>
      </c>
      <c r="DD320" s="111" t="s">
        <v>186</v>
      </c>
      <c r="DE320" s="111" t="s">
        <v>186</v>
      </c>
      <c r="DF320" s="111" t="s">
        <v>186</v>
      </c>
      <c r="DG320" s="111" t="s">
        <v>186</v>
      </c>
      <c r="DH320" s="111" t="s">
        <v>186</v>
      </c>
      <c r="DI320" s="111" t="s">
        <v>186</v>
      </c>
      <c r="DJ320" s="111" t="s">
        <v>186</v>
      </c>
      <c r="DK320" s="111" t="s">
        <v>186</v>
      </c>
      <c r="DL320" s="111" t="s">
        <v>186</v>
      </c>
      <c r="DM320" s="115">
        <v>40967.429814814815</v>
      </c>
    </row>
    <row r="321" spans="18:117" ht="17.25" customHeight="1" hidden="1">
      <c r="R321" s="111" t="s">
        <v>681</v>
      </c>
      <c r="S321" s="111" t="s">
        <v>682</v>
      </c>
      <c r="T321" s="111" t="s">
        <v>683</v>
      </c>
      <c r="U321" s="111" t="s">
        <v>684</v>
      </c>
      <c r="V321" s="111" t="s">
        <v>180</v>
      </c>
      <c r="W321" s="112">
        <v>76528</v>
      </c>
      <c r="X321" s="111" t="s">
        <v>683</v>
      </c>
      <c r="Y321" s="111" t="s">
        <v>684</v>
      </c>
      <c r="Z321" s="111" t="s">
        <v>180</v>
      </c>
      <c r="AA321" s="112">
        <v>76528</v>
      </c>
      <c r="AB321" s="113">
        <v>2548658251</v>
      </c>
      <c r="AC321" s="113">
        <v>2542486306</v>
      </c>
      <c r="AD321" s="111" t="s">
        <v>685</v>
      </c>
      <c r="AE321" s="111" t="s">
        <v>686</v>
      </c>
      <c r="AF321" s="111" t="s">
        <v>687</v>
      </c>
      <c r="AG321" s="111" t="s">
        <v>682</v>
      </c>
      <c r="AH321" s="111" t="s">
        <v>683</v>
      </c>
      <c r="AI321" s="111" t="s">
        <v>684</v>
      </c>
      <c r="AJ321" s="111" t="s">
        <v>180</v>
      </c>
      <c r="AK321" s="112">
        <v>76528</v>
      </c>
      <c r="AL321" s="111" t="s">
        <v>683</v>
      </c>
      <c r="AM321" s="111" t="s">
        <v>684</v>
      </c>
      <c r="AN321" s="111" t="s">
        <v>180</v>
      </c>
      <c r="AO321" s="112">
        <v>76528</v>
      </c>
      <c r="AP321" s="113">
        <v>2542486276</v>
      </c>
      <c r="AQ321" s="113">
        <v>2542486306</v>
      </c>
      <c r="AR321" s="111" t="s">
        <v>197</v>
      </c>
      <c r="AS321" s="114" t="s">
        <v>186</v>
      </c>
      <c r="AT321" s="114">
        <v>177182.79</v>
      </c>
      <c r="AU321" s="114"/>
      <c r="AV321" s="114"/>
      <c r="AW321" s="114" t="s">
        <v>186</v>
      </c>
      <c r="AX321" s="114" t="s">
        <v>186</v>
      </c>
      <c r="AY321" s="114" t="s">
        <v>186</v>
      </c>
      <c r="AZ321" s="114" t="s">
        <v>186</v>
      </c>
      <c r="BA321" s="114" t="s">
        <v>186</v>
      </c>
      <c r="BB321" s="111" t="s">
        <v>186</v>
      </c>
      <c r="BC321" s="114" t="s">
        <v>186</v>
      </c>
      <c r="BD321" s="111" t="s">
        <v>186</v>
      </c>
      <c r="BE321" s="114" t="s">
        <v>186</v>
      </c>
      <c r="BF321" s="111" t="s">
        <v>186</v>
      </c>
      <c r="BG321" s="114" t="s">
        <v>186</v>
      </c>
      <c r="BH321" s="114" t="s">
        <v>186</v>
      </c>
      <c r="BI321" s="114" t="s">
        <v>186</v>
      </c>
      <c r="BJ321" s="114" t="s">
        <v>186</v>
      </c>
      <c r="BK321" s="114" t="s">
        <v>186</v>
      </c>
      <c r="BL321" s="114" t="s">
        <v>186</v>
      </c>
      <c r="BM321" s="114" t="s">
        <v>186</v>
      </c>
      <c r="BN321" s="111" t="s">
        <v>688</v>
      </c>
      <c r="BO321" s="114">
        <v>177182.79</v>
      </c>
      <c r="BP321" s="111" t="s">
        <v>186</v>
      </c>
      <c r="BQ321" s="114" t="s">
        <v>186</v>
      </c>
      <c r="BR321" s="111" t="s">
        <v>186</v>
      </c>
      <c r="BS321" s="114" t="s">
        <v>186</v>
      </c>
      <c r="BT321" s="114" t="s">
        <v>186</v>
      </c>
      <c r="BU321" s="114" t="s">
        <v>186</v>
      </c>
      <c r="BV321" s="114" t="s">
        <v>186</v>
      </c>
      <c r="BW321" s="114" t="s">
        <v>186</v>
      </c>
      <c r="BX321" s="114" t="s">
        <v>186</v>
      </c>
      <c r="BY321" s="114" t="s">
        <v>186</v>
      </c>
      <c r="BZ321" s="114" t="s">
        <v>186</v>
      </c>
      <c r="CA321" s="111" t="s">
        <v>186</v>
      </c>
      <c r="CB321" s="114" t="s">
        <v>186</v>
      </c>
      <c r="CC321" s="111" t="s">
        <v>186</v>
      </c>
      <c r="CD321" s="114" t="s">
        <v>186</v>
      </c>
      <c r="CE321" s="111" t="s">
        <v>188</v>
      </c>
      <c r="CF321" s="111" t="s">
        <v>186</v>
      </c>
      <c r="CG321" s="111" t="s">
        <v>186</v>
      </c>
      <c r="CH321" s="111" t="s">
        <v>186</v>
      </c>
      <c r="CI321" s="111" t="s">
        <v>186</v>
      </c>
      <c r="CJ321" s="111" t="s">
        <v>186</v>
      </c>
      <c r="CK321" s="111" t="s">
        <v>186</v>
      </c>
      <c r="CL321" s="111" t="s">
        <v>186</v>
      </c>
      <c r="CM321" s="111" t="s">
        <v>186</v>
      </c>
      <c r="CN321" s="111" t="s">
        <v>186</v>
      </c>
      <c r="CO321" s="111" t="s">
        <v>186</v>
      </c>
      <c r="CP321" s="111" t="s">
        <v>186</v>
      </c>
      <c r="CQ321" s="111" t="s">
        <v>186</v>
      </c>
      <c r="CR321" s="111" t="s">
        <v>186</v>
      </c>
      <c r="CS321" s="111" t="s">
        <v>186</v>
      </c>
      <c r="CT321" s="111" t="s">
        <v>186</v>
      </c>
      <c r="CU321" s="111" t="s">
        <v>186</v>
      </c>
      <c r="CV321" s="114" t="s">
        <v>186</v>
      </c>
      <c r="CW321" s="111" t="s">
        <v>186</v>
      </c>
      <c r="CX321" s="111" t="s">
        <v>186</v>
      </c>
      <c r="CY321" s="111" t="s">
        <v>186</v>
      </c>
      <c r="CZ321" s="111" t="s">
        <v>186</v>
      </c>
      <c r="DA321" s="111" t="s">
        <v>186</v>
      </c>
      <c r="DB321" s="111" t="s">
        <v>186</v>
      </c>
      <c r="DC321" s="111" t="s">
        <v>186</v>
      </c>
      <c r="DD321" s="111" t="s">
        <v>186</v>
      </c>
      <c r="DE321" s="111" t="s">
        <v>186</v>
      </c>
      <c r="DF321" s="111" t="s">
        <v>186</v>
      </c>
      <c r="DG321" s="111" t="s">
        <v>186</v>
      </c>
      <c r="DH321" s="111" t="s">
        <v>186</v>
      </c>
      <c r="DI321" s="111" t="s">
        <v>186</v>
      </c>
      <c r="DJ321" s="111" t="s">
        <v>186</v>
      </c>
      <c r="DK321" s="111" t="s">
        <v>186</v>
      </c>
      <c r="DL321" s="111" t="s">
        <v>186</v>
      </c>
      <c r="DM321" s="115">
        <v>40973.43325231481</v>
      </c>
    </row>
    <row r="322" spans="18:117" ht="17.25" customHeight="1" hidden="1">
      <c r="R322" s="111" t="s">
        <v>689</v>
      </c>
      <c r="S322" s="111" t="s">
        <v>690</v>
      </c>
      <c r="T322" s="111" t="s">
        <v>691</v>
      </c>
      <c r="U322" s="111" t="s">
        <v>692</v>
      </c>
      <c r="V322" s="111" t="s">
        <v>362</v>
      </c>
      <c r="W322" s="112">
        <v>79322</v>
      </c>
      <c r="X322" s="111" t="s">
        <v>691</v>
      </c>
      <c r="Y322" s="111" t="s">
        <v>692</v>
      </c>
      <c r="Z322" s="111" t="s">
        <v>362</v>
      </c>
      <c r="AA322" s="112">
        <v>79322</v>
      </c>
      <c r="AB322" s="113">
        <v>8066752382</v>
      </c>
      <c r="AC322" s="113">
        <v>8066752645</v>
      </c>
      <c r="AD322" s="111" t="s">
        <v>693</v>
      </c>
      <c r="AE322" s="111" t="s">
        <v>372</v>
      </c>
      <c r="AF322" s="111" t="s">
        <v>694</v>
      </c>
      <c r="AG322" s="111" t="s">
        <v>690</v>
      </c>
      <c r="AH322" s="111" t="s">
        <v>691</v>
      </c>
      <c r="AI322" s="111" t="s">
        <v>692</v>
      </c>
      <c r="AJ322" s="111" t="s">
        <v>362</v>
      </c>
      <c r="AK322" s="112">
        <v>79322</v>
      </c>
      <c r="AL322" s="111" t="s">
        <v>691</v>
      </c>
      <c r="AM322" s="111" t="s">
        <v>692</v>
      </c>
      <c r="AN322" s="111" t="s">
        <v>362</v>
      </c>
      <c r="AO322" s="112">
        <v>79322</v>
      </c>
      <c r="AP322" s="113">
        <v>8066752382</v>
      </c>
      <c r="AQ322" s="113">
        <v>8066752645</v>
      </c>
      <c r="AR322" s="111" t="s">
        <v>185</v>
      </c>
      <c r="AS322" s="114">
        <v>0</v>
      </c>
      <c r="AT322" s="114">
        <v>116226</v>
      </c>
      <c r="AU322" s="114"/>
      <c r="AV322" s="114"/>
      <c r="AW322" s="114" t="s">
        <v>186</v>
      </c>
      <c r="AX322" s="114" t="s">
        <v>186</v>
      </c>
      <c r="AY322" s="114" t="s">
        <v>186</v>
      </c>
      <c r="AZ322" s="114" t="s">
        <v>186</v>
      </c>
      <c r="BA322" s="114" t="s">
        <v>186</v>
      </c>
      <c r="BB322" s="111" t="s">
        <v>186</v>
      </c>
      <c r="BC322" s="114" t="s">
        <v>186</v>
      </c>
      <c r="BD322" s="111" t="s">
        <v>186</v>
      </c>
      <c r="BE322" s="114" t="s">
        <v>186</v>
      </c>
      <c r="BF322" s="111" t="s">
        <v>186</v>
      </c>
      <c r="BG322" s="114" t="s">
        <v>186</v>
      </c>
      <c r="BH322" s="114" t="s">
        <v>186</v>
      </c>
      <c r="BI322" s="114" t="s">
        <v>186</v>
      </c>
      <c r="BJ322" s="114" t="s">
        <v>186</v>
      </c>
      <c r="BK322" s="114" t="s">
        <v>186</v>
      </c>
      <c r="BL322" s="114" t="s">
        <v>186</v>
      </c>
      <c r="BM322" s="114" t="s">
        <v>186</v>
      </c>
      <c r="BN322" s="111" t="s">
        <v>695</v>
      </c>
      <c r="BO322" s="114">
        <v>116226</v>
      </c>
      <c r="BP322" s="111" t="s">
        <v>186</v>
      </c>
      <c r="BQ322" s="114" t="s">
        <v>186</v>
      </c>
      <c r="BR322" s="111" t="s">
        <v>186</v>
      </c>
      <c r="BS322" s="114" t="s">
        <v>186</v>
      </c>
      <c r="BT322" s="114" t="s">
        <v>186</v>
      </c>
      <c r="BU322" s="114" t="s">
        <v>186</v>
      </c>
      <c r="BV322" s="114" t="s">
        <v>186</v>
      </c>
      <c r="BW322" s="114" t="s">
        <v>186</v>
      </c>
      <c r="BX322" s="114" t="s">
        <v>186</v>
      </c>
      <c r="BY322" s="114" t="s">
        <v>186</v>
      </c>
      <c r="BZ322" s="114" t="s">
        <v>186</v>
      </c>
      <c r="CA322" s="111" t="s">
        <v>186</v>
      </c>
      <c r="CB322" s="114" t="s">
        <v>186</v>
      </c>
      <c r="CC322" s="111" t="s">
        <v>186</v>
      </c>
      <c r="CD322" s="114" t="s">
        <v>186</v>
      </c>
      <c r="CE322" s="111" t="s">
        <v>188</v>
      </c>
      <c r="CF322" s="111" t="s">
        <v>186</v>
      </c>
      <c r="CG322" s="111" t="s">
        <v>186</v>
      </c>
      <c r="CH322" s="111" t="s">
        <v>186</v>
      </c>
      <c r="CI322" s="111" t="s">
        <v>186</v>
      </c>
      <c r="CJ322" s="111" t="s">
        <v>186</v>
      </c>
      <c r="CK322" s="111" t="s">
        <v>186</v>
      </c>
      <c r="CL322" s="111" t="s">
        <v>186</v>
      </c>
      <c r="CM322" s="111" t="s">
        <v>186</v>
      </c>
      <c r="CN322" s="111" t="s">
        <v>186</v>
      </c>
      <c r="CO322" s="111" t="s">
        <v>186</v>
      </c>
      <c r="CP322" s="111" t="s">
        <v>186</v>
      </c>
      <c r="CQ322" s="111" t="s">
        <v>186</v>
      </c>
      <c r="CR322" s="111" t="s">
        <v>186</v>
      </c>
      <c r="CS322" s="111" t="s">
        <v>186</v>
      </c>
      <c r="CT322" s="111" t="s">
        <v>186</v>
      </c>
      <c r="CU322" s="111" t="s">
        <v>186</v>
      </c>
      <c r="CV322" s="111" t="s">
        <v>186</v>
      </c>
      <c r="CW322" s="111" t="s">
        <v>186</v>
      </c>
      <c r="CX322" s="111" t="s">
        <v>186</v>
      </c>
      <c r="CY322" s="111" t="s">
        <v>186</v>
      </c>
      <c r="CZ322" s="111" t="s">
        <v>186</v>
      </c>
      <c r="DA322" s="111" t="s">
        <v>186</v>
      </c>
      <c r="DB322" s="111" t="s">
        <v>186</v>
      </c>
      <c r="DC322" s="111" t="s">
        <v>186</v>
      </c>
      <c r="DD322" s="111" t="s">
        <v>186</v>
      </c>
      <c r="DE322" s="111" t="s">
        <v>186</v>
      </c>
      <c r="DF322" s="111" t="s">
        <v>186</v>
      </c>
      <c r="DG322" s="111" t="s">
        <v>186</v>
      </c>
      <c r="DH322" s="111" t="s">
        <v>186</v>
      </c>
      <c r="DI322" s="111" t="s">
        <v>186</v>
      </c>
      <c r="DJ322" s="111" t="s">
        <v>186</v>
      </c>
      <c r="DK322" s="111" t="s">
        <v>186</v>
      </c>
      <c r="DL322" s="111" t="s">
        <v>186</v>
      </c>
      <c r="DM322" s="115">
        <v>40948.5953125</v>
      </c>
    </row>
    <row r="323" spans="18:117" ht="17.25" customHeight="1" hidden="1">
      <c r="R323" s="111" t="s">
        <v>696</v>
      </c>
      <c r="S323" s="111" t="s">
        <v>697</v>
      </c>
      <c r="T323" s="111" t="s">
        <v>698</v>
      </c>
      <c r="U323" s="111" t="s">
        <v>699</v>
      </c>
      <c r="V323" s="111" t="s">
        <v>180</v>
      </c>
      <c r="W323" s="112">
        <v>77954</v>
      </c>
      <c r="X323" s="111" t="s">
        <v>698</v>
      </c>
      <c r="Y323" s="111" t="s">
        <v>699</v>
      </c>
      <c r="Z323" s="111" t="s">
        <v>180</v>
      </c>
      <c r="AA323" s="112">
        <v>77954</v>
      </c>
      <c r="AB323" s="113">
        <v>3612756191</v>
      </c>
      <c r="AC323" s="113">
        <v>3612753999</v>
      </c>
      <c r="AD323" s="111" t="s">
        <v>700</v>
      </c>
      <c r="AE323" s="111" t="s">
        <v>372</v>
      </c>
      <c r="AF323" s="111" t="s">
        <v>701</v>
      </c>
      <c r="AG323" s="111" t="s">
        <v>697</v>
      </c>
      <c r="AH323" s="111" t="s">
        <v>698</v>
      </c>
      <c r="AI323" s="111" t="s">
        <v>699</v>
      </c>
      <c r="AJ323" s="111" t="s">
        <v>180</v>
      </c>
      <c r="AK323" s="112">
        <v>77954</v>
      </c>
      <c r="AL323" s="111" t="s">
        <v>698</v>
      </c>
      <c r="AM323" s="111" t="s">
        <v>699</v>
      </c>
      <c r="AN323" s="111" t="s">
        <v>180</v>
      </c>
      <c r="AO323" s="112">
        <v>77954</v>
      </c>
      <c r="AP323" s="113">
        <v>3612750504</v>
      </c>
      <c r="AQ323" s="113">
        <v>3612753999</v>
      </c>
      <c r="AR323" s="111" t="s">
        <v>197</v>
      </c>
      <c r="AS323" s="114">
        <v>974890</v>
      </c>
      <c r="AT323" s="114">
        <v>589445.44</v>
      </c>
      <c r="AU323" s="114"/>
      <c r="AV323" s="114"/>
      <c r="AW323" s="114">
        <v>487445</v>
      </c>
      <c r="AX323" s="114">
        <v>487445</v>
      </c>
      <c r="AY323" s="114" t="s">
        <v>186</v>
      </c>
      <c r="AZ323" s="114" t="s">
        <v>186</v>
      </c>
      <c r="BA323" s="114" t="s">
        <v>186</v>
      </c>
      <c r="BB323" s="111" t="s">
        <v>186</v>
      </c>
      <c r="BC323" s="114" t="s">
        <v>186</v>
      </c>
      <c r="BD323" s="111" t="s">
        <v>186</v>
      </c>
      <c r="BE323" s="114" t="s">
        <v>186</v>
      </c>
      <c r="BF323" s="111" t="s">
        <v>186</v>
      </c>
      <c r="BG323" s="114" t="s">
        <v>186</v>
      </c>
      <c r="BH323" s="114" t="s">
        <v>186</v>
      </c>
      <c r="BI323" s="114">
        <v>294722.72</v>
      </c>
      <c r="BJ323" s="114">
        <v>294722.72</v>
      </c>
      <c r="BK323" s="114" t="s">
        <v>186</v>
      </c>
      <c r="BL323" s="114" t="s">
        <v>186</v>
      </c>
      <c r="BM323" s="114" t="s">
        <v>186</v>
      </c>
      <c r="BN323" s="111" t="s">
        <v>186</v>
      </c>
      <c r="BO323" s="114" t="s">
        <v>186</v>
      </c>
      <c r="BP323" s="111" t="s">
        <v>186</v>
      </c>
      <c r="BQ323" s="114" t="s">
        <v>186</v>
      </c>
      <c r="BR323" s="111" t="s">
        <v>186</v>
      </c>
      <c r="BS323" s="114" t="s">
        <v>186</v>
      </c>
      <c r="BT323" s="114" t="s">
        <v>186</v>
      </c>
      <c r="BU323" s="114" t="s">
        <v>186</v>
      </c>
      <c r="BV323" s="114" t="s">
        <v>186</v>
      </c>
      <c r="BW323" s="114" t="s">
        <v>186</v>
      </c>
      <c r="BX323" s="114" t="s">
        <v>186</v>
      </c>
      <c r="BY323" s="114" t="s">
        <v>186</v>
      </c>
      <c r="BZ323" s="114" t="s">
        <v>186</v>
      </c>
      <c r="CA323" s="111" t="s">
        <v>186</v>
      </c>
      <c r="CB323" s="114" t="s">
        <v>186</v>
      </c>
      <c r="CC323" s="111" t="s">
        <v>186</v>
      </c>
      <c r="CD323" s="114" t="s">
        <v>186</v>
      </c>
      <c r="CE323" s="111" t="s">
        <v>188</v>
      </c>
      <c r="CF323" s="111" t="s">
        <v>186</v>
      </c>
      <c r="CG323" s="111" t="s">
        <v>186</v>
      </c>
      <c r="CH323" s="111" t="s">
        <v>186</v>
      </c>
      <c r="CI323" s="111" t="s">
        <v>186</v>
      </c>
      <c r="CJ323" s="111" t="s">
        <v>186</v>
      </c>
      <c r="CK323" s="111" t="s">
        <v>186</v>
      </c>
      <c r="CL323" s="111" t="s">
        <v>186</v>
      </c>
      <c r="CM323" s="111" t="s">
        <v>186</v>
      </c>
      <c r="CN323" s="111" t="s">
        <v>186</v>
      </c>
      <c r="CO323" s="111" t="s">
        <v>186</v>
      </c>
      <c r="CP323" s="111" t="s">
        <v>186</v>
      </c>
      <c r="CQ323" s="111" t="s">
        <v>186</v>
      </c>
      <c r="CR323" s="111" t="s">
        <v>186</v>
      </c>
      <c r="CS323" s="111" t="s">
        <v>186</v>
      </c>
      <c r="CT323" s="111" t="s">
        <v>186</v>
      </c>
      <c r="CU323" s="111" t="s">
        <v>186</v>
      </c>
      <c r="CV323" s="111" t="s">
        <v>186</v>
      </c>
      <c r="CW323" s="111" t="s">
        <v>186</v>
      </c>
      <c r="CX323" s="111" t="s">
        <v>186</v>
      </c>
      <c r="CY323" s="111" t="s">
        <v>186</v>
      </c>
      <c r="CZ323" s="111" t="s">
        <v>186</v>
      </c>
      <c r="DA323" s="111" t="s">
        <v>186</v>
      </c>
      <c r="DB323" s="111" t="s">
        <v>186</v>
      </c>
      <c r="DC323" s="111" t="s">
        <v>186</v>
      </c>
      <c r="DD323" s="111" t="s">
        <v>186</v>
      </c>
      <c r="DE323" s="111" t="s">
        <v>186</v>
      </c>
      <c r="DF323" s="111" t="s">
        <v>186</v>
      </c>
      <c r="DG323" s="111" t="s">
        <v>186</v>
      </c>
      <c r="DH323" s="111" t="s">
        <v>186</v>
      </c>
      <c r="DI323" s="111" t="s">
        <v>186</v>
      </c>
      <c r="DJ323" s="111" t="s">
        <v>186</v>
      </c>
      <c r="DK323" s="111" t="s">
        <v>186</v>
      </c>
      <c r="DL323" s="111" t="s">
        <v>186</v>
      </c>
      <c r="DM323" s="115">
        <v>40926.59287037037</v>
      </c>
    </row>
    <row r="324" spans="18:117" ht="17.25" customHeight="1" hidden="1">
      <c r="R324" s="111" t="s">
        <v>702</v>
      </c>
      <c r="S324" s="111" t="s">
        <v>703</v>
      </c>
      <c r="T324" s="111" t="s">
        <v>704</v>
      </c>
      <c r="U324" s="111" t="s">
        <v>705</v>
      </c>
      <c r="V324" s="111" t="s">
        <v>180</v>
      </c>
      <c r="W324" s="112">
        <v>79855</v>
      </c>
      <c r="X324" s="111" t="s">
        <v>706</v>
      </c>
      <c r="Y324" s="111" t="s">
        <v>705</v>
      </c>
      <c r="Z324" s="111" t="s">
        <v>180</v>
      </c>
      <c r="AA324" s="112">
        <v>79855</v>
      </c>
      <c r="AB324" s="113">
        <v>4322832760</v>
      </c>
      <c r="AC324" s="113">
        <v>4322832581</v>
      </c>
      <c r="AD324" s="111" t="s">
        <v>573</v>
      </c>
      <c r="AE324" s="111" t="s">
        <v>574</v>
      </c>
      <c r="AF324" s="111" t="s">
        <v>707</v>
      </c>
      <c r="AG324" s="111" t="s">
        <v>576</v>
      </c>
      <c r="AH324" s="111" t="s">
        <v>708</v>
      </c>
      <c r="AI324" s="111" t="s">
        <v>578</v>
      </c>
      <c r="AJ324" s="111" t="s">
        <v>579</v>
      </c>
      <c r="AK324" s="112">
        <v>74804</v>
      </c>
      <c r="AL324" s="111" t="s">
        <v>708</v>
      </c>
      <c r="AM324" s="111" t="s">
        <v>578</v>
      </c>
      <c r="AN324" s="111" t="s">
        <v>579</v>
      </c>
      <c r="AO324" s="112">
        <v>74804</v>
      </c>
      <c r="AP324" s="113">
        <v>4058780202</v>
      </c>
      <c r="AQ324" s="113">
        <v>4052726007</v>
      </c>
      <c r="AR324" s="111" t="s">
        <v>185</v>
      </c>
      <c r="AS324" s="114">
        <v>0</v>
      </c>
      <c r="AT324" s="114">
        <v>42864</v>
      </c>
      <c r="AU324" s="114"/>
      <c r="AV324" s="114"/>
      <c r="AW324" s="114" t="s">
        <v>186</v>
      </c>
      <c r="AX324" s="114" t="s">
        <v>186</v>
      </c>
      <c r="AY324" s="114" t="s">
        <v>186</v>
      </c>
      <c r="AZ324" s="114" t="s">
        <v>186</v>
      </c>
      <c r="BA324" s="114" t="s">
        <v>186</v>
      </c>
      <c r="BB324" s="111" t="s">
        <v>186</v>
      </c>
      <c r="BC324" s="114" t="s">
        <v>186</v>
      </c>
      <c r="BD324" s="111" t="s">
        <v>186</v>
      </c>
      <c r="BE324" s="114" t="s">
        <v>186</v>
      </c>
      <c r="BF324" s="111" t="s">
        <v>186</v>
      </c>
      <c r="BG324" s="114" t="s">
        <v>186</v>
      </c>
      <c r="BH324" s="114" t="s">
        <v>186</v>
      </c>
      <c r="BI324" s="114">
        <v>42864</v>
      </c>
      <c r="BJ324" s="114" t="s">
        <v>186</v>
      </c>
      <c r="BK324" s="114" t="s">
        <v>186</v>
      </c>
      <c r="BL324" s="114" t="s">
        <v>186</v>
      </c>
      <c r="BM324" s="114" t="s">
        <v>186</v>
      </c>
      <c r="BN324" s="111" t="s">
        <v>186</v>
      </c>
      <c r="BO324" s="114" t="s">
        <v>186</v>
      </c>
      <c r="BP324" s="111" t="s">
        <v>186</v>
      </c>
      <c r="BQ324" s="114" t="s">
        <v>186</v>
      </c>
      <c r="BR324" s="111" t="s">
        <v>186</v>
      </c>
      <c r="BS324" s="114" t="s">
        <v>186</v>
      </c>
      <c r="BT324" s="114" t="s">
        <v>186</v>
      </c>
      <c r="BU324" s="114" t="s">
        <v>186</v>
      </c>
      <c r="BV324" s="114" t="s">
        <v>186</v>
      </c>
      <c r="BW324" s="114" t="s">
        <v>186</v>
      </c>
      <c r="BX324" s="114" t="s">
        <v>186</v>
      </c>
      <c r="BY324" s="114" t="s">
        <v>186</v>
      </c>
      <c r="BZ324" s="114" t="s">
        <v>186</v>
      </c>
      <c r="CA324" s="111" t="s">
        <v>186</v>
      </c>
      <c r="CB324" s="114" t="s">
        <v>186</v>
      </c>
      <c r="CC324" s="111" t="s">
        <v>186</v>
      </c>
      <c r="CD324" s="114" t="s">
        <v>186</v>
      </c>
      <c r="CE324" s="111" t="s">
        <v>188</v>
      </c>
      <c r="CF324" s="111" t="s">
        <v>186</v>
      </c>
      <c r="CG324" s="111" t="s">
        <v>186</v>
      </c>
      <c r="CH324" s="111" t="s">
        <v>186</v>
      </c>
      <c r="CI324" s="111" t="s">
        <v>186</v>
      </c>
      <c r="CJ324" s="111" t="s">
        <v>186</v>
      </c>
      <c r="CK324" s="111" t="s">
        <v>186</v>
      </c>
      <c r="CL324" s="111" t="s">
        <v>186</v>
      </c>
      <c r="CM324" s="111" t="s">
        <v>186</v>
      </c>
      <c r="CN324" s="111" t="s">
        <v>186</v>
      </c>
      <c r="CO324" s="111" t="s">
        <v>186</v>
      </c>
      <c r="CP324" s="111" t="s">
        <v>186</v>
      </c>
      <c r="CQ324" s="111" t="s">
        <v>186</v>
      </c>
      <c r="CR324" s="111" t="s">
        <v>186</v>
      </c>
      <c r="CS324" s="111" t="s">
        <v>186</v>
      </c>
      <c r="CT324" s="111" t="s">
        <v>186</v>
      </c>
      <c r="CU324" s="111" t="s">
        <v>186</v>
      </c>
      <c r="CV324" s="111" t="s">
        <v>186</v>
      </c>
      <c r="CW324" s="111" t="s">
        <v>186</v>
      </c>
      <c r="CX324" s="111" t="s">
        <v>186</v>
      </c>
      <c r="CY324" s="111" t="s">
        <v>186</v>
      </c>
      <c r="CZ324" s="111" t="s">
        <v>186</v>
      </c>
      <c r="DA324" s="111" t="s">
        <v>186</v>
      </c>
      <c r="DB324" s="111" t="s">
        <v>186</v>
      </c>
      <c r="DC324" s="111" t="s">
        <v>186</v>
      </c>
      <c r="DD324" s="111" t="s">
        <v>186</v>
      </c>
      <c r="DE324" s="111" t="s">
        <v>186</v>
      </c>
      <c r="DF324" s="111" t="s">
        <v>186</v>
      </c>
      <c r="DG324" s="111" t="s">
        <v>186</v>
      </c>
      <c r="DH324" s="111" t="s">
        <v>186</v>
      </c>
      <c r="DI324" s="111" t="s">
        <v>186</v>
      </c>
      <c r="DJ324" s="111" t="s">
        <v>186</v>
      </c>
      <c r="DK324" s="111" t="s">
        <v>186</v>
      </c>
      <c r="DL324" s="111" t="s">
        <v>186</v>
      </c>
      <c r="DM324" s="115">
        <v>40941.679293981484</v>
      </c>
    </row>
    <row r="325" spans="18:117" ht="17.25" customHeight="1" hidden="1">
      <c r="R325" s="111" t="s">
        <v>709</v>
      </c>
      <c r="S325" s="111" t="s">
        <v>710</v>
      </c>
      <c r="T325" s="111" t="s">
        <v>711</v>
      </c>
      <c r="U325" s="111" t="s">
        <v>712</v>
      </c>
      <c r="V325" s="111" t="s">
        <v>180</v>
      </c>
      <c r="W325" s="112">
        <v>77065</v>
      </c>
      <c r="X325" s="111" t="s">
        <v>711</v>
      </c>
      <c r="Y325" s="111" t="s">
        <v>712</v>
      </c>
      <c r="Z325" s="111" t="s">
        <v>180</v>
      </c>
      <c r="AA325" s="112">
        <v>77065</v>
      </c>
      <c r="AB325" s="113">
        <v>2818973100</v>
      </c>
      <c r="AC325" s="113">
        <v>2818905341</v>
      </c>
      <c r="AD325" s="111" t="s">
        <v>713</v>
      </c>
      <c r="AE325" s="111" t="s">
        <v>229</v>
      </c>
      <c r="AF325" s="111" t="s">
        <v>714</v>
      </c>
      <c r="AG325" s="111" t="s">
        <v>715</v>
      </c>
      <c r="AH325" s="111" t="s">
        <v>711</v>
      </c>
      <c r="AI325" s="111" t="s">
        <v>712</v>
      </c>
      <c r="AJ325" s="111" t="s">
        <v>180</v>
      </c>
      <c r="AK325" s="112">
        <v>77065</v>
      </c>
      <c r="AL325" s="111" t="s">
        <v>711</v>
      </c>
      <c r="AM325" s="111" t="s">
        <v>712</v>
      </c>
      <c r="AN325" s="111" t="s">
        <v>180</v>
      </c>
      <c r="AO325" s="112">
        <v>77065</v>
      </c>
      <c r="AP325" s="113">
        <v>2818973100</v>
      </c>
      <c r="AQ325" s="113">
        <v>2818905341</v>
      </c>
      <c r="AR325" s="111" t="s">
        <v>185</v>
      </c>
      <c r="AS325" s="114">
        <v>3937070</v>
      </c>
      <c r="AT325" s="114">
        <v>0</v>
      </c>
      <c r="AU325" s="114"/>
      <c r="AV325" s="114"/>
      <c r="AW325" s="114"/>
      <c r="AX325" s="114"/>
      <c r="AY325" s="114"/>
      <c r="AZ325" s="114"/>
      <c r="BA325" s="114"/>
      <c r="BB325" s="111" t="s">
        <v>716</v>
      </c>
      <c r="BC325" s="114">
        <v>3937070</v>
      </c>
      <c r="BD325" s="111" t="s">
        <v>186</v>
      </c>
      <c r="BE325" s="114"/>
      <c r="BF325" s="111" t="s">
        <v>186</v>
      </c>
      <c r="BG325" s="114"/>
      <c r="BH325" s="114"/>
      <c r="BI325" s="114"/>
      <c r="BJ325" s="114"/>
      <c r="BK325" s="114"/>
      <c r="BL325" s="114"/>
      <c r="BM325" s="114"/>
      <c r="BN325" s="111" t="s">
        <v>186</v>
      </c>
      <c r="BO325" s="114"/>
      <c r="BP325" s="111" t="s">
        <v>186</v>
      </c>
      <c r="BQ325" s="114"/>
      <c r="BR325" s="111"/>
      <c r="BS325" s="114"/>
      <c r="BT325" s="114"/>
      <c r="BU325" s="114"/>
      <c r="BV325" s="114"/>
      <c r="BW325" s="114"/>
      <c r="BX325" s="114"/>
      <c r="BY325" s="114"/>
      <c r="BZ325" s="114"/>
      <c r="CA325" s="111"/>
      <c r="CB325" s="114"/>
      <c r="CC325" s="111"/>
      <c r="CD325" s="114"/>
      <c r="CE325" s="111" t="s">
        <v>188</v>
      </c>
      <c r="CF325" s="111" t="s">
        <v>186</v>
      </c>
      <c r="CG325" s="111" t="s">
        <v>186</v>
      </c>
      <c r="CH325" s="111" t="s">
        <v>186</v>
      </c>
      <c r="CI325" s="111" t="s">
        <v>186</v>
      </c>
      <c r="CJ325" s="111" t="s">
        <v>186</v>
      </c>
      <c r="CK325" s="111" t="s">
        <v>186</v>
      </c>
      <c r="CL325" s="111" t="s">
        <v>186</v>
      </c>
      <c r="CM325" s="111" t="s">
        <v>186</v>
      </c>
      <c r="CN325" s="111" t="s">
        <v>186</v>
      </c>
      <c r="CO325" s="111"/>
      <c r="CP325" s="111"/>
      <c r="CQ325" s="111"/>
      <c r="CR325" s="111"/>
      <c r="CS325" s="111"/>
      <c r="CT325" s="111"/>
      <c r="CU325" s="111"/>
      <c r="CV325" s="114"/>
      <c r="CW325" s="111"/>
      <c r="CX325" s="111"/>
      <c r="CY325" s="111" t="s">
        <v>186</v>
      </c>
      <c r="CZ325" s="111" t="s">
        <v>186</v>
      </c>
      <c r="DA325" s="111" t="s">
        <v>186</v>
      </c>
      <c r="DB325" s="111" t="s">
        <v>186</v>
      </c>
      <c r="DC325" s="111" t="s">
        <v>186</v>
      </c>
      <c r="DD325" s="111" t="s">
        <v>186</v>
      </c>
      <c r="DE325" s="111" t="s">
        <v>186</v>
      </c>
      <c r="DF325" s="111" t="s">
        <v>186</v>
      </c>
      <c r="DG325" s="111" t="s">
        <v>186</v>
      </c>
      <c r="DH325" s="111" t="s">
        <v>186</v>
      </c>
      <c r="DI325" s="111" t="s">
        <v>186</v>
      </c>
      <c r="DJ325" s="111"/>
      <c r="DK325" s="111"/>
      <c r="DL325" s="111"/>
      <c r="DM325" s="115">
        <v>40966.67575231481</v>
      </c>
    </row>
    <row r="326" spans="18:117" ht="17.25" customHeight="1" hidden="1">
      <c r="R326" s="111" t="s">
        <v>717</v>
      </c>
      <c r="S326" s="111" t="s">
        <v>718</v>
      </c>
      <c r="T326" s="111" t="s">
        <v>719</v>
      </c>
      <c r="U326" s="111" t="s">
        <v>720</v>
      </c>
      <c r="V326" s="111" t="s">
        <v>180</v>
      </c>
      <c r="W326" s="112">
        <v>79022</v>
      </c>
      <c r="X326" s="111" t="s">
        <v>721</v>
      </c>
      <c r="Y326" s="111" t="s">
        <v>720</v>
      </c>
      <c r="Z326" s="111" t="s">
        <v>180</v>
      </c>
      <c r="AA326" s="112">
        <v>79022</v>
      </c>
      <c r="AB326" s="113">
        <v>8062444571</v>
      </c>
      <c r="AC326" s="113">
        <v>8062446461</v>
      </c>
      <c r="AD326" s="111" t="s">
        <v>722</v>
      </c>
      <c r="AE326" s="111" t="s">
        <v>229</v>
      </c>
      <c r="AF326" s="111" t="s">
        <v>723</v>
      </c>
      <c r="AG326" s="111" t="s">
        <v>718</v>
      </c>
      <c r="AH326" s="111" t="s">
        <v>719</v>
      </c>
      <c r="AI326" s="111" t="s">
        <v>720</v>
      </c>
      <c r="AJ326" s="111" t="s">
        <v>180</v>
      </c>
      <c r="AK326" s="112">
        <v>79022</v>
      </c>
      <c r="AL326" s="111" t="s">
        <v>721</v>
      </c>
      <c r="AM326" s="111" t="s">
        <v>720</v>
      </c>
      <c r="AN326" s="111" t="s">
        <v>180</v>
      </c>
      <c r="AO326" s="112">
        <v>79022</v>
      </c>
      <c r="AP326" s="113">
        <v>8062449270</v>
      </c>
      <c r="AQ326" s="113">
        <v>8062446461</v>
      </c>
      <c r="AR326" s="111" t="s">
        <v>197</v>
      </c>
      <c r="AS326" s="114">
        <v>340412</v>
      </c>
      <c r="AT326" s="114">
        <v>334403.99</v>
      </c>
      <c r="AU326" s="114"/>
      <c r="AV326" s="114">
        <v>6808.24</v>
      </c>
      <c r="AW326" s="114">
        <v>173610.12</v>
      </c>
      <c r="AX326" s="114">
        <v>94396</v>
      </c>
      <c r="AY326" s="114">
        <v>23482.83</v>
      </c>
      <c r="AZ326" s="114">
        <v>42114.56</v>
      </c>
      <c r="BA326" s="114"/>
      <c r="BB326" s="111" t="s">
        <v>186</v>
      </c>
      <c r="BC326" s="114"/>
      <c r="BD326" s="111"/>
      <c r="BE326" s="114"/>
      <c r="BF326" s="111"/>
      <c r="BG326" s="114"/>
      <c r="BH326" s="114">
        <v>6688.08</v>
      </c>
      <c r="BI326" s="114">
        <v>170546.03</v>
      </c>
      <c r="BJ326" s="114">
        <v>92730.23</v>
      </c>
      <c r="BK326" s="114">
        <v>23068.37</v>
      </c>
      <c r="BL326" s="114">
        <v>41371.99</v>
      </c>
      <c r="BM326" s="114"/>
      <c r="BN326" s="111" t="s">
        <v>186</v>
      </c>
      <c r="BO326" s="114"/>
      <c r="BP326" s="111" t="s">
        <v>186</v>
      </c>
      <c r="BQ326" s="114"/>
      <c r="BR326" s="111" t="s">
        <v>186</v>
      </c>
      <c r="BS326" s="114"/>
      <c r="BT326" s="114" t="s">
        <v>186</v>
      </c>
      <c r="BU326" s="114" t="s">
        <v>186</v>
      </c>
      <c r="BV326" s="114" t="s">
        <v>186</v>
      </c>
      <c r="BW326" s="114" t="s">
        <v>186</v>
      </c>
      <c r="BX326" s="114" t="s">
        <v>186</v>
      </c>
      <c r="BY326" s="114" t="s">
        <v>186</v>
      </c>
      <c r="BZ326" s="114" t="s">
        <v>186</v>
      </c>
      <c r="CA326" s="111" t="s">
        <v>186</v>
      </c>
      <c r="CB326" s="114" t="s">
        <v>186</v>
      </c>
      <c r="CC326" s="111" t="s">
        <v>186</v>
      </c>
      <c r="CD326" s="114" t="s">
        <v>186</v>
      </c>
      <c r="CE326" s="111" t="s">
        <v>188</v>
      </c>
      <c r="CF326" s="111" t="s">
        <v>186</v>
      </c>
      <c r="CG326" s="111" t="s">
        <v>186</v>
      </c>
      <c r="CH326" s="111" t="s">
        <v>186</v>
      </c>
      <c r="CI326" s="111" t="s">
        <v>186</v>
      </c>
      <c r="CJ326" s="111" t="s">
        <v>186</v>
      </c>
      <c r="CK326" s="111" t="s">
        <v>186</v>
      </c>
      <c r="CL326" s="111" t="s">
        <v>186</v>
      </c>
      <c r="CM326" s="111" t="s">
        <v>186</v>
      </c>
      <c r="CN326" s="111" t="s">
        <v>186</v>
      </c>
      <c r="CO326" s="111" t="s">
        <v>186</v>
      </c>
      <c r="CP326" s="111" t="s">
        <v>186</v>
      </c>
      <c r="CQ326" s="111" t="s">
        <v>186</v>
      </c>
      <c r="CR326" s="111" t="s">
        <v>186</v>
      </c>
      <c r="CS326" s="111" t="s">
        <v>186</v>
      </c>
      <c r="CT326" s="111" t="s">
        <v>186</v>
      </c>
      <c r="CU326" s="111" t="s">
        <v>186</v>
      </c>
      <c r="CV326" s="111" t="s">
        <v>186</v>
      </c>
      <c r="CW326" s="111" t="s">
        <v>186</v>
      </c>
      <c r="CX326" s="111" t="s">
        <v>186</v>
      </c>
      <c r="CY326" s="111" t="s">
        <v>186</v>
      </c>
      <c r="CZ326" s="111" t="s">
        <v>186</v>
      </c>
      <c r="DA326" s="111" t="s">
        <v>186</v>
      </c>
      <c r="DB326" s="111" t="s">
        <v>186</v>
      </c>
      <c r="DC326" s="111" t="s">
        <v>186</v>
      </c>
      <c r="DD326" s="111" t="s">
        <v>186</v>
      </c>
      <c r="DE326" s="111" t="s">
        <v>186</v>
      </c>
      <c r="DF326" s="111" t="s">
        <v>186</v>
      </c>
      <c r="DG326" s="111" t="s">
        <v>186</v>
      </c>
      <c r="DH326" s="111" t="s">
        <v>186</v>
      </c>
      <c r="DI326" s="111" t="s">
        <v>186</v>
      </c>
      <c r="DJ326" s="111" t="s">
        <v>186</v>
      </c>
      <c r="DK326" s="111" t="s">
        <v>186</v>
      </c>
      <c r="DL326" s="111" t="s">
        <v>186</v>
      </c>
      <c r="DM326" s="115">
        <v>40959.53579861111</v>
      </c>
    </row>
    <row r="327" spans="18:117" ht="17.25" customHeight="1" hidden="1">
      <c r="R327" s="111" t="s">
        <v>724</v>
      </c>
      <c r="S327" s="111" t="s">
        <v>725</v>
      </c>
      <c r="T327" s="111" t="s">
        <v>726</v>
      </c>
      <c r="U327" s="111" t="s">
        <v>263</v>
      </c>
      <c r="V327" s="111" t="s">
        <v>180</v>
      </c>
      <c r="W327" s="112">
        <v>75325</v>
      </c>
      <c r="X327" s="111" t="s">
        <v>726</v>
      </c>
      <c r="Y327" s="111" t="s">
        <v>263</v>
      </c>
      <c r="Z327" s="111" t="s">
        <v>180</v>
      </c>
      <c r="AA327" s="112">
        <v>75325</v>
      </c>
      <c r="AB327" s="113">
        <v>2145904174</v>
      </c>
      <c r="AC327" s="113">
        <v>2145904176</v>
      </c>
      <c r="AD327" s="111" t="s">
        <v>727</v>
      </c>
      <c r="AE327" s="111" t="s">
        <v>728</v>
      </c>
      <c r="AF327" s="111" t="s">
        <v>729</v>
      </c>
      <c r="AG327" s="111" t="s">
        <v>725</v>
      </c>
      <c r="AH327" s="111" t="s">
        <v>726</v>
      </c>
      <c r="AI327" s="111" t="s">
        <v>263</v>
      </c>
      <c r="AJ327" s="111" t="s">
        <v>180</v>
      </c>
      <c r="AK327" s="112">
        <v>75325</v>
      </c>
      <c r="AL327" s="111" t="s">
        <v>726</v>
      </c>
      <c r="AM327" s="111" t="s">
        <v>263</v>
      </c>
      <c r="AN327" s="111" t="s">
        <v>180</v>
      </c>
      <c r="AO327" s="112">
        <v>75325</v>
      </c>
      <c r="AP327" s="113">
        <v>2145904174</v>
      </c>
      <c r="AQ327" s="113">
        <v>2145904176</v>
      </c>
      <c r="AR327" s="111" t="s">
        <v>197</v>
      </c>
      <c r="AS327" s="114">
        <v>192698308</v>
      </c>
      <c r="AT327" s="114">
        <v>188440686</v>
      </c>
      <c r="AU327" s="114">
        <v>1477550</v>
      </c>
      <c r="AV327" s="114"/>
      <c r="AW327" s="114" t="s">
        <v>186</v>
      </c>
      <c r="AX327" s="114" t="s">
        <v>186</v>
      </c>
      <c r="AY327" s="114" t="s">
        <v>186</v>
      </c>
      <c r="AZ327" s="114" t="s">
        <v>186</v>
      </c>
      <c r="BA327" s="114" t="s">
        <v>186</v>
      </c>
      <c r="BB327" s="111" t="s">
        <v>730</v>
      </c>
      <c r="BC327" s="114">
        <v>192698308</v>
      </c>
      <c r="BD327" s="111" t="s">
        <v>186</v>
      </c>
      <c r="BE327" s="114" t="s">
        <v>186</v>
      </c>
      <c r="BF327" s="111" t="s">
        <v>186</v>
      </c>
      <c r="BG327" s="114" t="s">
        <v>186</v>
      </c>
      <c r="BH327" s="114" t="s">
        <v>186</v>
      </c>
      <c r="BI327" s="114" t="s">
        <v>186</v>
      </c>
      <c r="BJ327" s="114" t="s">
        <v>186</v>
      </c>
      <c r="BK327" s="114" t="s">
        <v>186</v>
      </c>
      <c r="BL327" s="114" t="s">
        <v>186</v>
      </c>
      <c r="BM327" s="114" t="s">
        <v>186</v>
      </c>
      <c r="BN327" s="111" t="s">
        <v>730</v>
      </c>
      <c r="BO327" s="114">
        <v>188440686</v>
      </c>
      <c r="BP327" s="111" t="s">
        <v>186</v>
      </c>
      <c r="BQ327" s="114" t="s">
        <v>186</v>
      </c>
      <c r="BR327" s="111" t="s">
        <v>186</v>
      </c>
      <c r="BS327" s="114" t="s">
        <v>186</v>
      </c>
      <c r="BT327" s="114" t="s">
        <v>186</v>
      </c>
      <c r="BU327" s="114" t="s">
        <v>186</v>
      </c>
      <c r="BV327" s="114" t="s">
        <v>186</v>
      </c>
      <c r="BW327" s="114" t="s">
        <v>186</v>
      </c>
      <c r="BX327" s="114" t="s">
        <v>186</v>
      </c>
      <c r="BY327" s="114" t="s">
        <v>186</v>
      </c>
      <c r="BZ327" s="114" t="s">
        <v>186</v>
      </c>
      <c r="CA327" s="111" t="s">
        <v>730</v>
      </c>
      <c r="CB327" s="114">
        <v>1477550</v>
      </c>
      <c r="CC327" s="111" t="s">
        <v>186</v>
      </c>
      <c r="CD327" s="114" t="s">
        <v>186</v>
      </c>
      <c r="CE327" s="111" t="s">
        <v>188</v>
      </c>
      <c r="CF327" s="111" t="s">
        <v>186</v>
      </c>
      <c r="CG327" s="111" t="s">
        <v>186</v>
      </c>
      <c r="CH327" s="111" t="s">
        <v>186</v>
      </c>
      <c r="CI327" s="111" t="s">
        <v>186</v>
      </c>
      <c r="CJ327" s="111" t="s">
        <v>186</v>
      </c>
      <c r="CK327" s="111" t="s">
        <v>186</v>
      </c>
      <c r="CL327" s="111" t="s">
        <v>186</v>
      </c>
      <c r="CM327" s="111" t="s">
        <v>186</v>
      </c>
      <c r="CN327" s="111" t="s">
        <v>186</v>
      </c>
      <c r="CO327" s="111" t="s">
        <v>186</v>
      </c>
      <c r="CP327" s="111" t="s">
        <v>186</v>
      </c>
      <c r="CQ327" s="111" t="s">
        <v>186</v>
      </c>
      <c r="CR327" s="111" t="s">
        <v>186</v>
      </c>
      <c r="CS327" s="111" t="s">
        <v>186</v>
      </c>
      <c r="CT327" s="111" t="s">
        <v>186</v>
      </c>
      <c r="CU327" s="111" t="s">
        <v>186</v>
      </c>
      <c r="CV327" s="111" t="s">
        <v>186</v>
      </c>
      <c r="CW327" s="111" t="s">
        <v>186</v>
      </c>
      <c r="CX327" s="111" t="s">
        <v>186</v>
      </c>
      <c r="CY327" s="111" t="s">
        <v>186</v>
      </c>
      <c r="CZ327" s="111" t="s">
        <v>186</v>
      </c>
      <c r="DA327" s="111" t="s">
        <v>186</v>
      </c>
      <c r="DB327" s="111" t="s">
        <v>186</v>
      </c>
      <c r="DC327" s="111" t="s">
        <v>186</v>
      </c>
      <c r="DD327" s="111" t="s">
        <v>186</v>
      </c>
      <c r="DE327" s="111" t="s">
        <v>186</v>
      </c>
      <c r="DF327" s="111" t="s">
        <v>186</v>
      </c>
      <c r="DG327" s="111" t="s">
        <v>186</v>
      </c>
      <c r="DH327" s="111" t="s">
        <v>186</v>
      </c>
      <c r="DI327" s="111" t="s">
        <v>186</v>
      </c>
      <c r="DJ327" s="111" t="s">
        <v>186</v>
      </c>
      <c r="DK327" s="111" t="s">
        <v>186</v>
      </c>
      <c r="DL327" s="111" t="s">
        <v>186</v>
      </c>
      <c r="DM327" s="115">
        <v>40989.377280092594</v>
      </c>
    </row>
    <row r="328" spans="18:117" ht="17.25" customHeight="1" hidden="1">
      <c r="R328" s="111" t="s">
        <v>731</v>
      </c>
      <c r="S328" s="111" t="s">
        <v>732</v>
      </c>
      <c r="T328" s="111" t="s">
        <v>733</v>
      </c>
      <c r="U328" s="111" t="s">
        <v>734</v>
      </c>
      <c r="V328" s="111" t="s">
        <v>180</v>
      </c>
      <c r="W328" s="112">
        <v>79045</v>
      </c>
      <c r="X328" s="111" t="s">
        <v>733</v>
      </c>
      <c r="Y328" s="111" t="s">
        <v>734</v>
      </c>
      <c r="Z328" s="111" t="s">
        <v>180</v>
      </c>
      <c r="AA328" s="112">
        <v>79045</v>
      </c>
      <c r="AB328" s="113">
        <v>8063642141</v>
      </c>
      <c r="AC328" s="113">
        <v>8063499387</v>
      </c>
      <c r="AD328" s="111" t="s">
        <v>735</v>
      </c>
      <c r="AE328" s="111" t="s">
        <v>372</v>
      </c>
      <c r="AF328" s="111" t="s">
        <v>736</v>
      </c>
      <c r="AG328" s="111" t="s">
        <v>732</v>
      </c>
      <c r="AH328" s="111" t="s">
        <v>733</v>
      </c>
      <c r="AI328" s="111" t="s">
        <v>734</v>
      </c>
      <c r="AJ328" s="111" t="s">
        <v>180</v>
      </c>
      <c r="AK328" s="112">
        <v>79045</v>
      </c>
      <c r="AL328" s="111" t="s">
        <v>733</v>
      </c>
      <c r="AM328" s="111" t="s">
        <v>734</v>
      </c>
      <c r="AN328" s="111" t="s">
        <v>180</v>
      </c>
      <c r="AO328" s="112">
        <v>79045</v>
      </c>
      <c r="AP328" s="113">
        <v>8063499201</v>
      </c>
      <c r="AQ328" s="113">
        <v>8063499387</v>
      </c>
      <c r="AR328" s="111" t="s">
        <v>197</v>
      </c>
      <c r="AS328" s="114">
        <v>982194</v>
      </c>
      <c r="AT328" s="114">
        <v>356817</v>
      </c>
      <c r="AU328" s="114"/>
      <c r="AV328" s="114"/>
      <c r="AW328" s="114" t="s">
        <v>186</v>
      </c>
      <c r="AX328" s="114" t="s">
        <v>186</v>
      </c>
      <c r="AY328" s="114" t="s">
        <v>186</v>
      </c>
      <c r="AZ328" s="114" t="s">
        <v>186</v>
      </c>
      <c r="BA328" s="114" t="s">
        <v>186</v>
      </c>
      <c r="BB328" s="111" t="s">
        <v>737</v>
      </c>
      <c r="BC328" s="114">
        <v>982194</v>
      </c>
      <c r="BD328" s="111" t="s">
        <v>186</v>
      </c>
      <c r="BE328" s="114" t="s">
        <v>186</v>
      </c>
      <c r="BF328" s="111" t="s">
        <v>186</v>
      </c>
      <c r="BG328" s="114" t="s">
        <v>186</v>
      </c>
      <c r="BH328" s="114" t="s">
        <v>186</v>
      </c>
      <c r="BI328" s="114" t="s">
        <v>186</v>
      </c>
      <c r="BJ328" s="114" t="s">
        <v>186</v>
      </c>
      <c r="BK328" s="114" t="s">
        <v>186</v>
      </c>
      <c r="BL328" s="114" t="s">
        <v>186</v>
      </c>
      <c r="BM328" s="114" t="s">
        <v>186</v>
      </c>
      <c r="BN328" s="111" t="s">
        <v>737</v>
      </c>
      <c r="BO328" s="114">
        <v>356817</v>
      </c>
      <c r="BP328" s="111" t="s">
        <v>186</v>
      </c>
      <c r="BQ328" s="114" t="s">
        <v>186</v>
      </c>
      <c r="BR328" s="111" t="s">
        <v>186</v>
      </c>
      <c r="BS328" s="114" t="s">
        <v>186</v>
      </c>
      <c r="BT328" s="114" t="s">
        <v>186</v>
      </c>
      <c r="BU328" s="114" t="s">
        <v>186</v>
      </c>
      <c r="BV328" s="114" t="s">
        <v>186</v>
      </c>
      <c r="BW328" s="114" t="s">
        <v>186</v>
      </c>
      <c r="BX328" s="114" t="s">
        <v>186</v>
      </c>
      <c r="BY328" s="114" t="s">
        <v>186</v>
      </c>
      <c r="BZ328" s="114" t="s">
        <v>186</v>
      </c>
      <c r="CA328" s="111" t="s">
        <v>186</v>
      </c>
      <c r="CB328" s="114" t="s">
        <v>186</v>
      </c>
      <c r="CC328" s="111" t="s">
        <v>186</v>
      </c>
      <c r="CD328" s="114" t="s">
        <v>186</v>
      </c>
      <c r="CE328" s="111" t="s">
        <v>186</v>
      </c>
      <c r="CF328" s="111" t="s">
        <v>186</v>
      </c>
      <c r="CG328" s="111" t="s">
        <v>186</v>
      </c>
      <c r="CH328" s="111" t="s">
        <v>186</v>
      </c>
      <c r="CI328" s="111" t="s">
        <v>186</v>
      </c>
      <c r="CJ328" s="111" t="s">
        <v>186</v>
      </c>
      <c r="CK328" s="111" t="s">
        <v>186</v>
      </c>
      <c r="CL328" s="111" t="s">
        <v>186</v>
      </c>
      <c r="CM328" s="111" t="s">
        <v>186</v>
      </c>
      <c r="CN328" s="111" t="s">
        <v>186</v>
      </c>
      <c r="CO328" s="111" t="s">
        <v>186</v>
      </c>
      <c r="CP328" s="111" t="s">
        <v>186</v>
      </c>
      <c r="CQ328" s="111" t="s">
        <v>186</v>
      </c>
      <c r="CR328" s="111" t="s">
        <v>186</v>
      </c>
      <c r="CS328" s="111" t="s">
        <v>186</v>
      </c>
      <c r="CT328" s="111" t="s">
        <v>186</v>
      </c>
      <c r="CU328" s="111" t="s">
        <v>186</v>
      </c>
      <c r="CV328" s="114" t="s">
        <v>186</v>
      </c>
      <c r="CW328" s="111" t="s">
        <v>186</v>
      </c>
      <c r="CX328" s="111" t="s">
        <v>186</v>
      </c>
      <c r="CY328" s="111" t="s">
        <v>186</v>
      </c>
      <c r="CZ328" s="111" t="s">
        <v>186</v>
      </c>
      <c r="DA328" s="111" t="s">
        <v>186</v>
      </c>
      <c r="DB328" s="111" t="s">
        <v>186</v>
      </c>
      <c r="DC328" s="111" t="s">
        <v>186</v>
      </c>
      <c r="DD328" s="111" t="s">
        <v>186</v>
      </c>
      <c r="DE328" s="111" t="s">
        <v>186</v>
      </c>
      <c r="DF328" s="111" t="s">
        <v>186</v>
      </c>
      <c r="DG328" s="111" t="s">
        <v>186</v>
      </c>
      <c r="DH328" s="111" t="s">
        <v>186</v>
      </c>
      <c r="DI328" s="111" t="s">
        <v>186</v>
      </c>
      <c r="DJ328" s="111" t="s">
        <v>186</v>
      </c>
      <c r="DK328" s="111" t="s">
        <v>186</v>
      </c>
      <c r="DL328" s="111" t="s">
        <v>186</v>
      </c>
      <c r="DM328" s="115">
        <v>40969.42810185185</v>
      </c>
    </row>
    <row r="329" spans="18:117" ht="17.25" customHeight="1" hidden="1">
      <c r="R329" s="111" t="s">
        <v>738</v>
      </c>
      <c r="S329" s="111" t="s">
        <v>739</v>
      </c>
      <c r="T329" s="111" t="s">
        <v>740</v>
      </c>
      <c r="U329" s="111" t="s">
        <v>741</v>
      </c>
      <c r="V329" s="111" t="s">
        <v>180</v>
      </c>
      <c r="W329" s="112">
        <v>79925</v>
      </c>
      <c r="X329" s="111" t="s">
        <v>740</v>
      </c>
      <c r="Y329" s="111" t="s">
        <v>741</v>
      </c>
      <c r="Z329" s="111" t="s">
        <v>180</v>
      </c>
      <c r="AA329" s="112">
        <v>79925</v>
      </c>
      <c r="AB329" s="113">
        <v>9155959000</v>
      </c>
      <c r="AC329" s="113">
        <v>9155959616</v>
      </c>
      <c r="AD329" s="111" t="s">
        <v>742</v>
      </c>
      <c r="AE329" s="111" t="s">
        <v>372</v>
      </c>
      <c r="AF329" s="111" t="s">
        <v>743</v>
      </c>
      <c r="AG329" s="111" t="s">
        <v>744</v>
      </c>
      <c r="AH329" s="111" t="s">
        <v>745</v>
      </c>
      <c r="AI329" s="111" t="s">
        <v>741</v>
      </c>
      <c r="AJ329" s="111" t="s">
        <v>180</v>
      </c>
      <c r="AK329" s="112">
        <v>79902</v>
      </c>
      <c r="AL329" s="111" t="s">
        <v>745</v>
      </c>
      <c r="AM329" s="111" t="s">
        <v>741</v>
      </c>
      <c r="AN329" s="111" t="s">
        <v>180</v>
      </c>
      <c r="AO329" s="112">
        <v>79902</v>
      </c>
      <c r="AP329" s="113">
        <v>9155211670</v>
      </c>
      <c r="AQ329" s="113">
        <v>9155994097</v>
      </c>
      <c r="AR329" s="111" t="s">
        <v>185</v>
      </c>
      <c r="AS329" s="114">
        <v>0</v>
      </c>
      <c r="AT329" s="114">
        <v>785695.28</v>
      </c>
      <c r="AU329" s="114"/>
      <c r="AV329" s="114"/>
      <c r="AW329" s="114" t="s">
        <v>186</v>
      </c>
      <c r="AX329" s="114" t="s">
        <v>186</v>
      </c>
      <c r="AY329" s="114" t="s">
        <v>186</v>
      </c>
      <c r="AZ329" s="114" t="s">
        <v>186</v>
      </c>
      <c r="BA329" s="114" t="s">
        <v>186</v>
      </c>
      <c r="BB329" s="111" t="s">
        <v>186</v>
      </c>
      <c r="BC329" s="114" t="s">
        <v>186</v>
      </c>
      <c r="BD329" s="111" t="s">
        <v>186</v>
      </c>
      <c r="BE329" s="114" t="s">
        <v>186</v>
      </c>
      <c r="BF329" s="111" t="s">
        <v>186</v>
      </c>
      <c r="BG329" s="114" t="s">
        <v>186</v>
      </c>
      <c r="BH329" s="114" t="s">
        <v>186</v>
      </c>
      <c r="BI329" s="114" t="s">
        <v>186</v>
      </c>
      <c r="BJ329" s="114" t="s">
        <v>186</v>
      </c>
      <c r="BK329" s="114" t="s">
        <v>186</v>
      </c>
      <c r="BL329" s="114" t="s">
        <v>186</v>
      </c>
      <c r="BM329" s="114" t="s">
        <v>186</v>
      </c>
      <c r="BN329" s="111" t="s">
        <v>417</v>
      </c>
      <c r="BO329" s="114">
        <v>785695.28</v>
      </c>
      <c r="BP329" s="111" t="s">
        <v>186</v>
      </c>
      <c r="BQ329" s="114" t="s">
        <v>186</v>
      </c>
      <c r="BR329" s="111" t="s">
        <v>186</v>
      </c>
      <c r="BS329" s="114" t="s">
        <v>186</v>
      </c>
      <c r="BT329" s="114" t="s">
        <v>186</v>
      </c>
      <c r="BU329" s="114" t="s">
        <v>186</v>
      </c>
      <c r="BV329" s="114" t="s">
        <v>186</v>
      </c>
      <c r="BW329" s="114" t="s">
        <v>186</v>
      </c>
      <c r="BX329" s="114" t="s">
        <v>186</v>
      </c>
      <c r="BY329" s="114" t="s">
        <v>186</v>
      </c>
      <c r="BZ329" s="114" t="s">
        <v>186</v>
      </c>
      <c r="CA329" s="111" t="s">
        <v>186</v>
      </c>
      <c r="CB329" s="114" t="s">
        <v>186</v>
      </c>
      <c r="CC329" s="111" t="s">
        <v>186</v>
      </c>
      <c r="CD329" s="114" t="s">
        <v>186</v>
      </c>
      <c r="CE329" s="111" t="s">
        <v>188</v>
      </c>
      <c r="CF329" s="111" t="s">
        <v>186</v>
      </c>
      <c r="CG329" s="111" t="s">
        <v>186</v>
      </c>
      <c r="CH329" s="111" t="s">
        <v>186</v>
      </c>
      <c r="CI329" s="111" t="s">
        <v>186</v>
      </c>
      <c r="CJ329" s="111" t="s">
        <v>186</v>
      </c>
      <c r="CK329" s="111" t="s">
        <v>186</v>
      </c>
      <c r="CL329" s="111" t="s">
        <v>186</v>
      </c>
      <c r="CM329" s="111" t="s">
        <v>186</v>
      </c>
      <c r="CN329" s="111" t="s">
        <v>186</v>
      </c>
      <c r="CO329" s="111" t="s">
        <v>186</v>
      </c>
      <c r="CP329" s="111" t="s">
        <v>186</v>
      </c>
      <c r="CQ329" s="111" t="s">
        <v>186</v>
      </c>
      <c r="CR329" s="111" t="s">
        <v>186</v>
      </c>
      <c r="CS329" s="111" t="s">
        <v>186</v>
      </c>
      <c r="CT329" s="111" t="s">
        <v>186</v>
      </c>
      <c r="CU329" s="111" t="s">
        <v>186</v>
      </c>
      <c r="CV329" s="114" t="s">
        <v>186</v>
      </c>
      <c r="CW329" s="111" t="s">
        <v>186</v>
      </c>
      <c r="CX329" s="111" t="s">
        <v>186</v>
      </c>
      <c r="CY329" s="111" t="s">
        <v>186</v>
      </c>
      <c r="CZ329" s="111" t="s">
        <v>186</v>
      </c>
      <c r="DA329" s="111" t="s">
        <v>186</v>
      </c>
      <c r="DB329" s="111" t="s">
        <v>186</v>
      </c>
      <c r="DC329" s="111" t="s">
        <v>186</v>
      </c>
      <c r="DD329" s="111" t="s">
        <v>186</v>
      </c>
      <c r="DE329" s="111" t="s">
        <v>186</v>
      </c>
      <c r="DF329" s="111" t="s">
        <v>186</v>
      </c>
      <c r="DG329" s="111" t="s">
        <v>186</v>
      </c>
      <c r="DH329" s="111" t="s">
        <v>186</v>
      </c>
      <c r="DI329" s="111" t="s">
        <v>186</v>
      </c>
      <c r="DJ329" s="111" t="s">
        <v>186</v>
      </c>
      <c r="DK329" s="111" t="s">
        <v>186</v>
      </c>
      <c r="DL329" s="111" t="s">
        <v>186</v>
      </c>
      <c r="DM329" s="115">
        <v>40970.49900462963</v>
      </c>
    </row>
    <row r="330" spans="18:117" ht="17.25" customHeight="1" hidden="1">
      <c r="R330" s="111" t="s">
        <v>746</v>
      </c>
      <c r="S330" s="111" t="s">
        <v>747</v>
      </c>
      <c r="T330" s="111" t="s">
        <v>748</v>
      </c>
      <c r="U330" s="111" t="s">
        <v>749</v>
      </c>
      <c r="V330" s="111" t="s">
        <v>180</v>
      </c>
      <c r="W330" s="112">
        <v>78723</v>
      </c>
      <c r="X330" s="111" t="s">
        <v>748</v>
      </c>
      <c r="Y330" s="111" t="s">
        <v>749</v>
      </c>
      <c r="Z330" s="111" t="s">
        <v>180</v>
      </c>
      <c r="AA330" s="112">
        <v>78723</v>
      </c>
      <c r="AB330" s="113">
        <v>5123240101</v>
      </c>
      <c r="AC330" s="113">
        <v>5123246518</v>
      </c>
      <c r="AD330" s="111" t="s">
        <v>750</v>
      </c>
      <c r="AE330" s="111" t="s">
        <v>236</v>
      </c>
      <c r="AF330" s="111" t="s">
        <v>751</v>
      </c>
      <c r="AG330" s="111" t="s">
        <v>752</v>
      </c>
      <c r="AH330" s="111" t="s">
        <v>753</v>
      </c>
      <c r="AI330" s="111" t="s">
        <v>749</v>
      </c>
      <c r="AJ330" s="111" t="s">
        <v>180</v>
      </c>
      <c r="AK330" s="112">
        <v>78723</v>
      </c>
      <c r="AL330" s="111" t="s">
        <v>753</v>
      </c>
      <c r="AM330" s="111" t="s">
        <v>749</v>
      </c>
      <c r="AN330" s="111" t="s">
        <v>180</v>
      </c>
      <c r="AO330" s="112">
        <v>78723</v>
      </c>
      <c r="AP330" s="113">
        <v>5123243269</v>
      </c>
      <c r="AQ330" s="113">
        <v>5124060719</v>
      </c>
      <c r="AR330" s="111" t="s">
        <v>185</v>
      </c>
      <c r="AS330" s="114">
        <v>3796221</v>
      </c>
      <c r="AT330" s="114">
        <v>1467483</v>
      </c>
      <c r="AU330" s="114"/>
      <c r="AV330" s="114"/>
      <c r="AW330" s="114" t="s">
        <v>186</v>
      </c>
      <c r="AX330" s="114" t="s">
        <v>186</v>
      </c>
      <c r="AY330" s="114" t="s">
        <v>186</v>
      </c>
      <c r="AZ330" s="114" t="s">
        <v>186</v>
      </c>
      <c r="BA330" s="114" t="s">
        <v>186</v>
      </c>
      <c r="BB330" s="111" t="s">
        <v>754</v>
      </c>
      <c r="BC330" s="114">
        <v>3796221</v>
      </c>
      <c r="BD330" s="111" t="s">
        <v>186</v>
      </c>
      <c r="BE330" s="114" t="s">
        <v>186</v>
      </c>
      <c r="BF330" s="111" t="s">
        <v>186</v>
      </c>
      <c r="BG330" s="114" t="s">
        <v>186</v>
      </c>
      <c r="BH330" s="114" t="s">
        <v>186</v>
      </c>
      <c r="BI330" s="114" t="s">
        <v>186</v>
      </c>
      <c r="BJ330" s="114" t="s">
        <v>186</v>
      </c>
      <c r="BK330" s="114" t="s">
        <v>186</v>
      </c>
      <c r="BL330" s="114" t="s">
        <v>186</v>
      </c>
      <c r="BM330" s="114" t="s">
        <v>186</v>
      </c>
      <c r="BN330" s="111" t="s">
        <v>754</v>
      </c>
      <c r="BO330" s="114">
        <v>1467483</v>
      </c>
      <c r="BP330" s="111" t="s">
        <v>186</v>
      </c>
      <c r="BQ330" s="114" t="s">
        <v>186</v>
      </c>
      <c r="BR330" s="111" t="s">
        <v>186</v>
      </c>
      <c r="BS330" s="114" t="s">
        <v>186</v>
      </c>
      <c r="BT330" s="114" t="s">
        <v>186</v>
      </c>
      <c r="BU330" s="114" t="s">
        <v>186</v>
      </c>
      <c r="BV330" s="114" t="s">
        <v>186</v>
      </c>
      <c r="BW330" s="114" t="s">
        <v>186</v>
      </c>
      <c r="BX330" s="114" t="s">
        <v>186</v>
      </c>
      <c r="BY330" s="114" t="s">
        <v>186</v>
      </c>
      <c r="BZ330" s="114" t="s">
        <v>186</v>
      </c>
      <c r="CA330" s="111" t="s">
        <v>186</v>
      </c>
      <c r="CB330" s="114" t="s">
        <v>186</v>
      </c>
      <c r="CC330" s="111" t="s">
        <v>186</v>
      </c>
      <c r="CD330" s="114" t="s">
        <v>186</v>
      </c>
      <c r="CE330" s="111" t="s">
        <v>188</v>
      </c>
      <c r="CF330" s="111" t="s">
        <v>186</v>
      </c>
      <c r="CG330" s="111" t="s">
        <v>186</v>
      </c>
      <c r="CH330" s="111" t="s">
        <v>186</v>
      </c>
      <c r="CI330" s="111" t="s">
        <v>186</v>
      </c>
      <c r="CJ330" s="111" t="s">
        <v>186</v>
      </c>
      <c r="CK330" s="111" t="s">
        <v>186</v>
      </c>
      <c r="CL330" s="111" t="s">
        <v>186</v>
      </c>
      <c r="CM330" s="111" t="s">
        <v>186</v>
      </c>
      <c r="CN330" s="111" t="s">
        <v>186</v>
      </c>
      <c r="CO330" s="111" t="s">
        <v>186</v>
      </c>
      <c r="CP330" s="111" t="s">
        <v>186</v>
      </c>
      <c r="CQ330" s="111" t="s">
        <v>186</v>
      </c>
      <c r="CR330" s="111" t="s">
        <v>186</v>
      </c>
      <c r="CS330" s="111" t="s">
        <v>186</v>
      </c>
      <c r="CT330" s="111" t="s">
        <v>186</v>
      </c>
      <c r="CU330" s="111" t="s">
        <v>186</v>
      </c>
      <c r="CV330" s="114" t="s">
        <v>186</v>
      </c>
      <c r="CW330" s="111" t="s">
        <v>186</v>
      </c>
      <c r="CX330" s="111" t="s">
        <v>186</v>
      </c>
      <c r="CY330" s="111" t="s">
        <v>186</v>
      </c>
      <c r="CZ330" s="111" t="s">
        <v>186</v>
      </c>
      <c r="DA330" s="111" t="s">
        <v>186</v>
      </c>
      <c r="DB330" s="111" t="s">
        <v>186</v>
      </c>
      <c r="DC330" s="111" t="s">
        <v>186</v>
      </c>
      <c r="DD330" s="111" t="s">
        <v>186</v>
      </c>
      <c r="DE330" s="111" t="s">
        <v>186</v>
      </c>
      <c r="DF330" s="111" t="s">
        <v>186</v>
      </c>
      <c r="DG330" s="111" t="s">
        <v>186</v>
      </c>
      <c r="DH330" s="111" t="s">
        <v>186</v>
      </c>
      <c r="DI330" s="111" t="s">
        <v>186</v>
      </c>
      <c r="DJ330" s="111" t="s">
        <v>186</v>
      </c>
      <c r="DK330" s="111" t="s">
        <v>186</v>
      </c>
      <c r="DL330" s="111" t="s">
        <v>186</v>
      </c>
      <c r="DM330" s="115">
        <v>40968.65788194445</v>
      </c>
    </row>
    <row r="331" spans="18:117" ht="17.25" customHeight="1" hidden="1">
      <c r="R331" s="111" t="s">
        <v>755</v>
      </c>
      <c r="S331" s="111" t="s">
        <v>756</v>
      </c>
      <c r="T331" s="111" t="s">
        <v>757</v>
      </c>
      <c r="U331" s="111" t="s">
        <v>758</v>
      </c>
      <c r="V331" s="111" t="s">
        <v>180</v>
      </c>
      <c r="W331" s="112">
        <v>76712</v>
      </c>
      <c r="X331" s="111" t="s">
        <v>759</v>
      </c>
      <c r="Y331" s="111" t="s">
        <v>758</v>
      </c>
      <c r="Z331" s="111" t="s">
        <v>180</v>
      </c>
      <c r="AA331" s="112">
        <v>76702</v>
      </c>
      <c r="AB331" s="113">
        <v>2547765970</v>
      </c>
      <c r="AC331" s="113">
        <v>2547514577</v>
      </c>
      <c r="AD331" s="111" t="s">
        <v>760</v>
      </c>
      <c r="AE331" s="111" t="s">
        <v>761</v>
      </c>
      <c r="AF331" s="111" t="s">
        <v>762</v>
      </c>
      <c r="AG331" s="111" t="s">
        <v>763</v>
      </c>
      <c r="AH331" s="111" t="s">
        <v>764</v>
      </c>
      <c r="AI331" s="111" t="s">
        <v>758</v>
      </c>
      <c r="AJ331" s="111" t="s">
        <v>180</v>
      </c>
      <c r="AK331" s="112">
        <v>76712</v>
      </c>
      <c r="AL331" s="111" t="s">
        <v>759</v>
      </c>
      <c r="AM331" s="111" t="s">
        <v>758</v>
      </c>
      <c r="AN331" s="111" t="s">
        <v>180</v>
      </c>
      <c r="AO331" s="112">
        <v>76702</v>
      </c>
      <c r="AP331" s="113">
        <v>2547514546</v>
      </c>
      <c r="AQ331" s="113">
        <v>2547514577</v>
      </c>
      <c r="AR331" s="111" t="s">
        <v>185</v>
      </c>
      <c r="AS331" s="114">
        <v>1043469</v>
      </c>
      <c r="AT331" s="114">
        <v>44436</v>
      </c>
      <c r="AU331" s="114"/>
      <c r="AV331" s="114"/>
      <c r="AW331" s="114" t="s">
        <v>186</v>
      </c>
      <c r="AX331" s="114" t="s">
        <v>186</v>
      </c>
      <c r="AY331" s="114" t="s">
        <v>186</v>
      </c>
      <c r="AZ331" s="114" t="s">
        <v>186</v>
      </c>
      <c r="BA331" s="114" t="s">
        <v>186</v>
      </c>
      <c r="BB331" s="111" t="s">
        <v>765</v>
      </c>
      <c r="BC331" s="114">
        <v>1043469</v>
      </c>
      <c r="BD331" s="111" t="s">
        <v>186</v>
      </c>
      <c r="BE331" s="114" t="s">
        <v>186</v>
      </c>
      <c r="BF331" s="111" t="s">
        <v>186</v>
      </c>
      <c r="BG331" s="114" t="s">
        <v>186</v>
      </c>
      <c r="BH331" s="114" t="s">
        <v>186</v>
      </c>
      <c r="BI331" s="114" t="s">
        <v>186</v>
      </c>
      <c r="BJ331" s="114" t="s">
        <v>186</v>
      </c>
      <c r="BK331" s="114" t="s">
        <v>186</v>
      </c>
      <c r="BL331" s="114" t="s">
        <v>186</v>
      </c>
      <c r="BM331" s="114" t="s">
        <v>186</v>
      </c>
      <c r="BN331" s="111" t="s">
        <v>317</v>
      </c>
      <c r="BO331" s="114">
        <v>44436</v>
      </c>
      <c r="BP331" s="111" t="s">
        <v>186</v>
      </c>
      <c r="BQ331" s="114" t="s">
        <v>186</v>
      </c>
      <c r="BR331" s="111" t="s">
        <v>186</v>
      </c>
      <c r="BS331" s="114" t="s">
        <v>186</v>
      </c>
      <c r="BT331" s="114" t="s">
        <v>186</v>
      </c>
      <c r="BU331" s="114" t="s">
        <v>186</v>
      </c>
      <c r="BV331" s="114" t="s">
        <v>186</v>
      </c>
      <c r="BW331" s="114" t="s">
        <v>186</v>
      </c>
      <c r="BX331" s="114" t="s">
        <v>186</v>
      </c>
      <c r="BY331" s="114" t="s">
        <v>186</v>
      </c>
      <c r="BZ331" s="114" t="s">
        <v>186</v>
      </c>
      <c r="CA331" s="111" t="s">
        <v>186</v>
      </c>
      <c r="CB331" s="114" t="s">
        <v>186</v>
      </c>
      <c r="CC331" s="111" t="s">
        <v>186</v>
      </c>
      <c r="CD331" s="114" t="s">
        <v>186</v>
      </c>
      <c r="CE331" s="111" t="s">
        <v>188</v>
      </c>
      <c r="CF331" s="111" t="s">
        <v>186</v>
      </c>
      <c r="CG331" s="111" t="s">
        <v>186</v>
      </c>
      <c r="CH331" s="111" t="s">
        <v>186</v>
      </c>
      <c r="CI331" s="111" t="s">
        <v>186</v>
      </c>
      <c r="CJ331" s="111" t="s">
        <v>186</v>
      </c>
      <c r="CK331" s="111" t="s">
        <v>186</v>
      </c>
      <c r="CL331" s="111" t="s">
        <v>186</v>
      </c>
      <c r="CM331" s="111" t="s">
        <v>186</v>
      </c>
      <c r="CN331" s="111" t="s">
        <v>186</v>
      </c>
      <c r="CO331" s="111" t="s">
        <v>186</v>
      </c>
      <c r="CP331" s="111" t="s">
        <v>186</v>
      </c>
      <c r="CQ331" s="111" t="s">
        <v>186</v>
      </c>
      <c r="CR331" s="111" t="s">
        <v>186</v>
      </c>
      <c r="CS331" s="111" t="s">
        <v>186</v>
      </c>
      <c r="CT331" s="111" t="s">
        <v>186</v>
      </c>
      <c r="CU331" s="111" t="s">
        <v>186</v>
      </c>
      <c r="CV331" s="114" t="s">
        <v>186</v>
      </c>
      <c r="CW331" s="111" t="s">
        <v>186</v>
      </c>
      <c r="CX331" s="111" t="s">
        <v>186</v>
      </c>
      <c r="CY331" s="111" t="s">
        <v>186</v>
      </c>
      <c r="CZ331" s="111" t="s">
        <v>186</v>
      </c>
      <c r="DA331" s="111" t="s">
        <v>186</v>
      </c>
      <c r="DB331" s="111" t="s">
        <v>186</v>
      </c>
      <c r="DC331" s="111" t="s">
        <v>186</v>
      </c>
      <c r="DD331" s="111" t="s">
        <v>186</v>
      </c>
      <c r="DE331" s="111" t="s">
        <v>186</v>
      </c>
      <c r="DF331" s="111" t="s">
        <v>186</v>
      </c>
      <c r="DG331" s="111" t="s">
        <v>186</v>
      </c>
      <c r="DH331" s="111" t="s">
        <v>186</v>
      </c>
      <c r="DI331" s="111" t="s">
        <v>186</v>
      </c>
      <c r="DJ331" s="111" t="s">
        <v>186</v>
      </c>
      <c r="DK331" s="111" t="s">
        <v>186</v>
      </c>
      <c r="DL331" s="111" t="s">
        <v>186</v>
      </c>
      <c r="DM331" s="115">
        <v>40968.414976851855</v>
      </c>
    </row>
    <row r="332" spans="18:117" ht="17.25" customHeight="1" hidden="1">
      <c r="R332" s="111" t="s">
        <v>766</v>
      </c>
      <c r="S332" s="111" t="s">
        <v>767</v>
      </c>
      <c r="T332" s="111" t="s">
        <v>768</v>
      </c>
      <c r="U332" s="111" t="s">
        <v>518</v>
      </c>
      <c r="V332" s="111" t="s">
        <v>180</v>
      </c>
      <c r="W332" s="112">
        <v>77904</v>
      </c>
      <c r="X332" s="111" t="s">
        <v>768</v>
      </c>
      <c r="Y332" s="111" t="s">
        <v>518</v>
      </c>
      <c r="Z332" s="111" t="s">
        <v>180</v>
      </c>
      <c r="AA332" s="112">
        <v>77904</v>
      </c>
      <c r="AB332" s="113">
        <v>3615736100</v>
      </c>
      <c r="AC332" s="113">
        <v>3617882693</v>
      </c>
      <c r="AD332" s="111" t="s">
        <v>349</v>
      </c>
      <c r="AE332" s="111" t="s">
        <v>350</v>
      </c>
      <c r="AF332" s="111" t="s">
        <v>351</v>
      </c>
      <c r="AG332" s="111" t="s">
        <v>352</v>
      </c>
      <c r="AH332" s="111" t="s">
        <v>353</v>
      </c>
      <c r="AI332" s="111" t="s">
        <v>354</v>
      </c>
      <c r="AJ332" s="111" t="s">
        <v>355</v>
      </c>
      <c r="AK332" s="112">
        <v>37067</v>
      </c>
      <c r="AL332" s="111" t="s">
        <v>353</v>
      </c>
      <c r="AM332" s="111" t="s">
        <v>354</v>
      </c>
      <c r="AN332" s="111" t="s">
        <v>355</v>
      </c>
      <c r="AO332" s="112">
        <v>37067</v>
      </c>
      <c r="AP332" s="113">
        <v>6154653461</v>
      </c>
      <c r="AQ332" s="113">
        <v>6153732603</v>
      </c>
      <c r="AR332" s="111" t="s">
        <v>185</v>
      </c>
      <c r="AS332" s="114">
        <v>2763275</v>
      </c>
      <c r="AT332" s="114">
        <v>1463430</v>
      </c>
      <c r="AU332" s="114"/>
      <c r="AV332" s="114"/>
      <c r="AW332" s="114" t="s">
        <v>186</v>
      </c>
      <c r="AX332" s="114" t="s">
        <v>186</v>
      </c>
      <c r="AY332" s="114" t="s">
        <v>186</v>
      </c>
      <c r="AZ332" s="114" t="s">
        <v>186</v>
      </c>
      <c r="BA332" s="114" t="s">
        <v>186</v>
      </c>
      <c r="BB332" s="111" t="s">
        <v>356</v>
      </c>
      <c r="BC332" s="114">
        <v>2763275</v>
      </c>
      <c r="BD332" s="111" t="s">
        <v>186</v>
      </c>
      <c r="BE332" s="114" t="s">
        <v>186</v>
      </c>
      <c r="BF332" s="111" t="s">
        <v>186</v>
      </c>
      <c r="BG332" s="114" t="s">
        <v>186</v>
      </c>
      <c r="BH332" s="114" t="s">
        <v>186</v>
      </c>
      <c r="BI332" s="114" t="s">
        <v>186</v>
      </c>
      <c r="BJ332" s="114" t="s">
        <v>186</v>
      </c>
      <c r="BK332" s="114" t="s">
        <v>186</v>
      </c>
      <c r="BL332" s="114" t="s">
        <v>186</v>
      </c>
      <c r="BM332" s="114" t="s">
        <v>186</v>
      </c>
      <c r="BN332" s="111" t="s">
        <v>357</v>
      </c>
      <c r="BO332" s="114">
        <v>1463430</v>
      </c>
      <c r="BP332" s="111" t="s">
        <v>186</v>
      </c>
      <c r="BQ332" s="114" t="s">
        <v>186</v>
      </c>
      <c r="BR332" s="111" t="s">
        <v>186</v>
      </c>
      <c r="BS332" s="114" t="s">
        <v>186</v>
      </c>
      <c r="BT332" s="114" t="s">
        <v>186</v>
      </c>
      <c r="BU332" s="114" t="s">
        <v>186</v>
      </c>
      <c r="BV332" s="114" t="s">
        <v>186</v>
      </c>
      <c r="BW332" s="114" t="s">
        <v>186</v>
      </c>
      <c r="BX332" s="114" t="s">
        <v>186</v>
      </c>
      <c r="BY332" s="114" t="s">
        <v>186</v>
      </c>
      <c r="BZ332" s="114" t="s">
        <v>186</v>
      </c>
      <c r="CA332" s="111" t="s">
        <v>186</v>
      </c>
      <c r="CB332" s="114" t="s">
        <v>186</v>
      </c>
      <c r="CC332" s="111" t="s">
        <v>186</v>
      </c>
      <c r="CD332" s="114" t="s">
        <v>186</v>
      </c>
      <c r="CE332" s="111" t="s">
        <v>188</v>
      </c>
      <c r="CF332" s="111" t="s">
        <v>186</v>
      </c>
      <c r="CG332" s="111" t="s">
        <v>186</v>
      </c>
      <c r="CH332" s="111" t="s">
        <v>186</v>
      </c>
      <c r="CI332" s="111" t="s">
        <v>186</v>
      </c>
      <c r="CJ332" s="111" t="s">
        <v>186</v>
      </c>
      <c r="CK332" s="111" t="s">
        <v>186</v>
      </c>
      <c r="CL332" s="111" t="s">
        <v>186</v>
      </c>
      <c r="CM332" s="111" t="s">
        <v>186</v>
      </c>
      <c r="CN332" s="111" t="s">
        <v>186</v>
      </c>
      <c r="CO332" s="111" t="s">
        <v>186</v>
      </c>
      <c r="CP332" s="111" t="s">
        <v>186</v>
      </c>
      <c r="CQ332" s="111" t="s">
        <v>186</v>
      </c>
      <c r="CR332" s="111" t="s">
        <v>186</v>
      </c>
      <c r="CS332" s="111" t="s">
        <v>186</v>
      </c>
      <c r="CT332" s="111" t="s">
        <v>186</v>
      </c>
      <c r="CU332" s="111" t="s">
        <v>186</v>
      </c>
      <c r="CV332" s="114" t="s">
        <v>186</v>
      </c>
      <c r="CW332" s="111" t="s">
        <v>186</v>
      </c>
      <c r="CX332" s="111" t="s">
        <v>186</v>
      </c>
      <c r="CY332" s="111" t="s">
        <v>186</v>
      </c>
      <c r="CZ332" s="111" t="s">
        <v>186</v>
      </c>
      <c r="DA332" s="111" t="s">
        <v>186</v>
      </c>
      <c r="DB332" s="111" t="s">
        <v>186</v>
      </c>
      <c r="DC332" s="111" t="s">
        <v>186</v>
      </c>
      <c r="DD332" s="111" t="s">
        <v>186</v>
      </c>
      <c r="DE332" s="111" t="s">
        <v>186</v>
      </c>
      <c r="DF332" s="111" t="s">
        <v>186</v>
      </c>
      <c r="DG332" s="111" t="s">
        <v>186</v>
      </c>
      <c r="DH332" s="111" t="s">
        <v>186</v>
      </c>
      <c r="DI332" s="111" t="s">
        <v>186</v>
      </c>
      <c r="DJ332" s="111" t="s">
        <v>186</v>
      </c>
      <c r="DK332" s="111" t="s">
        <v>186</v>
      </c>
      <c r="DL332" s="111" t="s">
        <v>186</v>
      </c>
      <c r="DM332" s="115">
        <v>40967.708402777775</v>
      </c>
    </row>
    <row r="333" spans="18:117" ht="17.25" customHeight="1" hidden="1">
      <c r="R333" s="111" t="s">
        <v>769</v>
      </c>
      <c r="S333" s="111" t="s">
        <v>770</v>
      </c>
      <c r="T333" s="111" t="s">
        <v>771</v>
      </c>
      <c r="U333" s="111" t="s">
        <v>772</v>
      </c>
      <c r="V333" s="111" t="s">
        <v>180</v>
      </c>
      <c r="W333" s="112">
        <v>78834</v>
      </c>
      <c r="X333" s="111" t="s">
        <v>773</v>
      </c>
      <c r="Y333" s="111" t="s">
        <v>772</v>
      </c>
      <c r="Z333" s="111" t="s">
        <v>180</v>
      </c>
      <c r="AA333" s="112">
        <v>78834</v>
      </c>
      <c r="AB333" s="113">
        <v>8308762424</v>
      </c>
      <c r="AC333" s="113">
        <v>8308765774</v>
      </c>
      <c r="AD333" s="111" t="s">
        <v>774</v>
      </c>
      <c r="AE333" s="111" t="s">
        <v>212</v>
      </c>
      <c r="AF333" s="111" t="s">
        <v>775</v>
      </c>
      <c r="AG333" s="111" t="s">
        <v>770</v>
      </c>
      <c r="AH333" s="111" t="s">
        <v>771</v>
      </c>
      <c r="AI333" s="111" t="s">
        <v>772</v>
      </c>
      <c r="AJ333" s="111" t="s">
        <v>180</v>
      </c>
      <c r="AK333" s="112">
        <v>78834</v>
      </c>
      <c r="AL333" s="111" t="s">
        <v>773</v>
      </c>
      <c r="AM333" s="111" t="s">
        <v>772</v>
      </c>
      <c r="AN333" s="111" t="s">
        <v>180</v>
      </c>
      <c r="AO333" s="112">
        <v>78834</v>
      </c>
      <c r="AP333" s="113">
        <v>8308762424</v>
      </c>
      <c r="AQ333" s="113">
        <v>8308763501</v>
      </c>
      <c r="AR333" s="111" t="s">
        <v>197</v>
      </c>
      <c r="AS333" s="114">
        <v>756871</v>
      </c>
      <c r="AT333" s="114">
        <v>1356207</v>
      </c>
      <c r="AU333" s="114"/>
      <c r="AV333" s="114"/>
      <c r="AW333" s="114">
        <v>518954</v>
      </c>
      <c r="AX333" s="114">
        <v>237917</v>
      </c>
      <c r="AY333" s="114" t="s">
        <v>776</v>
      </c>
      <c r="AZ333" s="114" t="s">
        <v>776</v>
      </c>
      <c r="BA333" s="114" t="s">
        <v>186</v>
      </c>
      <c r="BB333" s="111" t="s">
        <v>776</v>
      </c>
      <c r="BC333" s="114" t="s">
        <v>776</v>
      </c>
      <c r="BD333" s="111" t="s">
        <v>776</v>
      </c>
      <c r="BE333" s="114" t="s">
        <v>776</v>
      </c>
      <c r="BF333" s="111" t="s">
        <v>186</v>
      </c>
      <c r="BG333" s="114" t="s">
        <v>186</v>
      </c>
      <c r="BH333" s="114" t="s">
        <v>186</v>
      </c>
      <c r="BI333" s="114">
        <v>681775</v>
      </c>
      <c r="BJ333" s="114">
        <v>274291</v>
      </c>
      <c r="BK333" s="114">
        <v>44650</v>
      </c>
      <c r="BL333" s="114">
        <v>70000</v>
      </c>
      <c r="BM333" s="114" t="s">
        <v>186</v>
      </c>
      <c r="BN333" s="111" t="s">
        <v>777</v>
      </c>
      <c r="BO333" s="114">
        <v>59640</v>
      </c>
      <c r="BP333" s="111" t="s">
        <v>778</v>
      </c>
      <c r="BQ333" s="114">
        <v>225851</v>
      </c>
      <c r="BR333" s="111" t="s">
        <v>186</v>
      </c>
      <c r="BS333" s="114" t="s">
        <v>186</v>
      </c>
      <c r="BT333" s="114" t="s">
        <v>186</v>
      </c>
      <c r="BU333" s="114" t="s">
        <v>186</v>
      </c>
      <c r="BV333" s="114" t="s">
        <v>186</v>
      </c>
      <c r="BW333" s="114" t="s">
        <v>186</v>
      </c>
      <c r="BX333" s="114" t="s">
        <v>186</v>
      </c>
      <c r="BY333" s="114" t="s">
        <v>186</v>
      </c>
      <c r="BZ333" s="114" t="s">
        <v>186</v>
      </c>
      <c r="CA333" s="111" t="s">
        <v>186</v>
      </c>
      <c r="CB333" s="114" t="s">
        <v>186</v>
      </c>
      <c r="CC333" s="111" t="s">
        <v>186</v>
      </c>
      <c r="CD333" s="114" t="s">
        <v>186</v>
      </c>
      <c r="CE333" s="111" t="s">
        <v>188</v>
      </c>
      <c r="CF333" s="111" t="s">
        <v>186</v>
      </c>
      <c r="CG333" s="111" t="s">
        <v>186</v>
      </c>
      <c r="CH333" s="111" t="s">
        <v>186</v>
      </c>
      <c r="CI333" s="111" t="s">
        <v>186</v>
      </c>
      <c r="CJ333" s="111" t="s">
        <v>186</v>
      </c>
      <c r="CK333" s="111" t="s">
        <v>186</v>
      </c>
      <c r="CL333" s="111" t="s">
        <v>186</v>
      </c>
      <c r="CM333" s="111" t="s">
        <v>186</v>
      </c>
      <c r="CN333" s="111" t="s">
        <v>186</v>
      </c>
      <c r="CO333" s="111" t="s">
        <v>186</v>
      </c>
      <c r="CP333" s="111" t="s">
        <v>186</v>
      </c>
      <c r="CQ333" s="111" t="s">
        <v>186</v>
      </c>
      <c r="CR333" s="111" t="s">
        <v>186</v>
      </c>
      <c r="CS333" s="111" t="s">
        <v>186</v>
      </c>
      <c r="CT333" s="111" t="s">
        <v>186</v>
      </c>
      <c r="CU333" s="111" t="s">
        <v>186</v>
      </c>
      <c r="CV333" s="114" t="s">
        <v>186</v>
      </c>
      <c r="CW333" s="111" t="s">
        <v>186</v>
      </c>
      <c r="CX333" s="111" t="s">
        <v>186</v>
      </c>
      <c r="CY333" s="111" t="s">
        <v>186</v>
      </c>
      <c r="CZ333" s="111" t="s">
        <v>186</v>
      </c>
      <c r="DA333" s="111" t="s">
        <v>186</v>
      </c>
      <c r="DB333" s="111" t="s">
        <v>186</v>
      </c>
      <c r="DC333" s="111" t="s">
        <v>186</v>
      </c>
      <c r="DD333" s="111" t="s">
        <v>186</v>
      </c>
      <c r="DE333" s="111" t="s">
        <v>186</v>
      </c>
      <c r="DF333" s="111" t="s">
        <v>186</v>
      </c>
      <c r="DG333" s="111" t="s">
        <v>186</v>
      </c>
      <c r="DH333" s="111" t="s">
        <v>186</v>
      </c>
      <c r="DI333" s="111" t="s">
        <v>186</v>
      </c>
      <c r="DJ333" s="111" t="s">
        <v>186</v>
      </c>
      <c r="DK333" s="111" t="s">
        <v>186</v>
      </c>
      <c r="DL333" s="111" t="s">
        <v>186</v>
      </c>
      <c r="DM333" s="115">
        <v>40973.66898148148</v>
      </c>
    </row>
    <row r="334" spans="18:117" ht="17.25" customHeight="1" hidden="1">
      <c r="R334" s="111" t="s">
        <v>779</v>
      </c>
      <c r="S334" s="111" t="s">
        <v>780</v>
      </c>
      <c r="T334" s="111" t="s">
        <v>781</v>
      </c>
      <c r="U334" s="111" t="s">
        <v>782</v>
      </c>
      <c r="V334" s="111" t="s">
        <v>180</v>
      </c>
      <c r="W334" s="112">
        <v>78539</v>
      </c>
      <c r="X334" s="111" t="s">
        <v>781</v>
      </c>
      <c r="Y334" s="111" t="s">
        <v>782</v>
      </c>
      <c r="Z334" s="111" t="s">
        <v>180</v>
      </c>
      <c r="AA334" s="112">
        <v>78539</v>
      </c>
      <c r="AB334" s="113">
        <v>9563623066</v>
      </c>
      <c r="AC334" s="113">
        <v>9563627371</v>
      </c>
      <c r="AD334" s="111" t="s">
        <v>783</v>
      </c>
      <c r="AE334" s="111" t="s">
        <v>784</v>
      </c>
      <c r="AF334" s="111" t="s">
        <v>785</v>
      </c>
      <c r="AG334" s="111" t="s">
        <v>780</v>
      </c>
      <c r="AH334" s="111" t="s">
        <v>781</v>
      </c>
      <c r="AI334" s="111" t="s">
        <v>782</v>
      </c>
      <c r="AJ334" s="111" t="s">
        <v>180</v>
      </c>
      <c r="AK334" s="112">
        <v>78539</v>
      </c>
      <c r="AL334" s="111" t="s">
        <v>781</v>
      </c>
      <c r="AM334" s="111" t="s">
        <v>782</v>
      </c>
      <c r="AN334" s="111" t="s">
        <v>180</v>
      </c>
      <c r="AO334" s="112">
        <v>78539</v>
      </c>
      <c r="AP334" s="113">
        <v>9563623066</v>
      </c>
      <c r="AQ334" s="113">
        <v>9563627371</v>
      </c>
      <c r="AR334" s="111" t="s">
        <v>185</v>
      </c>
      <c r="AS334" s="114">
        <v>426948</v>
      </c>
      <c r="AT334" s="114">
        <v>5612242</v>
      </c>
      <c r="AU334" s="114"/>
      <c r="AV334" s="114"/>
      <c r="AW334" s="114" t="s">
        <v>186</v>
      </c>
      <c r="AX334" s="114" t="s">
        <v>186</v>
      </c>
      <c r="AY334" s="114" t="s">
        <v>186</v>
      </c>
      <c r="AZ334" s="114" t="s">
        <v>186</v>
      </c>
      <c r="BA334" s="114" t="s">
        <v>186</v>
      </c>
      <c r="BB334" s="111" t="s">
        <v>786</v>
      </c>
      <c r="BC334" s="114">
        <v>426948</v>
      </c>
      <c r="BD334" s="111" t="s">
        <v>186</v>
      </c>
      <c r="BE334" s="114" t="s">
        <v>186</v>
      </c>
      <c r="BF334" s="111" t="s">
        <v>186</v>
      </c>
      <c r="BG334" s="114" t="s">
        <v>186</v>
      </c>
      <c r="BH334" s="114" t="s">
        <v>186</v>
      </c>
      <c r="BI334" s="114" t="s">
        <v>186</v>
      </c>
      <c r="BJ334" s="114" t="s">
        <v>186</v>
      </c>
      <c r="BK334" s="114" t="s">
        <v>186</v>
      </c>
      <c r="BL334" s="114" t="s">
        <v>186</v>
      </c>
      <c r="BM334" s="114" t="s">
        <v>186</v>
      </c>
      <c r="BN334" s="111" t="s">
        <v>786</v>
      </c>
      <c r="BO334" s="114">
        <v>5612242</v>
      </c>
      <c r="BP334" s="111" t="s">
        <v>186</v>
      </c>
      <c r="BQ334" s="114" t="s">
        <v>186</v>
      </c>
      <c r="BR334" s="111" t="s">
        <v>186</v>
      </c>
      <c r="BS334" s="114" t="s">
        <v>186</v>
      </c>
      <c r="BT334" s="114" t="s">
        <v>186</v>
      </c>
      <c r="BU334" s="114" t="s">
        <v>186</v>
      </c>
      <c r="BV334" s="114" t="s">
        <v>186</v>
      </c>
      <c r="BW334" s="114" t="s">
        <v>186</v>
      </c>
      <c r="BX334" s="114" t="s">
        <v>186</v>
      </c>
      <c r="BY334" s="114" t="s">
        <v>186</v>
      </c>
      <c r="BZ334" s="114" t="s">
        <v>186</v>
      </c>
      <c r="CA334" s="111" t="s">
        <v>186</v>
      </c>
      <c r="CB334" s="114" t="s">
        <v>186</v>
      </c>
      <c r="CC334" s="111" t="s">
        <v>186</v>
      </c>
      <c r="CD334" s="114" t="s">
        <v>186</v>
      </c>
      <c r="CE334" s="111" t="s">
        <v>188</v>
      </c>
      <c r="CF334" s="111" t="s">
        <v>186</v>
      </c>
      <c r="CG334" s="111" t="s">
        <v>186</v>
      </c>
      <c r="CH334" s="111" t="s">
        <v>186</v>
      </c>
      <c r="CI334" s="111" t="s">
        <v>186</v>
      </c>
      <c r="CJ334" s="111" t="s">
        <v>186</v>
      </c>
      <c r="CK334" s="111" t="s">
        <v>186</v>
      </c>
      <c r="CL334" s="111" t="s">
        <v>186</v>
      </c>
      <c r="CM334" s="111" t="s">
        <v>186</v>
      </c>
      <c r="CN334" s="111" t="s">
        <v>186</v>
      </c>
      <c r="CO334" s="111" t="s">
        <v>186</v>
      </c>
      <c r="CP334" s="111" t="s">
        <v>186</v>
      </c>
      <c r="CQ334" s="111" t="s">
        <v>186</v>
      </c>
      <c r="CR334" s="111" t="s">
        <v>186</v>
      </c>
      <c r="CS334" s="111" t="s">
        <v>186</v>
      </c>
      <c r="CT334" s="111" t="s">
        <v>186</v>
      </c>
      <c r="CU334" s="111" t="s">
        <v>186</v>
      </c>
      <c r="CV334" s="114" t="s">
        <v>186</v>
      </c>
      <c r="CW334" s="111" t="s">
        <v>186</v>
      </c>
      <c r="CX334" s="111" t="s">
        <v>186</v>
      </c>
      <c r="CY334" s="111" t="s">
        <v>186</v>
      </c>
      <c r="CZ334" s="111" t="s">
        <v>186</v>
      </c>
      <c r="DA334" s="111" t="s">
        <v>186</v>
      </c>
      <c r="DB334" s="111" t="s">
        <v>186</v>
      </c>
      <c r="DC334" s="111" t="s">
        <v>186</v>
      </c>
      <c r="DD334" s="111" t="s">
        <v>186</v>
      </c>
      <c r="DE334" s="111" t="s">
        <v>186</v>
      </c>
      <c r="DF334" s="111" t="s">
        <v>186</v>
      </c>
      <c r="DG334" s="111" t="s">
        <v>186</v>
      </c>
      <c r="DH334" s="111" t="s">
        <v>186</v>
      </c>
      <c r="DI334" s="111" t="s">
        <v>186</v>
      </c>
      <c r="DJ334" s="111" t="s">
        <v>186</v>
      </c>
      <c r="DK334" s="111" t="s">
        <v>186</v>
      </c>
      <c r="DL334" s="111" t="s">
        <v>186</v>
      </c>
      <c r="DM334" s="115">
        <v>40973.70668981481</v>
      </c>
    </row>
    <row r="335" spans="18:117" ht="17.25" customHeight="1" hidden="1">
      <c r="R335" s="111" t="s">
        <v>787</v>
      </c>
      <c r="S335" s="111" t="s">
        <v>788</v>
      </c>
      <c r="T335" s="111" t="s">
        <v>789</v>
      </c>
      <c r="U335" s="111" t="s">
        <v>790</v>
      </c>
      <c r="V335" s="111" t="s">
        <v>180</v>
      </c>
      <c r="W335" s="112">
        <v>78045</v>
      </c>
      <c r="X335" s="111" t="s">
        <v>789</v>
      </c>
      <c r="Y335" s="111" t="s">
        <v>790</v>
      </c>
      <c r="Z335" s="111" t="s">
        <v>180</v>
      </c>
      <c r="AA335" s="112">
        <v>78045</v>
      </c>
      <c r="AB335" s="113">
        <v>9565232000</v>
      </c>
      <c r="AC335" s="113">
        <v>9565232853</v>
      </c>
      <c r="AD335" s="111" t="s">
        <v>791</v>
      </c>
      <c r="AE335" s="111" t="s">
        <v>792</v>
      </c>
      <c r="AF335" s="111" t="s">
        <v>793</v>
      </c>
      <c r="AG335" s="111" t="s">
        <v>794</v>
      </c>
      <c r="AH335" s="111" t="s">
        <v>795</v>
      </c>
      <c r="AI335" s="111" t="s">
        <v>796</v>
      </c>
      <c r="AJ335" s="111" t="s">
        <v>797</v>
      </c>
      <c r="AK335" s="112">
        <v>70734</v>
      </c>
      <c r="AL335" s="111" t="s">
        <v>795</v>
      </c>
      <c r="AM335" s="111" t="s">
        <v>796</v>
      </c>
      <c r="AN335" s="111" t="s">
        <v>797</v>
      </c>
      <c r="AO335" s="112">
        <v>70734</v>
      </c>
      <c r="AP335" s="113">
        <v>2256732660</v>
      </c>
      <c r="AQ335" s="113">
        <v>6107683410</v>
      </c>
      <c r="AR335" s="111" t="s">
        <v>186</v>
      </c>
      <c r="AS335" s="114">
        <v>4303017</v>
      </c>
      <c r="AT335" s="114">
        <v>1526469</v>
      </c>
      <c r="AU335" s="114"/>
      <c r="AV335" s="114"/>
      <c r="AW335" s="114" t="s">
        <v>186</v>
      </c>
      <c r="AX335" s="114" t="s">
        <v>186</v>
      </c>
      <c r="AY335" s="114" t="s">
        <v>186</v>
      </c>
      <c r="AZ335" s="114" t="s">
        <v>186</v>
      </c>
      <c r="BA335" s="114" t="s">
        <v>186</v>
      </c>
      <c r="BB335" s="111" t="s">
        <v>798</v>
      </c>
      <c r="BC335" s="114">
        <v>4303017</v>
      </c>
      <c r="BD335" s="111" t="s">
        <v>186</v>
      </c>
      <c r="BE335" s="114" t="s">
        <v>186</v>
      </c>
      <c r="BF335" s="111" t="s">
        <v>186</v>
      </c>
      <c r="BG335" s="114" t="s">
        <v>186</v>
      </c>
      <c r="BH335" s="114" t="s">
        <v>186</v>
      </c>
      <c r="BI335" s="114" t="s">
        <v>186</v>
      </c>
      <c r="BJ335" s="114" t="s">
        <v>186</v>
      </c>
      <c r="BK335" s="114" t="s">
        <v>186</v>
      </c>
      <c r="BL335" s="114" t="s">
        <v>186</v>
      </c>
      <c r="BM335" s="114" t="s">
        <v>186</v>
      </c>
      <c r="BN335" s="111" t="s">
        <v>799</v>
      </c>
      <c r="BO335" s="114">
        <v>1526469</v>
      </c>
      <c r="BP335" s="111" t="s">
        <v>186</v>
      </c>
      <c r="BQ335" s="114" t="s">
        <v>186</v>
      </c>
      <c r="BR335" s="111" t="s">
        <v>186</v>
      </c>
      <c r="BS335" s="114" t="s">
        <v>186</v>
      </c>
      <c r="BT335" s="114" t="s">
        <v>186</v>
      </c>
      <c r="BU335" s="114" t="s">
        <v>186</v>
      </c>
      <c r="BV335" s="114" t="s">
        <v>186</v>
      </c>
      <c r="BW335" s="114" t="s">
        <v>186</v>
      </c>
      <c r="BX335" s="114" t="s">
        <v>186</v>
      </c>
      <c r="BY335" s="114" t="s">
        <v>186</v>
      </c>
      <c r="BZ335" s="114" t="s">
        <v>186</v>
      </c>
      <c r="CA335" s="111" t="s">
        <v>186</v>
      </c>
      <c r="CB335" s="114" t="s">
        <v>186</v>
      </c>
      <c r="CC335" s="111" t="s">
        <v>186</v>
      </c>
      <c r="CD335" s="114" t="s">
        <v>186</v>
      </c>
      <c r="CE335" s="111" t="s">
        <v>188</v>
      </c>
      <c r="CF335" s="111" t="s">
        <v>186</v>
      </c>
      <c r="CG335" s="111" t="s">
        <v>186</v>
      </c>
      <c r="CH335" s="111" t="s">
        <v>186</v>
      </c>
      <c r="CI335" s="111" t="s">
        <v>186</v>
      </c>
      <c r="CJ335" s="111" t="s">
        <v>186</v>
      </c>
      <c r="CK335" s="111" t="s">
        <v>186</v>
      </c>
      <c r="CL335" s="111" t="s">
        <v>186</v>
      </c>
      <c r="CM335" s="111" t="s">
        <v>186</v>
      </c>
      <c r="CN335" s="111" t="s">
        <v>186</v>
      </c>
      <c r="CO335" s="111" t="s">
        <v>186</v>
      </c>
      <c r="CP335" s="111" t="s">
        <v>186</v>
      </c>
      <c r="CQ335" s="111" t="s">
        <v>186</v>
      </c>
      <c r="CR335" s="111" t="s">
        <v>186</v>
      </c>
      <c r="CS335" s="111" t="s">
        <v>186</v>
      </c>
      <c r="CT335" s="111" t="s">
        <v>186</v>
      </c>
      <c r="CU335" s="111" t="s">
        <v>186</v>
      </c>
      <c r="CV335" s="111" t="s">
        <v>186</v>
      </c>
      <c r="CW335" s="111" t="s">
        <v>186</v>
      </c>
      <c r="CX335" s="111" t="s">
        <v>186</v>
      </c>
      <c r="CY335" s="111" t="s">
        <v>186</v>
      </c>
      <c r="CZ335" s="111" t="s">
        <v>186</v>
      </c>
      <c r="DA335" s="111" t="s">
        <v>186</v>
      </c>
      <c r="DB335" s="111" t="s">
        <v>186</v>
      </c>
      <c r="DC335" s="111" t="s">
        <v>186</v>
      </c>
      <c r="DD335" s="111" t="s">
        <v>186</v>
      </c>
      <c r="DE335" s="111" t="s">
        <v>186</v>
      </c>
      <c r="DF335" s="111" t="s">
        <v>186</v>
      </c>
      <c r="DG335" s="111" t="s">
        <v>186</v>
      </c>
      <c r="DH335" s="111" t="s">
        <v>186</v>
      </c>
      <c r="DI335" s="111" t="s">
        <v>186</v>
      </c>
      <c r="DJ335" s="111" t="s">
        <v>186</v>
      </c>
      <c r="DK335" s="111" t="s">
        <v>186</v>
      </c>
      <c r="DL335" s="111" t="s">
        <v>186</v>
      </c>
      <c r="DM335" s="115">
        <v>40939.669756944444</v>
      </c>
    </row>
    <row r="336" spans="18:117" ht="17.25" customHeight="1" hidden="1">
      <c r="R336" s="117" t="s">
        <v>800</v>
      </c>
      <c r="S336" s="111" t="s">
        <v>801</v>
      </c>
      <c r="T336" s="111" t="s">
        <v>802</v>
      </c>
      <c r="U336" s="111" t="s">
        <v>803</v>
      </c>
      <c r="V336" s="111" t="s">
        <v>180</v>
      </c>
      <c r="W336" s="112">
        <v>77091</v>
      </c>
      <c r="X336" s="111" t="s">
        <v>802</v>
      </c>
      <c r="Y336" s="111" t="s">
        <v>803</v>
      </c>
      <c r="Z336" s="111" t="s">
        <v>180</v>
      </c>
      <c r="AA336" s="112">
        <v>77091</v>
      </c>
      <c r="AB336" s="113">
        <v>2816188500</v>
      </c>
      <c r="AC336" s="113">
        <v>7136914790</v>
      </c>
      <c r="AD336" s="111" t="s">
        <v>804</v>
      </c>
      <c r="AE336" s="111" t="s">
        <v>805</v>
      </c>
      <c r="AF336" s="111" t="s">
        <v>806</v>
      </c>
      <c r="AG336" s="111" t="s">
        <v>801</v>
      </c>
      <c r="AH336" s="111" t="s">
        <v>802</v>
      </c>
      <c r="AI336" s="111" t="s">
        <v>803</v>
      </c>
      <c r="AJ336" s="111" t="s">
        <v>180</v>
      </c>
      <c r="AK336" s="112">
        <v>77095</v>
      </c>
      <c r="AL336" s="111" t="s">
        <v>802</v>
      </c>
      <c r="AM336" s="111" t="s">
        <v>803</v>
      </c>
      <c r="AN336" s="111" t="s">
        <v>180</v>
      </c>
      <c r="AO336" s="112">
        <v>77095</v>
      </c>
      <c r="AP336" s="113">
        <v>2816188500</v>
      </c>
      <c r="AQ336" s="113">
        <v>7136914790</v>
      </c>
      <c r="AR336" s="111" t="s">
        <v>185</v>
      </c>
      <c r="AS336" s="114">
        <v>3265692</v>
      </c>
      <c r="AT336" s="114">
        <v>0</v>
      </c>
      <c r="AU336" s="114"/>
      <c r="AV336" s="114"/>
      <c r="AW336" s="114" t="s">
        <v>186</v>
      </c>
      <c r="AX336" s="114" t="s">
        <v>186</v>
      </c>
      <c r="AY336" s="114" t="s">
        <v>186</v>
      </c>
      <c r="AZ336" s="114" t="s">
        <v>186</v>
      </c>
      <c r="BA336" s="114" t="s">
        <v>186</v>
      </c>
      <c r="BB336" s="111" t="s">
        <v>356</v>
      </c>
      <c r="BC336" s="114">
        <v>3265692</v>
      </c>
      <c r="BD336" s="111" t="s">
        <v>186</v>
      </c>
      <c r="BE336" s="114" t="s">
        <v>186</v>
      </c>
      <c r="BF336" s="111" t="s">
        <v>186</v>
      </c>
      <c r="BG336" s="114" t="s">
        <v>186</v>
      </c>
      <c r="BH336" s="114" t="s">
        <v>186</v>
      </c>
      <c r="BI336" s="114" t="s">
        <v>186</v>
      </c>
      <c r="BJ336" s="114" t="s">
        <v>186</v>
      </c>
      <c r="BK336" s="114" t="s">
        <v>186</v>
      </c>
      <c r="BL336" s="114" t="s">
        <v>186</v>
      </c>
      <c r="BM336" s="114" t="s">
        <v>186</v>
      </c>
      <c r="BN336" s="111" t="s">
        <v>186</v>
      </c>
      <c r="BO336" s="114" t="s">
        <v>186</v>
      </c>
      <c r="BP336" s="111" t="s">
        <v>186</v>
      </c>
      <c r="BQ336" s="114" t="s">
        <v>186</v>
      </c>
      <c r="BR336" s="111" t="s">
        <v>186</v>
      </c>
      <c r="BS336" s="114" t="s">
        <v>186</v>
      </c>
      <c r="BT336" s="114" t="s">
        <v>186</v>
      </c>
      <c r="BU336" s="114" t="s">
        <v>186</v>
      </c>
      <c r="BV336" s="114" t="s">
        <v>186</v>
      </c>
      <c r="BW336" s="114" t="s">
        <v>186</v>
      </c>
      <c r="BX336" s="114" t="s">
        <v>186</v>
      </c>
      <c r="BY336" s="114" t="s">
        <v>186</v>
      </c>
      <c r="BZ336" s="114" t="s">
        <v>186</v>
      </c>
      <c r="CA336" s="111" t="s">
        <v>186</v>
      </c>
      <c r="CB336" s="114" t="s">
        <v>186</v>
      </c>
      <c r="CC336" s="111" t="s">
        <v>186</v>
      </c>
      <c r="CD336" s="114" t="s">
        <v>186</v>
      </c>
      <c r="CE336" s="111" t="s">
        <v>188</v>
      </c>
      <c r="CF336" s="111" t="s">
        <v>186</v>
      </c>
      <c r="CG336" s="111" t="s">
        <v>186</v>
      </c>
      <c r="CH336" s="111" t="s">
        <v>186</v>
      </c>
      <c r="CI336" s="111" t="s">
        <v>186</v>
      </c>
      <c r="CJ336" s="111" t="s">
        <v>186</v>
      </c>
      <c r="CK336" s="111" t="s">
        <v>186</v>
      </c>
      <c r="CL336" s="111" t="s">
        <v>186</v>
      </c>
      <c r="CM336" s="111" t="s">
        <v>186</v>
      </c>
      <c r="CN336" s="111" t="s">
        <v>186</v>
      </c>
      <c r="CO336" s="111" t="s">
        <v>186</v>
      </c>
      <c r="CP336" s="111" t="s">
        <v>186</v>
      </c>
      <c r="CQ336" s="111" t="s">
        <v>186</v>
      </c>
      <c r="CR336" s="111" t="s">
        <v>186</v>
      </c>
      <c r="CS336" s="111" t="s">
        <v>186</v>
      </c>
      <c r="CT336" s="111" t="s">
        <v>186</v>
      </c>
      <c r="CU336" s="111" t="s">
        <v>186</v>
      </c>
      <c r="CV336" s="114" t="s">
        <v>186</v>
      </c>
      <c r="CW336" s="111" t="s">
        <v>186</v>
      </c>
      <c r="CX336" s="111" t="s">
        <v>186</v>
      </c>
      <c r="CY336" s="111" t="s">
        <v>186</v>
      </c>
      <c r="CZ336" s="111" t="s">
        <v>186</v>
      </c>
      <c r="DA336" s="111" t="s">
        <v>186</v>
      </c>
      <c r="DB336" s="111" t="s">
        <v>186</v>
      </c>
      <c r="DC336" s="111" t="s">
        <v>186</v>
      </c>
      <c r="DD336" s="111" t="s">
        <v>186</v>
      </c>
      <c r="DE336" s="111" t="s">
        <v>186</v>
      </c>
      <c r="DF336" s="111" t="s">
        <v>186</v>
      </c>
      <c r="DG336" s="111" t="s">
        <v>186</v>
      </c>
      <c r="DH336" s="111" t="s">
        <v>186</v>
      </c>
      <c r="DI336" s="111" t="s">
        <v>186</v>
      </c>
      <c r="DJ336" s="111" t="s">
        <v>186</v>
      </c>
      <c r="DK336" s="111" t="s">
        <v>186</v>
      </c>
      <c r="DL336" s="111" t="s">
        <v>186</v>
      </c>
      <c r="DM336" s="115">
        <v>40968.75099537037</v>
      </c>
    </row>
    <row r="337" spans="18:117" ht="17.25" customHeight="1" hidden="1">
      <c r="R337" s="111" t="s">
        <v>807</v>
      </c>
      <c r="S337" s="111" t="s">
        <v>808</v>
      </c>
      <c r="T337" s="111" t="s">
        <v>809</v>
      </c>
      <c r="U337" s="111" t="s">
        <v>477</v>
      </c>
      <c r="V337" s="111" t="s">
        <v>180</v>
      </c>
      <c r="W337" s="112">
        <v>78411</v>
      </c>
      <c r="X337" s="111" t="s">
        <v>809</v>
      </c>
      <c r="Y337" s="111" t="s">
        <v>477</v>
      </c>
      <c r="Z337" s="111" t="s">
        <v>180</v>
      </c>
      <c r="AA337" s="112">
        <v>78411</v>
      </c>
      <c r="AB337" s="113">
        <v>3616945027</v>
      </c>
      <c r="AC337" s="113">
        <v>3618082086</v>
      </c>
      <c r="AD337" s="111" t="s">
        <v>810</v>
      </c>
      <c r="AE337" s="111" t="s">
        <v>236</v>
      </c>
      <c r="AF337" s="111" t="s">
        <v>811</v>
      </c>
      <c r="AG337" s="111" t="s">
        <v>808</v>
      </c>
      <c r="AH337" s="111" t="s">
        <v>809</v>
      </c>
      <c r="AI337" s="111" t="s">
        <v>477</v>
      </c>
      <c r="AJ337" s="111" t="s">
        <v>180</v>
      </c>
      <c r="AK337" s="112">
        <v>78411</v>
      </c>
      <c r="AL337" s="111" t="s">
        <v>809</v>
      </c>
      <c r="AM337" s="111" t="s">
        <v>477</v>
      </c>
      <c r="AN337" s="111" t="s">
        <v>629</v>
      </c>
      <c r="AO337" s="112">
        <v>78411</v>
      </c>
      <c r="AP337" s="113">
        <v>3616945027</v>
      </c>
      <c r="AQ337" s="113">
        <v>3618082086</v>
      </c>
      <c r="AR337" s="111" t="s">
        <v>185</v>
      </c>
      <c r="AS337" s="114">
        <v>8613094</v>
      </c>
      <c r="AT337" s="114">
        <v>10777345</v>
      </c>
      <c r="AU337" s="114"/>
      <c r="AV337" s="114"/>
      <c r="AW337" s="114" t="s">
        <v>186</v>
      </c>
      <c r="AX337" s="114" t="s">
        <v>186</v>
      </c>
      <c r="AY337" s="114" t="s">
        <v>186</v>
      </c>
      <c r="AZ337" s="114" t="s">
        <v>186</v>
      </c>
      <c r="BA337" s="114" t="s">
        <v>186</v>
      </c>
      <c r="BB337" s="111" t="s">
        <v>812</v>
      </c>
      <c r="BC337" s="114">
        <v>8613094</v>
      </c>
      <c r="BD337" s="111" t="s">
        <v>186</v>
      </c>
      <c r="BE337" s="114" t="s">
        <v>186</v>
      </c>
      <c r="BF337" s="111" t="s">
        <v>186</v>
      </c>
      <c r="BG337" s="114" t="s">
        <v>186</v>
      </c>
      <c r="BH337" s="114" t="s">
        <v>186</v>
      </c>
      <c r="BI337" s="114" t="s">
        <v>186</v>
      </c>
      <c r="BJ337" s="114" t="s">
        <v>186</v>
      </c>
      <c r="BK337" s="114" t="s">
        <v>186</v>
      </c>
      <c r="BL337" s="114" t="s">
        <v>186</v>
      </c>
      <c r="BM337" s="114" t="s">
        <v>186</v>
      </c>
      <c r="BN337" s="111" t="s">
        <v>812</v>
      </c>
      <c r="BO337" s="114">
        <v>10777345</v>
      </c>
      <c r="BP337" s="111" t="s">
        <v>186</v>
      </c>
      <c r="BQ337" s="114" t="s">
        <v>186</v>
      </c>
      <c r="BR337" s="111" t="s">
        <v>186</v>
      </c>
      <c r="BS337" s="114" t="s">
        <v>186</v>
      </c>
      <c r="BT337" s="114" t="s">
        <v>186</v>
      </c>
      <c r="BU337" s="114" t="s">
        <v>186</v>
      </c>
      <c r="BV337" s="114" t="s">
        <v>186</v>
      </c>
      <c r="BW337" s="114" t="s">
        <v>186</v>
      </c>
      <c r="BX337" s="114" t="s">
        <v>186</v>
      </c>
      <c r="BY337" s="114" t="s">
        <v>186</v>
      </c>
      <c r="BZ337" s="114" t="s">
        <v>186</v>
      </c>
      <c r="CA337" s="111" t="s">
        <v>186</v>
      </c>
      <c r="CB337" s="114" t="s">
        <v>186</v>
      </c>
      <c r="CC337" s="111" t="s">
        <v>186</v>
      </c>
      <c r="CD337" s="114" t="s">
        <v>186</v>
      </c>
      <c r="CE337" s="111" t="s">
        <v>188</v>
      </c>
      <c r="CF337" s="111" t="s">
        <v>186</v>
      </c>
      <c r="CG337" s="111" t="s">
        <v>186</v>
      </c>
      <c r="CH337" s="111" t="s">
        <v>186</v>
      </c>
      <c r="CI337" s="111" t="s">
        <v>186</v>
      </c>
      <c r="CJ337" s="111" t="s">
        <v>186</v>
      </c>
      <c r="CK337" s="111" t="s">
        <v>186</v>
      </c>
      <c r="CL337" s="111" t="s">
        <v>186</v>
      </c>
      <c r="CM337" s="111" t="s">
        <v>186</v>
      </c>
      <c r="CN337" s="111" t="s">
        <v>186</v>
      </c>
      <c r="CO337" s="111" t="s">
        <v>186</v>
      </c>
      <c r="CP337" s="111" t="s">
        <v>186</v>
      </c>
      <c r="CQ337" s="111" t="s">
        <v>186</v>
      </c>
      <c r="CR337" s="111" t="s">
        <v>186</v>
      </c>
      <c r="CS337" s="111" t="s">
        <v>186</v>
      </c>
      <c r="CT337" s="111" t="s">
        <v>186</v>
      </c>
      <c r="CU337" s="111" t="s">
        <v>186</v>
      </c>
      <c r="CV337" s="114" t="s">
        <v>186</v>
      </c>
      <c r="CW337" s="111" t="s">
        <v>186</v>
      </c>
      <c r="CX337" s="111" t="s">
        <v>186</v>
      </c>
      <c r="CY337" s="111" t="s">
        <v>186</v>
      </c>
      <c r="CZ337" s="111" t="s">
        <v>186</v>
      </c>
      <c r="DA337" s="111" t="s">
        <v>186</v>
      </c>
      <c r="DB337" s="111" t="s">
        <v>186</v>
      </c>
      <c r="DC337" s="111" t="s">
        <v>186</v>
      </c>
      <c r="DD337" s="111" t="s">
        <v>186</v>
      </c>
      <c r="DE337" s="111" t="s">
        <v>186</v>
      </c>
      <c r="DF337" s="111" t="s">
        <v>186</v>
      </c>
      <c r="DG337" s="111" t="s">
        <v>186</v>
      </c>
      <c r="DH337" s="111" t="s">
        <v>186</v>
      </c>
      <c r="DI337" s="111" t="s">
        <v>186</v>
      </c>
      <c r="DJ337" s="111" t="s">
        <v>186</v>
      </c>
      <c r="DK337" s="111" t="s">
        <v>186</v>
      </c>
      <c r="DL337" s="111" t="s">
        <v>186</v>
      </c>
      <c r="DM337" s="115">
        <v>40974.46672453704</v>
      </c>
    </row>
    <row r="338" spans="18:117" ht="17.25" customHeight="1" hidden="1">
      <c r="R338" s="111" t="s">
        <v>813</v>
      </c>
      <c r="S338" s="111" t="s">
        <v>814</v>
      </c>
      <c r="T338" s="111" t="s">
        <v>815</v>
      </c>
      <c r="U338" s="111" t="s">
        <v>816</v>
      </c>
      <c r="V338" s="111" t="s">
        <v>180</v>
      </c>
      <c r="W338" s="112">
        <v>75701</v>
      </c>
      <c r="X338" s="111" t="s">
        <v>817</v>
      </c>
      <c r="Y338" s="111" t="s">
        <v>816</v>
      </c>
      <c r="Z338" s="111" t="s">
        <v>180</v>
      </c>
      <c r="AA338" s="112">
        <v>75711</v>
      </c>
      <c r="AB338" s="113">
        <v>9035970351</v>
      </c>
      <c r="AC338" s="113">
        <v>9035356334</v>
      </c>
      <c r="AD338" s="111" t="s">
        <v>818</v>
      </c>
      <c r="AE338" s="111" t="s">
        <v>372</v>
      </c>
      <c r="AF338" s="111" t="s">
        <v>819</v>
      </c>
      <c r="AG338" s="111" t="s">
        <v>814</v>
      </c>
      <c r="AH338" s="111" t="s">
        <v>815</v>
      </c>
      <c r="AI338" s="111" t="s">
        <v>816</v>
      </c>
      <c r="AJ338" s="111" t="s">
        <v>180</v>
      </c>
      <c r="AK338" s="112">
        <v>75701</v>
      </c>
      <c r="AL338" s="111" t="s">
        <v>817</v>
      </c>
      <c r="AM338" s="111" t="s">
        <v>816</v>
      </c>
      <c r="AN338" s="111" t="s">
        <v>180</v>
      </c>
      <c r="AO338" s="112">
        <v>75711</v>
      </c>
      <c r="AP338" s="113">
        <v>9035318010</v>
      </c>
      <c r="AQ338" s="113">
        <v>9035356334</v>
      </c>
      <c r="AR338" s="111" t="s">
        <v>185</v>
      </c>
      <c r="AS338" s="114">
        <v>5844687</v>
      </c>
      <c r="AT338" s="114">
        <v>6581153</v>
      </c>
      <c r="AU338" s="114"/>
      <c r="AV338" s="114"/>
      <c r="AW338" s="114" t="s">
        <v>186</v>
      </c>
      <c r="AX338" s="114">
        <v>5844687</v>
      </c>
      <c r="AY338" s="114" t="s">
        <v>186</v>
      </c>
      <c r="AZ338" s="114" t="s">
        <v>186</v>
      </c>
      <c r="BA338" s="114" t="s">
        <v>186</v>
      </c>
      <c r="BB338" s="111" t="s">
        <v>186</v>
      </c>
      <c r="BC338" s="114" t="s">
        <v>186</v>
      </c>
      <c r="BD338" s="111" t="s">
        <v>186</v>
      </c>
      <c r="BE338" s="114" t="s">
        <v>186</v>
      </c>
      <c r="BF338" s="111" t="s">
        <v>186</v>
      </c>
      <c r="BG338" s="114" t="s">
        <v>186</v>
      </c>
      <c r="BH338" s="114" t="s">
        <v>186</v>
      </c>
      <c r="BI338" s="114" t="s">
        <v>186</v>
      </c>
      <c r="BJ338" s="114">
        <v>6581153</v>
      </c>
      <c r="BK338" s="114" t="s">
        <v>186</v>
      </c>
      <c r="BL338" s="114" t="s">
        <v>186</v>
      </c>
      <c r="BM338" s="114" t="s">
        <v>186</v>
      </c>
      <c r="BN338" s="111" t="s">
        <v>186</v>
      </c>
      <c r="BO338" s="114" t="s">
        <v>186</v>
      </c>
      <c r="BP338" s="111" t="s">
        <v>186</v>
      </c>
      <c r="BQ338" s="114" t="s">
        <v>186</v>
      </c>
      <c r="BR338" s="111" t="s">
        <v>186</v>
      </c>
      <c r="BS338" s="114" t="s">
        <v>186</v>
      </c>
      <c r="BT338" s="114" t="s">
        <v>186</v>
      </c>
      <c r="BU338" s="114" t="s">
        <v>186</v>
      </c>
      <c r="BV338" s="114" t="s">
        <v>186</v>
      </c>
      <c r="BW338" s="114" t="s">
        <v>186</v>
      </c>
      <c r="BX338" s="114" t="s">
        <v>186</v>
      </c>
      <c r="BY338" s="114" t="s">
        <v>186</v>
      </c>
      <c r="BZ338" s="114" t="s">
        <v>186</v>
      </c>
      <c r="CA338" s="111" t="s">
        <v>186</v>
      </c>
      <c r="CB338" s="114" t="s">
        <v>186</v>
      </c>
      <c r="CC338" s="111" t="s">
        <v>186</v>
      </c>
      <c r="CD338" s="114" t="s">
        <v>186</v>
      </c>
      <c r="CE338" s="111" t="s">
        <v>188</v>
      </c>
      <c r="CF338" s="111" t="s">
        <v>186</v>
      </c>
      <c r="CG338" s="111" t="s">
        <v>186</v>
      </c>
      <c r="CH338" s="111" t="s">
        <v>186</v>
      </c>
      <c r="CI338" s="111" t="s">
        <v>186</v>
      </c>
      <c r="CJ338" s="111" t="s">
        <v>186</v>
      </c>
      <c r="CK338" s="111" t="s">
        <v>186</v>
      </c>
      <c r="CL338" s="111" t="s">
        <v>186</v>
      </c>
      <c r="CM338" s="111" t="s">
        <v>186</v>
      </c>
      <c r="CN338" s="111" t="s">
        <v>186</v>
      </c>
      <c r="CO338" s="111" t="s">
        <v>186</v>
      </c>
      <c r="CP338" s="111" t="s">
        <v>186</v>
      </c>
      <c r="CQ338" s="111" t="s">
        <v>186</v>
      </c>
      <c r="CR338" s="111" t="s">
        <v>186</v>
      </c>
      <c r="CS338" s="111" t="s">
        <v>186</v>
      </c>
      <c r="CT338" s="111" t="s">
        <v>186</v>
      </c>
      <c r="CU338" s="111" t="s">
        <v>186</v>
      </c>
      <c r="CV338" s="111" t="s">
        <v>186</v>
      </c>
      <c r="CW338" s="111" t="s">
        <v>186</v>
      </c>
      <c r="CX338" s="111" t="s">
        <v>186</v>
      </c>
      <c r="CY338" s="111" t="s">
        <v>186</v>
      </c>
      <c r="CZ338" s="111" t="s">
        <v>186</v>
      </c>
      <c r="DA338" s="111" t="s">
        <v>186</v>
      </c>
      <c r="DB338" s="111" t="s">
        <v>186</v>
      </c>
      <c r="DC338" s="111" t="s">
        <v>186</v>
      </c>
      <c r="DD338" s="111" t="s">
        <v>186</v>
      </c>
      <c r="DE338" s="111" t="s">
        <v>186</v>
      </c>
      <c r="DF338" s="111" t="s">
        <v>186</v>
      </c>
      <c r="DG338" s="111" t="s">
        <v>186</v>
      </c>
      <c r="DH338" s="111" t="s">
        <v>186</v>
      </c>
      <c r="DI338" s="111" t="s">
        <v>186</v>
      </c>
      <c r="DJ338" s="111" t="s">
        <v>186</v>
      </c>
      <c r="DK338" s="111" t="s">
        <v>186</v>
      </c>
      <c r="DL338" s="111" t="s">
        <v>186</v>
      </c>
      <c r="DM338" s="115">
        <v>40926.41118055556</v>
      </c>
    </row>
    <row r="339" spans="18:117" ht="17.25" customHeight="1" hidden="1">
      <c r="R339" s="116" t="s">
        <v>820</v>
      </c>
      <c r="S339" s="111" t="s">
        <v>821</v>
      </c>
      <c r="T339" s="111" t="s">
        <v>822</v>
      </c>
      <c r="U339" s="111" t="s">
        <v>823</v>
      </c>
      <c r="V339" s="111" t="s">
        <v>180</v>
      </c>
      <c r="W339" s="112">
        <v>75751</v>
      </c>
      <c r="X339" s="111" t="s">
        <v>822</v>
      </c>
      <c r="Y339" s="111" t="s">
        <v>823</v>
      </c>
      <c r="Z339" s="111" t="s">
        <v>180</v>
      </c>
      <c r="AA339" s="112">
        <v>75751</v>
      </c>
      <c r="AB339" s="113">
        <v>9036761000</v>
      </c>
      <c r="AC339" s="113">
        <v>9036763337</v>
      </c>
      <c r="AD339" s="111" t="s">
        <v>824</v>
      </c>
      <c r="AE339" s="111" t="s">
        <v>229</v>
      </c>
      <c r="AF339" s="111" t="s">
        <v>825</v>
      </c>
      <c r="AG339" s="111" t="s">
        <v>821</v>
      </c>
      <c r="AH339" s="111" t="s">
        <v>822</v>
      </c>
      <c r="AI339" s="111" t="s">
        <v>823</v>
      </c>
      <c r="AJ339" s="111" t="s">
        <v>180</v>
      </c>
      <c r="AK339" s="112">
        <v>75751</v>
      </c>
      <c r="AL339" s="111" t="s">
        <v>822</v>
      </c>
      <c r="AM339" s="111" t="s">
        <v>823</v>
      </c>
      <c r="AN339" s="111" t="s">
        <v>180</v>
      </c>
      <c r="AO339" s="112">
        <v>75751</v>
      </c>
      <c r="AP339" s="113">
        <v>9036761134</v>
      </c>
      <c r="AQ339" s="113">
        <v>9036761007</v>
      </c>
      <c r="AR339" s="111" t="s">
        <v>197</v>
      </c>
      <c r="AS339" s="114">
        <v>2190390</v>
      </c>
      <c r="AT339" s="114">
        <v>9963138.27</v>
      </c>
      <c r="AU339" s="114"/>
      <c r="AV339" s="114"/>
      <c r="AW339" s="114">
        <v>1103957</v>
      </c>
      <c r="AX339" s="114">
        <v>1086433</v>
      </c>
      <c r="AY339" s="114" t="s">
        <v>186</v>
      </c>
      <c r="AZ339" s="114" t="s">
        <v>186</v>
      </c>
      <c r="BA339" s="114" t="s">
        <v>186</v>
      </c>
      <c r="BB339" s="111" t="s">
        <v>186</v>
      </c>
      <c r="BC339" s="114" t="s">
        <v>186</v>
      </c>
      <c r="BD339" s="111" t="s">
        <v>186</v>
      </c>
      <c r="BE339" s="114" t="s">
        <v>186</v>
      </c>
      <c r="BF339" s="111" t="s">
        <v>186</v>
      </c>
      <c r="BG339" s="114" t="s">
        <v>186</v>
      </c>
      <c r="BH339" s="114" t="s">
        <v>186</v>
      </c>
      <c r="BI339" s="114">
        <v>5021422</v>
      </c>
      <c r="BJ339" s="114">
        <v>4941716</v>
      </c>
      <c r="BK339" s="114" t="s">
        <v>186</v>
      </c>
      <c r="BL339" s="114" t="s">
        <v>186</v>
      </c>
      <c r="BM339" s="114" t="s">
        <v>186</v>
      </c>
      <c r="BN339" s="111" t="s">
        <v>186</v>
      </c>
      <c r="BO339" s="114" t="s">
        <v>186</v>
      </c>
      <c r="BP339" s="111" t="s">
        <v>186</v>
      </c>
      <c r="BQ339" s="114" t="s">
        <v>186</v>
      </c>
      <c r="BR339" s="111" t="s">
        <v>186</v>
      </c>
      <c r="BS339" s="114" t="s">
        <v>186</v>
      </c>
      <c r="BT339" s="114" t="s">
        <v>186</v>
      </c>
      <c r="BU339" s="114" t="s">
        <v>186</v>
      </c>
      <c r="BV339" s="114" t="s">
        <v>186</v>
      </c>
      <c r="BW339" s="114" t="s">
        <v>186</v>
      </c>
      <c r="BX339" s="114" t="s">
        <v>186</v>
      </c>
      <c r="BY339" s="114" t="s">
        <v>186</v>
      </c>
      <c r="BZ339" s="114" t="s">
        <v>186</v>
      </c>
      <c r="CA339" s="111" t="s">
        <v>186</v>
      </c>
      <c r="CB339" s="114" t="s">
        <v>186</v>
      </c>
      <c r="CC339" s="111" t="s">
        <v>186</v>
      </c>
      <c r="CD339" s="114" t="s">
        <v>186</v>
      </c>
      <c r="CE339" s="111" t="s">
        <v>188</v>
      </c>
      <c r="CF339" s="111" t="s">
        <v>186</v>
      </c>
      <c r="CG339" s="111" t="s">
        <v>186</v>
      </c>
      <c r="CH339" s="111" t="s">
        <v>186</v>
      </c>
      <c r="CI339" s="111" t="s">
        <v>186</v>
      </c>
      <c r="CJ339" s="111" t="s">
        <v>186</v>
      </c>
      <c r="CK339" s="111" t="s">
        <v>186</v>
      </c>
      <c r="CL339" s="111" t="s">
        <v>186</v>
      </c>
      <c r="CM339" s="111" t="s">
        <v>186</v>
      </c>
      <c r="CN339" s="111" t="s">
        <v>186</v>
      </c>
      <c r="CO339" s="111" t="s">
        <v>186</v>
      </c>
      <c r="CP339" s="111" t="s">
        <v>186</v>
      </c>
      <c r="CQ339" s="111" t="s">
        <v>186</v>
      </c>
      <c r="CR339" s="111" t="s">
        <v>186</v>
      </c>
      <c r="CS339" s="111" t="s">
        <v>186</v>
      </c>
      <c r="CT339" s="111" t="s">
        <v>186</v>
      </c>
      <c r="CU339" s="111" t="s">
        <v>186</v>
      </c>
      <c r="CV339" s="111" t="s">
        <v>186</v>
      </c>
      <c r="CW339" s="111" t="s">
        <v>186</v>
      </c>
      <c r="CX339" s="111" t="s">
        <v>186</v>
      </c>
      <c r="CY339" s="111" t="s">
        <v>186</v>
      </c>
      <c r="CZ339" s="111" t="s">
        <v>186</v>
      </c>
      <c r="DA339" s="111" t="s">
        <v>186</v>
      </c>
      <c r="DB339" s="111" t="s">
        <v>186</v>
      </c>
      <c r="DC339" s="111" t="s">
        <v>186</v>
      </c>
      <c r="DD339" s="111" t="s">
        <v>186</v>
      </c>
      <c r="DE339" s="111" t="s">
        <v>186</v>
      </c>
      <c r="DF339" s="111" t="s">
        <v>186</v>
      </c>
      <c r="DG339" s="111" t="s">
        <v>186</v>
      </c>
      <c r="DH339" s="111" t="s">
        <v>186</v>
      </c>
      <c r="DI339" s="111" t="s">
        <v>186</v>
      </c>
      <c r="DJ339" s="111" t="s">
        <v>186</v>
      </c>
      <c r="DK339" s="111" t="s">
        <v>186</v>
      </c>
      <c r="DL339" s="111" t="s">
        <v>186</v>
      </c>
      <c r="DM339" s="115">
        <v>40959.46915509259</v>
      </c>
    </row>
    <row r="340" spans="18:117" ht="17.25" customHeight="1" hidden="1">
      <c r="R340" s="111" t="s">
        <v>826</v>
      </c>
      <c r="S340" s="111" t="s">
        <v>827</v>
      </c>
      <c r="T340" s="111" t="s">
        <v>828</v>
      </c>
      <c r="U340" s="111" t="s">
        <v>829</v>
      </c>
      <c r="V340" s="111" t="s">
        <v>180</v>
      </c>
      <c r="W340" s="112">
        <v>75633</v>
      </c>
      <c r="X340" s="111" t="s">
        <v>830</v>
      </c>
      <c r="Y340" s="111" t="s">
        <v>829</v>
      </c>
      <c r="Z340" s="111" t="s">
        <v>180</v>
      </c>
      <c r="AA340" s="112">
        <v>75633</v>
      </c>
      <c r="AB340" s="113">
        <v>9036944651</v>
      </c>
      <c r="AC340" s="113">
        <v>9036944625</v>
      </c>
      <c r="AD340" s="111" t="s">
        <v>831</v>
      </c>
      <c r="AE340" s="111" t="s">
        <v>372</v>
      </c>
      <c r="AF340" s="111" t="s">
        <v>832</v>
      </c>
      <c r="AG340" s="111" t="s">
        <v>827</v>
      </c>
      <c r="AH340" s="111" t="s">
        <v>828</v>
      </c>
      <c r="AI340" s="111" t="s">
        <v>829</v>
      </c>
      <c r="AJ340" s="111" t="s">
        <v>180</v>
      </c>
      <c r="AK340" s="112">
        <v>75633</v>
      </c>
      <c r="AL340" s="111" t="s">
        <v>830</v>
      </c>
      <c r="AM340" s="111" t="s">
        <v>829</v>
      </c>
      <c r="AN340" s="111" t="s">
        <v>180</v>
      </c>
      <c r="AO340" s="112">
        <v>75633</v>
      </c>
      <c r="AP340" s="113">
        <v>9036944653</v>
      </c>
      <c r="AQ340" s="113">
        <v>9036944625</v>
      </c>
      <c r="AR340" s="111" t="s">
        <v>185</v>
      </c>
      <c r="AS340" s="114">
        <v>723820</v>
      </c>
      <c r="AT340" s="114">
        <v>1742609</v>
      </c>
      <c r="AU340" s="114"/>
      <c r="AV340" s="114"/>
      <c r="AW340" s="114" t="s">
        <v>186</v>
      </c>
      <c r="AX340" s="114">
        <v>723820</v>
      </c>
      <c r="AY340" s="114" t="s">
        <v>186</v>
      </c>
      <c r="AZ340" s="114" t="s">
        <v>186</v>
      </c>
      <c r="BA340" s="114" t="s">
        <v>186</v>
      </c>
      <c r="BB340" s="111" t="s">
        <v>186</v>
      </c>
      <c r="BC340" s="114" t="s">
        <v>186</v>
      </c>
      <c r="BD340" s="111" t="s">
        <v>186</v>
      </c>
      <c r="BE340" s="114" t="s">
        <v>186</v>
      </c>
      <c r="BF340" s="111" t="s">
        <v>186</v>
      </c>
      <c r="BG340" s="114" t="s">
        <v>186</v>
      </c>
      <c r="BH340" s="114" t="s">
        <v>186</v>
      </c>
      <c r="BI340" s="114" t="s">
        <v>186</v>
      </c>
      <c r="BJ340" s="114">
        <v>1742609</v>
      </c>
      <c r="BK340" s="114" t="s">
        <v>186</v>
      </c>
      <c r="BL340" s="114" t="s">
        <v>186</v>
      </c>
      <c r="BM340" s="114" t="s">
        <v>186</v>
      </c>
      <c r="BN340" s="111" t="s">
        <v>186</v>
      </c>
      <c r="BO340" s="114" t="s">
        <v>186</v>
      </c>
      <c r="BP340" s="111" t="s">
        <v>186</v>
      </c>
      <c r="BQ340" s="114" t="s">
        <v>186</v>
      </c>
      <c r="BR340" s="111" t="s">
        <v>186</v>
      </c>
      <c r="BS340" s="114" t="s">
        <v>186</v>
      </c>
      <c r="BT340" s="114" t="s">
        <v>186</v>
      </c>
      <c r="BU340" s="114" t="s">
        <v>186</v>
      </c>
      <c r="BV340" s="114" t="s">
        <v>186</v>
      </c>
      <c r="BW340" s="114" t="s">
        <v>186</v>
      </c>
      <c r="BX340" s="114" t="s">
        <v>186</v>
      </c>
      <c r="BY340" s="114" t="s">
        <v>186</v>
      </c>
      <c r="BZ340" s="114" t="s">
        <v>186</v>
      </c>
      <c r="CA340" s="111" t="s">
        <v>186</v>
      </c>
      <c r="CB340" s="114" t="s">
        <v>186</v>
      </c>
      <c r="CC340" s="111" t="s">
        <v>186</v>
      </c>
      <c r="CD340" s="114" t="s">
        <v>186</v>
      </c>
      <c r="CE340" s="111" t="s">
        <v>188</v>
      </c>
      <c r="CF340" s="111" t="s">
        <v>186</v>
      </c>
      <c r="CG340" s="111" t="s">
        <v>186</v>
      </c>
      <c r="CH340" s="111" t="s">
        <v>186</v>
      </c>
      <c r="CI340" s="111" t="s">
        <v>186</v>
      </c>
      <c r="CJ340" s="111" t="s">
        <v>186</v>
      </c>
      <c r="CK340" s="111" t="s">
        <v>186</v>
      </c>
      <c r="CL340" s="111" t="s">
        <v>186</v>
      </c>
      <c r="CM340" s="111" t="s">
        <v>186</v>
      </c>
      <c r="CN340" s="111" t="s">
        <v>186</v>
      </c>
      <c r="CO340" s="111" t="s">
        <v>186</v>
      </c>
      <c r="CP340" s="111" t="s">
        <v>186</v>
      </c>
      <c r="CQ340" s="111" t="s">
        <v>186</v>
      </c>
      <c r="CR340" s="111" t="s">
        <v>186</v>
      </c>
      <c r="CS340" s="111" t="s">
        <v>186</v>
      </c>
      <c r="CT340" s="111" t="s">
        <v>186</v>
      </c>
      <c r="CU340" s="111" t="s">
        <v>186</v>
      </c>
      <c r="CV340" s="111" t="s">
        <v>186</v>
      </c>
      <c r="CW340" s="111" t="s">
        <v>186</v>
      </c>
      <c r="CX340" s="111" t="s">
        <v>186</v>
      </c>
      <c r="CY340" s="111" t="s">
        <v>186</v>
      </c>
      <c r="CZ340" s="111" t="s">
        <v>186</v>
      </c>
      <c r="DA340" s="111" t="s">
        <v>186</v>
      </c>
      <c r="DB340" s="111" t="s">
        <v>186</v>
      </c>
      <c r="DC340" s="111" t="s">
        <v>186</v>
      </c>
      <c r="DD340" s="111" t="s">
        <v>186</v>
      </c>
      <c r="DE340" s="111" t="s">
        <v>186</v>
      </c>
      <c r="DF340" s="111" t="s">
        <v>186</v>
      </c>
      <c r="DG340" s="111" t="s">
        <v>186</v>
      </c>
      <c r="DH340" s="111" t="s">
        <v>186</v>
      </c>
      <c r="DI340" s="111" t="s">
        <v>186</v>
      </c>
      <c r="DJ340" s="111" t="s">
        <v>186</v>
      </c>
      <c r="DK340" s="111" t="s">
        <v>186</v>
      </c>
      <c r="DL340" s="111" t="s">
        <v>186</v>
      </c>
      <c r="DM340" s="115">
        <v>40934.44880787037</v>
      </c>
    </row>
    <row r="341" spans="18:117" ht="17.25" customHeight="1" hidden="1">
      <c r="R341" s="111" t="s">
        <v>833</v>
      </c>
      <c r="S341" s="111" t="s">
        <v>834</v>
      </c>
      <c r="T341" s="111" t="s">
        <v>835</v>
      </c>
      <c r="U341" s="111" t="s">
        <v>836</v>
      </c>
      <c r="V341" s="111" t="s">
        <v>180</v>
      </c>
      <c r="W341" s="112">
        <v>75426</v>
      </c>
      <c r="X341" s="111" t="s">
        <v>837</v>
      </c>
      <c r="Y341" s="111" t="s">
        <v>836</v>
      </c>
      <c r="Z341" s="111" t="s">
        <v>180</v>
      </c>
      <c r="AA341" s="112">
        <v>75426</v>
      </c>
      <c r="AB341" s="113">
        <v>9034276400</v>
      </c>
      <c r="AC341" s="113">
        <v>9034272719</v>
      </c>
      <c r="AD341" s="111" t="s">
        <v>838</v>
      </c>
      <c r="AE341" s="111" t="s">
        <v>839</v>
      </c>
      <c r="AF341" s="111" t="s">
        <v>840</v>
      </c>
      <c r="AG341" s="111" t="s">
        <v>834</v>
      </c>
      <c r="AH341" s="111" t="s">
        <v>841</v>
      </c>
      <c r="AI341" s="111" t="s">
        <v>836</v>
      </c>
      <c r="AJ341" s="111" t="s">
        <v>180</v>
      </c>
      <c r="AK341" s="112">
        <v>75426</v>
      </c>
      <c r="AL341" s="111" t="s">
        <v>837</v>
      </c>
      <c r="AM341" s="111" t="s">
        <v>836</v>
      </c>
      <c r="AN341" s="111" t="s">
        <v>180</v>
      </c>
      <c r="AO341" s="112">
        <v>75426</v>
      </c>
      <c r="AP341" s="113">
        <v>9034276400</v>
      </c>
      <c r="AQ341" s="113">
        <v>9034272719</v>
      </c>
      <c r="AR341" s="111" t="s">
        <v>197</v>
      </c>
      <c r="AS341" s="114">
        <v>361801</v>
      </c>
      <c r="AT341" s="114">
        <v>1310772.67</v>
      </c>
      <c r="AU341" s="114"/>
      <c r="AV341" s="114"/>
      <c r="AW341" s="114" t="s">
        <v>186</v>
      </c>
      <c r="AX341" s="114">
        <v>361801</v>
      </c>
      <c r="AY341" s="114" t="s">
        <v>186</v>
      </c>
      <c r="AZ341" s="114" t="s">
        <v>186</v>
      </c>
      <c r="BA341" s="114" t="s">
        <v>186</v>
      </c>
      <c r="BB341" s="111" t="s">
        <v>186</v>
      </c>
      <c r="BC341" s="114" t="s">
        <v>186</v>
      </c>
      <c r="BD341" s="111" t="s">
        <v>186</v>
      </c>
      <c r="BE341" s="114" t="s">
        <v>186</v>
      </c>
      <c r="BF341" s="111" t="s">
        <v>186</v>
      </c>
      <c r="BG341" s="114" t="s">
        <v>186</v>
      </c>
      <c r="BH341" s="114" t="s">
        <v>186</v>
      </c>
      <c r="BI341" s="114">
        <v>202463.28</v>
      </c>
      <c r="BJ341" s="114">
        <v>1108309.39</v>
      </c>
      <c r="BK341" s="114" t="s">
        <v>186</v>
      </c>
      <c r="BL341" s="114" t="s">
        <v>186</v>
      </c>
      <c r="BM341" s="114" t="s">
        <v>186</v>
      </c>
      <c r="BN341" s="111" t="s">
        <v>186</v>
      </c>
      <c r="BO341" s="114" t="s">
        <v>186</v>
      </c>
      <c r="BP341" s="111" t="s">
        <v>186</v>
      </c>
      <c r="BQ341" s="114" t="s">
        <v>186</v>
      </c>
      <c r="BR341" s="111" t="s">
        <v>186</v>
      </c>
      <c r="BS341" s="114" t="s">
        <v>186</v>
      </c>
      <c r="BT341" s="114" t="s">
        <v>186</v>
      </c>
      <c r="BU341" s="114" t="s">
        <v>186</v>
      </c>
      <c r="BV341" s="114" t="s">
        <v>186</v>
      </c>
      <c r="BW341" s="114" t="s">
        <v>186</v>
      </c>
      <c r="BX341" s="114" t="s">
        <v>186</v>
      </c>
      <c r="BY341" s="114" t="s">
        <v>186</v>
      </c>
      <c r="BZ341" s="114" t="s">
        <v>186</v>
      </c>
      <c r="CA341" s="111" t="s">
        <v>186</v>
      </c>
      <c r="CB341" s="114" t="s">
        <v>186</v>
      </c>
      <c r="CC341" s="111" t="s">
        <v>186</v>
      </c>
      <c r="CD341" s="114" t="s">
        <v>186</v>
      </c>
      <c r="CE341" s="111" t="s">
        <v>188</v>
      </c>
      <c r="CF341" s="111" t="s">
        <v>186</v>
      </c>
      <c r="CG341" s="111" t="s">
        <v>186</v>
      </c>
      <c r="CH341" s="111" t="s">
        <v>186</v>
      </c>
      <c r="CI341" s="111" t="s">
        <v>186</v>
      </c>
      <c r="CJ341" s="111" t="s">
        <v>186</v>
      </c>
      <c r="CK341" s="111" t="s">
        <v>186</v>
      </c>
      <c r="CL341" s="111" t="s">
        <v>186</v>
      </c>
      <c r="CM341" s="111" t="s">
        <v>186</v>
      </c>
      <c r="CN341" s="111" t="s">
        <v>186</v>
      </c>
      <c r="CO341" s="111" t="s">
        <v>186</v>
      </c>
      <c r="CP341" s="111" t="s">
        <v>186</v>
      </c>
      <c r="CQ341" s="111" t="s">
        <v>186</v>
      </c>
      <c r="CR341" s="111" t="s">
        <v>186</v>
      </c>
      <c r="CS341" s="111" t="s">
        <v>186</v>
      </c>
      <c r="CT341" s="111" t="s">
        <v>186</v>
      </c>
      <c r="CU341" s="111" t="s">
        <v>186</v>
      </c>
      <c r="CV341" s="111" t="s">
        <v>186</v>
      </c>
      <c r="CW341" s="111" t="s">
        <v>186</v>
      </c>
      <c r="CX341" s="111" t="s">
        <v>186</v>
      </c>
      <c r="CY341" s="111" t="s">
        <v>186</v>
      </c>
      <c r="CZ341" s="111" t="s">
        <v>186</v>
      </c>
      <c r="DA341" s="111" t="s">
        <v>186</v>
      </c>
      <c r="DB341" s="111" t="s">
        <v>186</v>
      </c>
      <c r="DC341" s="111" t="s">
        <v>186</v>
      </c>
      <c r="DD341" s="111" t="s">
        <v>186</v>
      </c>
      <c r="DE341" s="111" t="s">
        <v>186</v>
      </c>
      <c r="DF341" s="111" t="s">
        <v>186</v>
      </c>
      <c r="DG341" s="111" t="s">
        <v>186</v>
      </c>
      <c r="DH341" s="111" t="s">
        <v>186</v>
      </c>
      <c r="DI341" s="111" t="s">
        <v>186</v>
      </c>
      <c r="DJ341" s="111" t="s">
        <v>186</v>
      </c>
      <c r="DK341" s="111" t="s">
        <v>186</v>
      </c>
      <c r="DL341" s="111" t="s">
        <v>186</v>
      </c>
      <c r="DM341" s="115">
        <v>40939.431921296295</v>
      </c>
    </row>
    <row r="342" spans="18:117" ht="17.25" customHeight="1" hidden="1">
      <c r="R342" s="111" t="s">
        <v>842</v>
      </c>
      <c r="S342" s="111" t="s">
        <v>843</v>
      </c>
      <c r="T342" s="111" t="s">
        <v>844</v>
      </c>
      <c r="U342" s="111" t="s">
        <v>845</v>
      </c>
      <c r="V342" s="111" t="s">
        <v>180</v>
      </c>
      <c r="W342" s="112">
        <v>75840</v>
      </c>
      <c r="X342" s="111" t="s">
        <v>844</v>
      </c>
      <c r="Y342" s="111" t="s">
        <v>845</v>
      </c>
      <c r="Z342" s="111" t="s">
        <v>180</v>
      </c>
      <c r="AA342" s="112">
        <v>75840</v>
      </c>
      <c r="AB342" s="113">
        <v>9033891612</v>
      </c>
      <c r="AC342" s="113">
        <v>9033891601</v>
      </c>
      <c r="AD342" s="111" t="s">
        <v>824</v>
      </c>
      <c r="AE342" s="111" t="s">
        <v>229</v>
      </c>
      <c r="AF342" s="111" t="s">
        <v>825</v>
      </c>
      <c r="AG342" s="111" t="s">
        <v>843</v>
      </c>
      <c r="AH342" s="111" t="s">
        <v>844</v>
      </c>
      <c r="AI342" s="111" t="s">
        <v>845</v>
      </c>
      <c r="AJ342" s="111" t="s">
        <v>180</v>
      </c>
      <c r="AK342" s="112">
        <v>75840</v>
      </c>
      <c r="AL342" s="111" t="s">
        <v>844</v>
      </c>
      <c r="AM342" s="111" t="s">
        <v>845</v>
      </c>
      <c r="AN342" s="111" t="s">
        <v>180</v>
      </c>
      <c r="AO342" s="112">
        <v>75840</v>
      </c>
      <c r="AP342" s="113">
        <v>9036761134</v>
      </c>
      <c r="AQ342" s="113">
        <v>9036761007</v>
      </c>
      <c r="AR342" s="111" t="s">
        <v>197</v>
      </c>
      <c r="AS342" s="114">
        <v>0</v>
      </c>
      <c r="AT342" s="114">
        <v>522949.92</v>
      </c>
      <c r="AU342" s="114"/>
      <c r="AV342" s="114"/>
      <c r="AW342" s="114" t="s">
        <v>186</v>
      </c>
      <c r="AX342" s="114" t="s">
        <v>186</v>
      </c>
      <c r="AY342" s="114" t="s">
        <v>186</v>
      </c>
      <c r="AZ342" s="114" t="s">
        <v>186</v>
      </c>
      <c r="BA342" s="114" t="s">
        <v>186</v>
      </c>
      <c r="BB342" s="111" t="s">
        <v>186</v>
      </c>
      <c r="BC342" s="114" t="s">
        <v>186</v>
      </c>
      <c r="BD342" s="111" t="s">
        <v>186</v>
      </c>
      <c r="BE342" s="114" t="s">
        <v>186</v>
      </c>
      <c r="BF342" s="111" t="s">
        <v>186</v>
      </c>
      <c r="BG342" s="114" t="s">
        <v>186</v>
      </c>
      <c r="BH342" s="114" t="s">
        <v>186</v>
      </c>
      <c r="BI342" s="114">
        <v>311678</v>
      </c>
      <c r="BJ342" s="114">
        <v>211272</v>
      </c>
      <c r="BK342" s="114" t="s">
        <v>186</v>
      </c>
      <c r="BL342" s="114" t="s">
        <v>186</v>
      </c>
      <c r="BM342" s="114" t="s">
        <v>186</v>
      </c>
      <c r="BN342" s="111" t="s">
        <v>186</v>
      </c>
      <c r="BO342" s="114" t="s">
        <v>186</v>
      </c>
      <c r="BP342" s="111" t="s">
        <v>186</v>
      </c>
      <c r="BQ342" s="114" t="s">
        <v>186</v>
      </c>
      <c r="BR342" s="111" t="s">
        <v>186</v>
      </c>
      <c r="BS342" s="114" t="s">
        <v>186</v>
      </c>
      <c r="BT342" s="114" t="s">
        <v>186</v>
      </c>
      <c r="BU342" s="114" t="s">
        <v>186</v>
      </c>
      <c r="BV342" s="114" t="s">
        <v>186</v>
      </c>
      <c r="BW342" s="114" t="s">
        <v>186</v>
      </c>
      <c r="BX342" s="114" t="s">
        <v>186</v>
      </c>
      <c r="BY342" s="114" t="s">
        <v>186</v>
      </c>
      <c r="BZ342" s="114" t="s">
        <v>186</v>
      </c>
      <c r="CA342" s="111" t="s">
        <v>186</v>
      </c>
      <c r="CB342" s="114" t="s">
        <v>186</v>
      </c>
      <c r="CC342" s="111" t="s">
        <v>186</v>
      </c>
      <c r="CD342" s="114" t="s">
        <v>186</v>
      </c>
      <c r="CE342" s="111" t="s">
        <v>188</v>
      </c>
      <c r="CF342" s="111" t="s">
        <v>186</v>
      </c>
      <c r="CG342" s="111" t="s">
        <v>186</v>
      </c>
      <c r="CH342" s="111" t="s">
        <v>186</v>
      </c>
      <c r="CI342" s="111" t="s">
        <v>186</v>
      </c>
      <c r="CJ342" s="111" t="s">
        <v>186</v>
      </c>
      <c r="CK342" s="111" t="s">
        <v>186</v>
      </c>
      <c r="CL342" s="111" t="s">
        <v>186</v>
      </c>
      <c r="CM342" s="111" t="s">
        <v>186</v>
      </c>
      <c r="CN342" s="111" t="s">
        <v>186</v>
      </c>
      <c r="CO342" s="111" t="s">
        <v>186</v>
      </c>
      <c r="CP342" s="111" t="s">
        <v>186</v>
      </c>
      <c r="CQ342" s="111" t="s">
        <v>186</v>
      </c>
      <c r="CR342" s="111" t="s">
        <v>186</v>
      </c>
      <c r="CS342" s="111" t="s">
        <v>186</v>
      </c>
      <c r="CT342" s="111" t="s">
        <v>186</v>
      </c>
      <c r="CU342" s="111" t="s">
        <v>186</v>
      </c>
      <c r="CV342" s="111" t="s">
        <v>186</v>
      </c>
      <c r="CW342" s="111" t="s">
        <v>186</v>
      </c>
      <c r="CX342" s="111" t="s">
        <v>186</v>
      </c>
      <c r="CY342" s="111" t="s">
        <v>186</v>
      </c>
      <c r="CZ342" s="111" t="s">
        <v>186</v>
      </c>
      <c r="DA342" s="111" t="s">
        <v>186</v>
      </c>
      <c r="DB342" s="111" t="s">
        <v>186</v>
      </c>
      <c r="DC342" s="111" t="s">
        <v>186</v>
      </c>
      <c r="DD342" s="111" t="s">
        <v>186</v>
      </c>
      <c r="DE342" s="111" t="s">
        <v>186</v>
      </c>
      <c r="DF342" s="111" t="s">
        <v>186</v>
      </c>
      <c r="DG342" s="111" t="s">
        <v>186</v>
      </c>
      <c r="DH342" s="111" t="s">
        <v>186</v>
      </c>
      <c r="DI342" s="111" t="s">
        <v>186</v>
      </c>
      <c r="DJ342" s="111" t="s">
        <v>186</v>
      </c>
      <c r="DK342" s="111" t="s">
        <v>186</v>
      </c>
      <c r="DL342" s="111" t="s">
        <v>186</v>
      </c>
      <c r="DM342" s="115">
        <v>40959.47408564815</v>
      </c>
    </row>
    <row r="343" spans="18:117" ht="17.25" customHeight="1" hidden="1">
      <c r="R343" s="111" t="s">
        <v>846</v>
      </c>
      <c r="S343" s="111" t="s">
        <v>847</v>
      </c>
      <c r="T343" s="111" t="s">
        <v>848</v>
      </c>
      <c r="U343" s="111" t="s">
        <v>849</v>
      </c>
      <c r="V343" s="111" t="s">
        <v>180</v>
      </c>
      <c r="W343" s="112">
        <v>75652</v>
      </c>
      <c r="X343" s="111" t="s">
        <v>848</v>
      </c>
      <c r="Y343" s="111" t="s">
        <v>849</v>
      </c>
      <c r="Z343" s="111" t="s">
        <v>180</v>
      </c>
      <c r="AA343" s="112">
        <v>75652</v>
      </c>
      <c r="AB343" s="113">
        <v>9036553616</v>
      </c>
      <c r="AC343" s="113">
        <v>9036553931</v>
      </c>
      <c r="AD343" s="111" t="s">
        <v>850</v>
      </c>
      <c r="AE343" s="111" t="s">
        <v>851</v>
      </c>
      <c r="AF343" s="111" t="s">
        <v>852</v>
      </c>
      <c r="AG343" s="111" t="s">
        <v>847</v>
      </c>
      <c r="AH343" s="111" t="s">
        <v>848</v>
      </c>
      <c r="AI343" s="111" t="s">
        <v>849</v>
      </c>
      <c r="AJ343" s="111" t="s">
        <v>180</v>
      </c>
      <c r="AK343" s="112">
        <v>75652</v>
      </c>
      <c r="AL343" s="111" t="s">
        <v>848</v>
      </c>
      <c r="AM343" s="111" t="s">
        <v>849</v>
      </c>
      <c r="AN343" s="111" t="s">
        <v>180</v>
      </c>
      <c r="AO343" s="112">
        <v>75652</v>
      </c>
      <c r="AP343" s="113">
        <v>9036553617</v>
      </c>
      <c r="AQ343" s="113">
        <v>9036553931</v>
      </c>
      <c r="AR343" s="111" t="s">
        <v>185</v>
      </c>
      <c r="AS343" s="114">
        <v>828902</v>
      </c>
      <c r="AT343" s="114">
        <v>0</v>
      </c>
      <c r="AU343" s="114"/>
      <c r="AV343" s="114"/>
      <c r="AW343" s="114" t="s">
        <v>186</v>
      </c>
      <c r="AX343" s="114">
        <v>828902</v>
      </c>
      <c r="AY343" s="114" t="s">
        <v>186</v>
      </c>
      <c r="AZ343" s="114" t="s">
        <v>186</v>
      </c>
      <c r="BA343" s="114" t="s">
        <v>186</v>
      </c>
      <c r="BB343" s="111" t="s">
        <v>186</v>
      </c>
      <c r="BC343" s="114" t="s">
        <v>186</v>
      </c>
      <c r="BD343" s="111" t="s">
        <v>186</v>
      </c>
      <c r="BE343" s="114" t="s">
        <v>186</v>
      </c>
      <c r="BF343" s="111" t="s">
        <v>186</v>
      </c>
      <c r="BG343" s="114" t="s">
        <v>186</v>
      </c>
      <c r="BH343" s="114" t="s">
        <v>186</v>
      </c>
      <c r="BI343" s="114" t="s">
        <v>186</v>
      </c>
      <c r="BJ343" s="114" t="s">
        <v>186</v>
      </c>
      <c r="BK343" s="114" t="s">
        <v>186</v>
      </c>
      <c r="BL343" s="114" t="s">
        <v>186</v>
      </c>
      <c r="BM343" s="114" t="s">
        <v>186</v>
      </c>
      <c r="BN343" s="111" t="s">
        <v>186</v>
      </c>
      <c r="BO343" s="114" t="s">
        <v>186</v>
      </c>
      <c r="BP343" s="111" t="s">
        <v>186</v>
      </c>
      <c r="BQ343" s="114" t="s">
        <v>186</v>
      </c>
      <c r="BR343" s="111" t="s">
        <v>186</v>
      </c>
      <c r="BS343" s="114" t="s">
        <v>186</v>
      </c>
      <c r="BT343" s="114" t="s">
        <v>186</v>
      </c>
      <c r="BU343" s="114" t="s">
        <v>186</v>
      </c>
      <c r="BV343" s="114" t="s">
        <v>186</v>
      </c>
      <c r="BW343" s="114" t="s">
        <v>186</v>
      </c>
      <c r="BX343" s="114" t="s">
        <v>186</v>
      </c>
      <c r="BY343" s="114" t="s">
        <v>186</v>
      </c>
      <c r="BZ343" s="114" t="s">
        <v>186</v>
      </c>
      <c r="CA343" s="111" t="s">
        <v>186</v>
      </c>
      <c r="CB343" s="114" t="s">
        <v>186</v>
      </c>
      <c r="CC343" s="111" t="s">
        <v>186</v>
      </c>
      <c r="CD343" s="114" t="s">
        <v>186</v>
      </c>
      <c r="CE343" s="111" t="s">
        <v>188</v>
      </c>
      <c r="CF343" s="111" t="s">
        <v>186</v>
      </c>
      <c r="CG343" s="111" t="s">
        <v>186</v>
      </c>
      <c r="CH343" s="111" t="s">
        <v>186</v>
      </c>
      <c r="CI343" s="111" t="s">
        <v>186</v>
      </c>
      <c r="CJ343" s="111" t="s">
        <v>186</v>
      </c>
      <c r="CK343" s="111" t="s">
        <v>186</v>
      </c>
      <c r="CL343" s="111" t="s">
        <v>186</v>
      </c>
      <c r="CM343" s="111" t="s">
        <v>186</v>
      </c>
      <c r="CN343" s="111" t="s">
        <v>186</v>
      </c>
      <c r="CO343" s="111" t="s">
        <v>186</v>
      </c>
      <c r="CP343" s="111" t="s">
        <v>186</v>
      </c>
      <c r="CQ343" s="111" t="s">
        <v>186</v>
      </c>
      <c r="CR343" s="111" t="s">
        <v>186</v>
      </c>
      <c r="CS343" s="111" t="s">
        <v>186</v>
      </c>
      <c r="CT343" s="111" t="s">
        <v>186</v>
      </c>
      <c r="CU343" s="111" t="s">
        <v>186</v>
      </c>
      <c r="CV343" s="111" t="s">
        <v>186</v>
      </c>
      <c r="CW343" s="111" t="s">
        <v>186</v>
      </c>
      <c r="CX343" s="111" t="s">
        <v>186</v>
      </c>
      <c r="CY343" s="111" t="s">
        <v>186</v>
      </c>
      <c r="CZ343" s="111" t="s">
        <v>186</v>
      </c>
      <c r="DA343" s="111" t="s">
        <v>186</v>
      </c>
      <c r="DB343" s="111" t="s">
        <v>186</v>
      </c>
      <c r="DC343" s="111" t="s">
        <v>186</v>
      </c>
      <c r="DD343" s="111" t="s">
        <v>186</v>
      </c>
      <c r="DE343" s="111" t="s">
        <v>186</v>
      </c>
      <c r="DF343" s="111" t="s">
        <v>186</v>
      </c>
      <c r="DG343" s="111" t="s">
        <v>186</v>
      </c>
      <c r="DH343" s="111" t="s">
        <v>186</v>
      </c>
      <c r="DI343" s="111" t="s">
        <v>186</v>
      </c>
      <c r="DJ343" s="111" t="s">
        <v>186</v>
      </c>
      <c r="DK343" s="111" t="s">
        <v>186</v>
      </c>
      <c r="DL343" s="111" t="s">
        <v>186</v>
      </c>
      <c r="DM343" s="115">
        <v>40939.38253472222</v>
      </c>
    </row>
    <row r="344" spans="18:117" ht="17.25" customHeight="1" hidden="1">
      <c r="R344" s="111" t="s">
        <v>853</v>
      </c>
      <c r="S344" s="111" t="s">
        <v>854</v>
      </c>
      <c r="T344" s="111" t="s">
        <v>855</v>
      </c>
      <c r="U344" s="111" t="s">
        <v>856</v>
      </c>
      <c r="V344" s="111" t="s">
        <v>180</v>
      </c>
      <c r="W344" s="112">
        <v>75766</v>
      </c>
      <c r="X344" s="111" t="s">
        <v>855</v>
      </c>
      <c r="Y344" s="111" t="s">
        <v>856</v>
      </c>
      <c r="Z344" s="111" t="s">
        <v>180</v>
      </c>
      <c r="AA344" s="112">
        <v>75766</v>
      </c>
      <c r="AB344" s="113">
        <v>9035415100</v>
      </c>
      <c r="AC344" s="113">
        <v>9035415068</v>
      </c>
      <c r="AD344" s="111" t="s">
        <v>850</v>
      </c>
      <c r="AE344" s="111" t="s">
        <v>851</v>
      </c>
      <c r="AF344" s="111" t="s">
        <v>852</v>
      </c>
      <c r="AG344" s="111" t="s">
        <v>854</v>
      </c>
      <c r="AH344" s="111" t="s">
        <v>855</v>
      </c>
      <c r="AI344" s="111" t="s">
        <v>856</v>
      </c>
      <c r="AJ344" s="111" t="s">
        <v>180</v>
      </c>
      <c r="AK344" s="112">
        <v>75766</v>
      </c>
      <c r="AL344" s="111" t="s">
        <v>855</v>
      </c>
      <c r="AM344" s="111" t="s">
        <v>856</v>
      </c>
      <c r="AN344" s="111" t="s">
        <v>180</v>
      </c>
      <c r="AO344" s="112">
        <v>75766</v>
      </c>
      <c r="AP344" s="113">
        <v>9035415106</v>
      </c>
      <c r="AQ344" s="113">
        <v>9035415068</v>
      </c>
      <c r="AR344" s="111" t="s">
        <v>185</v>
      </c>
      <c r="AS344" s="114">
        <v>1211002</v>
      </c>
      <c r="AT344" s="114">
        <v>843938.48</v>
      </c>
      <c r="AU344" s="114"/>
      <c r="AV344" s="114"/>
      <c r="AW344" s="114" t="s">
        <v>186</v>
      </c>
      <c r="AX344" s="114">
        <v>1211002</v>
      </c>
      <c r="AY344" s="114" t="s">
        <v>186</v>
      </c>
      <c r="AZ344" s="114" t="s">
        <v>186</v>
      </c>
      <c r="BA344" s="114" t="s">
        <v>186</v>
      </c>
      <c r="BB344" s="111" t="s">
        <v>186</v>
      </c>
      <c r="BC344" s="114" t="s">
        <v>186</v>
      </c>
      <c r="BD344" s="111" t="s">
        <v>186</v>
      </c>
      <c r="BE344" s="114" t="s">
        <v>186</v>
      </c>
      <c r="BF344" s="111" t="s">
        <v>186</v>
      </c>
      <c r="BG344" s="114" t="s">
        <v>186</v>
      </c>
      <c r="BH344" s="114" t="s">
        <v>186</v>
      </c>
      <c r="BI344" s="114" t="s">
        <v>186</v>
      </c>
      <c r="BJ344" s="114">
        <v>843938.48</v>
      </c>
      <c r="BK344" s="114" t="s">
        <v>186</v>
      </c>
      <c r="BL344" s="114" t="s">
        <v>186</v>
      </c>
      <c r="BM344" s="114" t="s">
        <v>186</v>
      </c>
      <c r="BN344" s="111" t="s">
        <v>186</v>
      </c>
      <c r="BO344" s="114" t="s">
        <v>186</v>
      </c>
      <c r="BP344" s="111" t="s">
        <v>186</v>
      </c>
      <c r="BQ344" s="114" t="s">
        <v>186</v>
      </c>
      <c r="BR344" s="111" t="s">
        <v>186</v>
      </c>
      <c r="BS344" s="114" t="s">
        <v>186</v>
      </c>
      <c r="BT344" s="114" t="s">
        <v>186</v>
      </c>
      <c r="BU344" s="114" t="s">
        <v>186</v>
      </c>
      <c r="BV344" s="114" t="s">
        <v>186</v>
      </c>
      <c r="BW344" s="114" t="s">
        <v>186</v>
      </c>
      <c r="BX344" s="114" t="s">
        <v>186</v>
      </c>
      <c r="BY344" s="114" t="s">
        <v>186</v>
      </c>
      <c r="BZ344" s="114" t="s">
        <v>186</v>
      </c>
      <c r="CA344" s="111" t="s">
        <v>186</v>
      </c>
      <c r="CB344" s="114" t="s">
        <v>186</v>
      </c>
      <c r="CC344" s="111" t="s">
        <v>186</v>
      </c>
      <c r="CD344" s="114" t="s">
        <v>186</v>
      </c>
      <c r="CE344" s="111" t="s">
        <v>188</v>
      </c>
      <c r="CF344" s="111" t="s">
        <v>186</v>
      </c>
      <c r="CG344" s="111" t="s">
        <v>186</v>
      </c>
      <c r="CH344" s="111" t="s">
        <v>186</v>
      </c>
      <c r="CI344" s="111" t="s">
        <v>186</v>
      </c>
      <c r="CJ344" s="111" t="s">
        <v>186</v>
      </c>
      <c r="CK344" s="111" t="s">
        <v>186</v>
      </c>
      <c r="CL344" s="111" t="s">
        <v>186</v>
      </c>
      <c r="CM344" s="111" t="s">
        <v>186</v>
      </c>
      <c r="CN344" s="111" t="s">
        <v>186</v>
      </c>
      <c r="CO344" s="111" t="s">
        <v>186</v>
      </c>
      <c r="CP344" s="111" t="s">
        <v>186</v>
      </c>
      <c r="CQ344" s="111" t="s">
        <v>186</v>
      </c>
      <c r="CR344" s="111" t="s">
        <v>186</v>
      </c>
      <c r="CS344" s="111" t="s">
        <v>186</v>
      </c>
      <c r="CT344" s="111" t="s">
        <v>186</v>
      </c>
      <c r="CU344" s="111" t="s">
        <v>186</v>
      </c>
      <c r="CV344" s="111" t="s">
        <v>186</v>
      </c>
      <c r="CW344" s="111" t="s">
        <v>186</v>
      </c>
      <c r="CX344" s="111" t="s">
        <v>186</v>
      </c>
      <c r="CY344" s="111" t="s">
        <v>186</v>
      </c>
      <c r="CZ344" s="111" t="s">
        <v>186</v>
      </c>
      <c r="DA344" s="111" t="s">
        <v>186</v>
      </c>
      <c r="DB344" s="111" t="s">
        <v>186</v>
      </c>
      <c r="DC344" s="111" t="s">
        <v>186</v>
      </c>
      <c r="DD344" s="111" t="s">
        <v>186</v>
      </c>
      <c r="DE344" s="111" t="s">
        <v>186</v>
      </c>
      <c r="DF344" s="111" t="s">
        <v>186</v>
      </c>
      <c r="DG344" s="111" t="s">
        <v>186</v>
      </c>
      <c r="DH344" s="111" t="s">
        <v>186</v>
      </c>
      <c r="DI344" s="111" t="s">
        <v>186</v>
      </c>
      <c r="DJ344" s="111" t="s">
        <v>186</v>
      </c>
      <c r="DK344" s="111" t="s">
        <v>186</v>
      </c>
      <c r="DL344" s="111" t="s">
        <v>186</v>
      </c>
      <c r="DM344" s="115">
        <v>40938.71092592592</v>
      </c>
    </row>
    <row r="345" spans="18:117" ht="17.25" customHeight="1" hidden="1">
      <c r="R345" s="111" t="s">
        <v>857</v>
      </c>
      <c r="S345" s="111" t="s">
        <v>858</v>
      </c>
      <c r="T345" s="111" t="s">
        <v>859</v>
      </c>
      <c r="U345" s="111" t="s">
        <v>860</v>
      </c>
      <c r="V345" s="111" t="s">
        <v>180</v>
      </c>
      <c r="W345" s="112">
        <v>76448</v>
      </c>
      <c r="X345" s="111" t="s">
        <v>861</v>
      </c>
      <c r="Y345" s="111" t="s">
        <v>860</v>
      </c>
      <c r="Z345" s="111" t="s">
        <v>180</v>
      </c>
      <c r="AA345" s="112">
        <v>76448</v>
      </c>
      <c r="AB345" s="113">
        <v>2546292601</v>
      </c>
      <c r="AC345" s="113">
        <v>2546298929</v>
      </c>
      <c r="AD345" s="111" t="s">
        <v>862</v>
      </c>
      <c r="AE345" s="111" t="s">
        <v>229</v>
      </c>
      <c r="AF345" s="111" t="s">
        <v>863</v>
      </c>
      <c r="AG345" s="111" t="s">
        <v>858</v>
      </c>
      <c r="AH345" s="111" t="s">
        <v>859</v>
      </c>
      <c r="AI345" s="111" t="s">
        <v>860</v>
      </c>
      <c r="AJ345" s="111" t="s">
        <v>180</v>
      </c>
      <c r="AK345" s="112">
        <v>76448</v>
      </c>
      <c r="AL345" s="111" t="s">
        <v>861</v>
      </c>
      <c r="AM345" s="111" t="s">
        <v>860</v>
      </c>
      <c r="AN345" s="111" t="s">
        <v>180</v>
      </c>
      <c r="AO345" s="112">
        <v>76448</v>
      </c>
      <c r="AP345" s="113">
        <v>2546315342</v>
      </c>
      <c r="AQ345" s="113">
        <v>2546298929</v>
      </c>
      <c r="AR345" s="111" t="s">
        <v>197</v>
      </c>
      <c r="AS345" s="114">
        <v>0</v>
      </c>
      <c r="AT345" s="114">
        <v>338399</v>
      </c>
      <c r="AU345" s="114"/>
      <c r="AV345" s="114"/>
      <c r="AW345" s="114" t="s">
        <v>186</v>
      </c>
      <c r="AX345" s="114" t="s">
        <v>186</v>
      </c>
      <c r="AY345" s="114" t="s">
        <v>186</v>
      </c>
      <c r="AZ345" s="114" t="s">
        <v>186</v>
      </c>
      <c r="BA345" s="114" t="s">
        <v>186</v>
      </c>
      <c r="BB345" s="111" t="s">
        <v>186</v>
      </c>
      <c r="BC345" s="114" t="s">
        <v>186</v>
      </c>
      <c r="BD345" s="111" t="s">
        <v>186</v>
      </c>
      <c r="BE345" s="114" t="s">
        <v>186</v>
      </c>
      <c r="BF345" s="111" t="s">
        <v>186</v>
      </c>
      <c r="BG345" s="114" t="s">
        <v>186</v>
      </c>
      <c r="BH345" s="114" t="s">
        <v>186</v>
      </c>
      <c r="BI345" s="114">
        <v>209745</v>
      </c>
      <c r="BJ345" s="114">
        <v>128654</v>
      </c>
      <c r="BK345" s="114" t="s">
        <v>186</v>
      </c>
      <c r="BL345" s="114" t="s">
        <v>186</v>
      </c>
      <c r="BM345" s="114" t="s">
        <v>186</v>
      </c>
      <c r="BN345" s="111" t="s">
        <v>186</v>
      </c>
      <c r="BO345" s="114" t="s">
        <v>186</v>
      </c>
      <c r="BP345" s="111" t="s">
        <v>186</v>
      </c>
      <c r="BQ345" s="114" t="s">
        <v>186</v>
      </c>
      <c r="BR345" s="111" t="s">
        <v>186</v>
      </c>
      <c r="BS345" s="114" t="s">
        <v>186</v>
      </c>
      <c r="BT345" s="114" t="s">
        <v>186</v>
      </c>
      <c r="BU345" s="114" t="s">
        <v>186</v>
      </c>
      <c r="BV345" s="114" t="s">
        <v>186</v>
      </c>
      <c r="BW345" s="114" t="s">
        <v>186</v>
      </c>
      <c r="BX345" s="114" t="s">
        <v>186</v>
      </c>
      <c r="BY345" s="114" t="s">
        <v>186</v>
      </c>
      <c r="BZ345" s="114" t="s">
        <v>186</v>
      </c>
      <c r="CA345" s="111" t="s">
        <v>186</v>
      </c>
      <c r="CB345" s="114" t="s">
        <v>186</v>
      </c>
      <c r="CC345" s="111" t="s">
        <v>186</v>
      </c>
      <c r="CD345" s="114" t="s">
        <v>186</v>
      </c>
      <c r="CE345" s="111" t="s">
        <v>188</v>
      </c>
      <c r="CF345" s="111" t="s">
        <v>186</v>
      </c>
      <c r="CG345" s="111" t="s">
        <v>186</v>
      </c>
      <c r="CH345" s="111" t="s">
        <v>186</v>
      </c>
      <c r="CI345" s="111" t="s">
        <v>186</v>
      </c>
      <c r="CJ345" s="111" t="s">
        <v>186</v>
      </c>
      <c r="CK345" s="111" t="s">
        <v>186</v>
      </c>
      <c r="CL345" s="111" t="s">
        <v>186</v>
      </c>
      <c r="CM345" s="111" t="s">
        <v>186</v>
      </c>
      <c r="CN345" s="111" t="s">
        <v>186</v>
      </c>
      <c r="CO345" s="111" t="s">
        <v>186</v>
      </c>
      <c r="CP345" s="111" t="s">
        <v>186</v>
      </c>
      <c r="CQ345" s="111" t="s">
        <v>186</v>
      </c>
      <c r="CR345" s="111" t="s">
        <v>186</v>
      </c>
      <c r="CS345" s="111" t="s">
        <v>186</v>
      </c>
      <c r="CT345" s="111" t="s">
        <v>186</v>
      </c>
      <c r="CU345" s="111" t="s">
        <v>186</v>
      </c>
      <c r="CV345" s="114" t="s">
        <v>186</v>
      </c>
      <c r="CW345" s="111" t="s">
        <v>186</v>
      </c>
      <c r="CX345" s="111" t="s">
        <v>186</v>
      </c>
      <c r="CY345" s="111" t="s">
        <v>186</v>
      </c>
      <c r="CZ345" s="111" t="s">
        <v>186</v>
      </c>
      <c r="DA345" s="111" t="s">
        <v>186</v>
      </c>
      <c r="DB345" s="111" t="s">
        <v>186</v>
      </c>
      <c r="DC345" s="111" t="s">
        <v>186</v>
      </c>
      <c r="DD345" s="111" t="s">
        <v>186</v>
      </c>
      <c r="DE345" s="111" t="s">
        <v>186</v>
      </c>
      <c r="DF345" s="111" t="s">
        <v>186</v>
      </c>
      <c r="DG345" s="111" t="s">
        <v>186</v>
      </c>
      <c r="DH345" s="111" t="s">
        <v>186</v>
      </c>
      <c r="DI345" s="111" t="s">
        <v>186</v>
      </c>
      <c r="DJ345" s="111" t="s">
        <v>186</v>
      </c>
      <c r="DK345" s="111" t="s">
        <v>186</v>
      </c>
      <c r="DL345" s="111" t="s">
        <v>186</v>
      </c>
      <c r="DM345" s="115">
        <v>40973.684375</v>
      </c>
    </row>
    <row r="346" spans="18:117" ht="17.25" customHeight="1" hidden="1">
      <c r="R346" s="111" t="s">
        <v>864</v>
      </c>
      <c r="S346" s="111" t="s">
        <v>865</v>
      </c>
      <c r="T346" s="111" t="s">
        <v>866</v>
      </c>
      <c r="U346" s="111" t="s">
        <v>867</v>
      </c>
      <c r="V346" s="111" t="s">
        <v>362</v>
      </c>
      <c r="W346" s="112">
        <v>79761</v>
      </c>
      <c r="X346" s="111" t="s">
        <v>866</v>
      </c>
      <c r="Y346" s="111" t="s">
        <v>867</v>
      </c>
      <c r="Z346" s="111" t="s">
        <v>362</v>
      </c>
      <c r="AA346" s="112">
        <v>79761</v>
      </c>
      <c r="AB346" s="113">
        <v>4326402407</v>
      </c>
      <c r="AC346" s="113">
        <v>4326401118</v>
      </c>
      <c r="AD346" s="111" t="s">
        <v>868</v>
      </c>
      <c r="AE346" s="111" t="s">
        <v>229</v>
      </c>
      <c r="AF346" s="111" t="s">
        <v>869</v>
      </c>
      <c r="AG346" s="111" t="s">
        <v>865</v>
      </c>
      <c r="AH346" s="111" t="s">
        <v>866</v>
      </c>
      <c r="AI346" s="111" t="s">
        <v>867</v>
      </c>
      <c r="AJ346" s="111" t="s">
        <v>362</v>
      </c>
      <c r="AK346" s="112">
        <v>79761</v>
      </c>
      <c r="AL346" s="111" t="s">
        <v>866</v>
      </c>
      <c r="AM346" s="111" t="s">
        <v>867</v>
      </c>
      <c r="AN346" s="111" t="s">
        <v>362</v>
      </c>
      <c r="AO346" s="112">
        <v>79761</v>
      </c>
      <c r="AP346" s="113">
        <v>4326402407</v>
      </c>
      <c r="AQ346" s="113">
        <v>4326401118</v>
      </c>
      <c r="AR346" s="111" t="s">
        <v>197</v>
      </c>
      <c r="AS346" s="114">
        <v>14719847</v>
      </c>
      <c r="AT346" s="114">
        <v>16512187.33</v>
      </c>
      <c r="AU346" s="114"/>
      <c r="AV346" s="114"/>
      <c r="AW346" s="114" t="s">
        <v>186</v>
      </c>
      <c r="AX346" s="114" t="s">
        <v>186</v>
      </c>
      <c r="AY346" s="114" t="s">
        <v>186</v>
      </c>
      <c r="AZ346" s="114" t="s">
        <v>186</v>
      </c>
      <c r="BA346" s="114" t="s">
        <v>186</v>
      </c>
      <c r="BB346" s="111" t="s">
        <v>356</v>
      </c>
      <c r="BC346" s="114">
        <v>14719847</v>
      </c>
      <c r="BD346" s="111" t="s">
        <v>186</v>
      </c>
      <c r="BE346" s="114" t="s">
        <v>186</v>
      </c>
      <c r="BF346" s="111" t="s">
        <v>186</v>
      </c>
      <c r="BG346" s="114" t="s">
        <v>186</v>
      </c>
      <c r="BH346" s="114" t="s">
        <v>186</v>
      </c>
      <c r="BI346" s="114" t="s">
        <v>186</v>
      </c>
      <c r="BJ346" s="114" t="s">
        <v>186</v>
      </c>
      <c r="BK346" s="114" t="s">
        <v>186</v>
      </c>
      <c r="BL346" s="114" t="s">
        <v>186</v>
      </c>
      <c r="BM346" s="114" t="s">
        <v>186</v>
      </c>
      <c r="BN346" s="111" t="s">
        <v>317</v>
      </c>
      <c r="BO346" s="114">
        <v>16512187.33</v>
      </c>
      <c r="BP346" s="111" t="s">
        <v>186</v>
      </c>
      <c r="BQ346" s="114" t="s">
        <v>186</v>
      </c>
      <c r="BR346" s="111" t="s">
        <v>186</v>
      </c>
      <c r="BS346" s="114" t="s">
        <v>186</v>
      </c>
      <c r="BT346" s="114" t="s">
        <v>186</v>
      </c>
      <c r="BU346" s="114" t="s">
        <v>186</v>
      </c>
      <c r="BV346" s="114" t="s">
        <v>186</v>
      </c>
      <c r="BW346" s="114" t="s">
        <v>186</v>
      </c>
      <c r="BX346" s="114" t="s">
        <v>186</v>
      </c>
      <c r="BY346" s="114" t="s">
        <v>186</v>
      </c>
      <c r="BZ346" s="114" t="s">
        <v>186</v>
      </c>
      <c r="CA346" s="111" t="s">
        <v>186</v>
      </c>
      <c r="CB346" s="114" t="s">
        <v>186</v>
      </c>
      <c r="CC346" s="111" t="s">
        <v>186</v>
      </c>
      <c r="CD346" s="114" t="s">
        <v>186</v>
      </c>
      <c r="CE346" s="111" t="s">
        <v>188</v>
      </c>
      <c r="CF346" s="111" t="s">
        <v>186</v>
      </c>
      <c r="CG346" s="111" t="s">
        <v>186</v>
      </c>
      <c r="CH346" s="111" t="s">
        <v>186</v>
      </c>
      <c r="CI346" s="111" t="s">
        <v>186</v>
      </c>
      <c r="CJ346" s="111" t="s">
        <v>186</v>
      </c>
      <c r="CK346" s="111" t="s">
        <v>186</v>
      </c>
      <c r="CL346" s="111" t="s">
        <v>186</v>
      </c>
      <c r="CM346" s="111" t="s">
        <v>186</v>
      </c>
      <c r="CN346" s="111" t="s">
        <v>186</v>
      </c>
      <c r="CO346" s="111" t="s">
        <v>186</v>
      </c>
      <c r="CP346" s="111" t="s">
        <v>186</v>
      </c>
      <c r="CQ346" s="111" t="s">
        <v>186</v>
      </c>
      <c r="CR346" s="111" t="s">
        <v>186</v>
      </c>
      <c r="CS346" s="111" t="s">
        <v>186</v>
      </c>
      <c r="CT346" s="111" t="s">
        <v>186</v>
      </c>
      <c r="CU346" s="111" t="s">
        <v>186</v>
      </c>
      <c r="CV346" s="114" t="s">
        <v>186</v>
      </c>
      <c r="CW346" s="111" t="s">
        <v>186</v>
      </c>
      <c r="CX346" s="111" t="s">
        <v>186</v>
      </c>
      <c r="CY346" s="111" t="s">
        <v>186</v>
      </c>
      <c r="CZ346" s="111" t="s">
        <v>186</v>
      </c>
      <c r="DA346" s="111" t="s">
        <v>186</v>
      </c>
      <c r="DB346" s="111" t="s">
        <v>186</v>
      </c>
      <c r="DC346" s="111" t="s">
        <v>186</v>
      </c>
      <c r="DD346" s="111" t="s">
        <v>186</v>
      </c>
      <c r="DE346" s="111" t="s">
        <v>186</v>
      </c>
      <c r="DF346" s="111" t="s">
        <v>186</v>
      </c>
      <c r="DG346" s="111" t="s">
        <v>186</v>
      </c>
      <c r="DH346" s="111" t="s">
        <v>186</v>
      </c>
      <c r="DI346" s="111" t="s">
        <v>186</v>
      </c>
      <c r="DJ346" s="111" t="s">
        <v>186</v>
      </c>
      <c r="DK346" s="111" t="s">
        <v>186</v>
      </c>
      <c r="DL346" s="111" t="s">
        <v>186</v>
      </c>
      <c r="DM346" s="115">
        <v>40967.68369212963</v>
      </c>
    </row>
    <row r="347" spans="18:117" ht="17.25" customHeight="1" hidden="1">
      <c r="R347" s="111" t="s">
        <v>870</v>
      </c>
      <c r="S347" s="111" t="s">
        <v>871</v>
      </c>
      <c r="T347" s="111" t="s">
        <v>872</v>
      </c>
      <c r="U347" s="111" t="s">
        <v>741</v>
      </c>
      <c r="V347" s="111" t="s">
        <v>180</v>
      </c>
      <c r="W347" s="112">
        <v>79905</v>
      </c>
      <c r="X347" s="111" t="s">
        <v>872</v>
      </c>
      <c r="Y347" s="111" t="s">
        <v>873</v>
      </c>
      <c r="Z347" s="111" t="s">
        <v>362</v>
      </c>
      <c r="AA347" s="112">
        <v>79905</v>
      </c>
      <c r="AB347" s="113">
        <v>9155322202</v>
      </c>
      <c r="AC347" s="113">
        <v>9155345587</v>
      </c>
      <c r="AD347" s="111" t="s">
        <v>874</v>
      </c>
      <c r="AE347" s="111" t="s">
        <v>875</v>
      </c>
      <c r="AF347" s="111" t="s">
        <v>876</v>
      </c>
      <c r="AG347" s="111" t="s">
        <v>871</v>
      </c>
      <c r="AH347" s="111" t="s">
        <v>872</v>
      </c>
      <c r="AI347" s="111" t="s">
        <v>873</v>
      </c>
      <c r="AJ347" s="111" t="s">
        <v>362</v>
      </c>
      <c r="AK347" s="112">
        <v>79905</v>
      </c>
      <c r="AL347" s="111" t="s">
        <v>872</v>
      </c>
      <c r="AM347" s="111" t="s">
        <v>741</v>
      </c>
      <c r="AN347" s="111" t="s">
        <v>180</v>
      </c>
      <c r="AO347" s="112">
        <v>79905</v>
      </c>
      <c r="AP347" s="113">
        <v>9155322202</v>
      </c>
      <c r="AQ347" s="113">
        <v>9155345587</v>
      </c>
      <c r="AR347" s="111" t="s">
        <v>197</v>
      </c>
      <c r="AS347" s="114">
        <v>0</v>
      </c>
      <c r="AT347" s="114">
        <v>0</v>
      </c>
      <c r="AU347" s="114"/>
      <c r="AV347" s="114"/>
      <c r="AW347" s="114" t="s">
        <v>186</v>
      </c>
      <c r="AX347" s="114" t="s">
        <v>186</v>
      </c>
      <c r="AY347" s="114" t="s">
        <v>186</v>
      </c>
      <c r="AZ347" s="114" t="s">
        <v>186</v>
      </c>
      <c r="BA347" s="114" t="s">
        <v>186</v>
      </c>
      <c r="BB347" s="111" t="s">
        <v>186</v>
      </c>
      <c r="BC347" s="114" t="s">
        <v>186</v>
      </c>
      <c r="BD347" s="111" t="s">
        <v>186</v>
      </c>
      <c r="BE347" s="114" t="s">
        <v>186</v>
      </c>
      <c r="BF347" s="111" t="s">
        <v>186</v>
      </c>
      <c r="BG347" s="114" t="s">
        <v>186</v>
      </c>
      <c r="BH347" s="114" t="s">
        <v>186</v>
      </c>
      <c r="BI347" s="114" t="s">
        <v>186</v>
      </c>
      <c r="BJ347" s="114" t="s">
        <v>186</v>
      </c>
      <c r="BK347" s="114" t="s">
        <v>186</v>
      </c>
      <c r="BL347" s="114" t="s">
        <v>186</v>
      </c>
      <c r="BM347" s="114" t="s">
        <v>186</v>
      </c>
      <c r="BN347" s="111" t="s">
        <v>186</v>
      </c>
      <c r="BO347" s="114" t="s">
        <v>186</v>
      </c>
      <c r="BP347" s="111" t="s">
        <v>186</v>
      </c>
      <c r="BQ347" s="114" t="s">
        <v>186</v>
      </c>
      <c r="BR347" s="111" t="s">
        <v>186</v>
      </c>
      <c r="BS347" s="114" t="s">
        <v>186</v>
      </c>
      <c r="BT347" s="114" t="s">
        <v>186</v>
      </c>
      <c r="BU347" s="114" t="s">
        <v>186</v>
      </c>
      <c r="BV347" s="114" t="s">
        <v>186</v>
      </c>
      <c r="BW347" s="114" t="s">
        <v>186</v>
      </c>
      <c r="BX347" s="114" t="s">
        <v>186</v>
      </c>
      <c r="BY347" s="114" t="s">
        <v>186</v>
      </c>
      <c r="BZ347" s="114" t="s">
        <v>186</v>
      </c>
      <c r="CA347" s="111" t="s">
        <v>186</v>
      </c>
      <c r="CB347" s="114" t="s">
        <v>186</v>
      </c>
      <c r="CC347" s="111" t="s">
        <v>186</v>
      </c>
      <c r="CD347" s="114" t="s">
        <v>186</v>
      </c>
      <c r="CE347" s="111" t="s">
        <v>186</v>
      </c>
      <c r="CF347" s="111" t="s">
        <v>186</v>
      </c>
      <c r="CG347" s="111" t="s">
        <v>186</v>
      </c>
      <c r="CH347" s="111" t="s">
        <v>186</v>
      </c>
      <c r="CI347" s="111" t="s">
        <v>186</v>
      </c>
      <c r="CJ347" s="111" t="s">
        <v>186</v>
      </c>
      <c r="CK347" s="111" t="s">
        <v>186</v>
      </c>
      <c r="CL347" s="111" t="s">
        <v>186</v>
      </c>
      <c r="CM347" s="111" t="s">
        <v>186</v>
      </c>
      <c r="CN347" s="111" t="s">
        <v>186</v>
      </c>
      <c r="CO347" s="111" t="s">
        <v>186</v>
      </c>
      <c r="CP347" s="111" t="s">
        <v>186</v>
      </c>
      <c r="CQ347" s="111" t="s">
        <v>186</v>
      </c>
      <c r="CR347" s="111" t="s">
        <v>186</v>
      </c>
      <c r="CS347" s="111" t="s">
        <v>186</v>
      </c>
      <c r="CT347" s="111" t="s">
        <v>186</v>
      </c>
      <c r="CU347" s="111" t="s">
        <v>186</v>
      </c>
      <c r="CV347" s="114" t="s">
        <v>186</v>
      </c>
      <c r="CW347" s="111" t="s">
        <v>186</v>
      </c>
      <c r="CX347" s="111" t="s">
        <v>186</v>
      </c>
      <c r="CY347" s="111" t="s">
        <v>186</v>
      </c>
      <c r="CZ347" s="111" t="s">
        <v>186</v>
      </c>
      <c r="DA347" s="111" t="s">
        <v>186</v>
      </c>
      <c r="DB347" s="111" t="s">
        <v>186</v>
      </c>
      <c r="DC347" s="111" t="s">
        <v>186</v>
      </c>
      <c r="DD347" s="111" t="s">
        <v>186</v>
      </c>
      <c r="DE347" s="111" t="s">
        <v>186</v>
      </c>
      <c r="DF347" s="111" t="s">
        <v>186</v>
      </c>
      <c r="DG347" s="111" t="s">
        <v>186</v>
      </c>
      <c r="DH347" s="111" t="s">
        <v>186</v>
      </c>
      <c r="DI347" s="111" t="s">
        <v>186</v>
      </c>
      <c r="DJ347" s="111" t="s">
        <v>186</v>
      </c>
      <c r="DK347" s="111" t="s">
        <v>186</v>
      </c>
      <c r="DL347" s="111" t="s">
        <v>186</v>
      </c>
      <c r="DM347" s="115">
        <v>40970.61939814815</v>
      </c>
    </row>
    <row r="348" spans="18:117" ht="17.25" customHeight="1" hidden="1">
      <c r="R348" s="111" t="s">
        <v>877</v>
      </c>
      <c r="S348" s="111" t="s">
        <v>878</v>
      </c>
      <c r="T348" s="111" t="s">
        <v>879</v>
      </c>
      <c r="U348" s="111" t="s">
        <v>880</v>
      </c>
      <c r="V348" s="111" t="s">
        <v>180</v>
      </c>
      <c r="W348" s="112">
        <v>76360</v>
      </c>
      <c r="X348" s="111" t="s">
        <v>881</v>
      </c>
      <c r="Y348" s="111" t="s">
        <v>880</v>
      </c>
      <c r="Z348" s="111" t="s">
        <v>180</v>
      </c>
      <c r="AA348" s="112">
        <v>76360</v>
      </c>
      <c r="AB348" s="113">
        <v>9404953981</v>
      </c>
      <c r="AC348" s="113">
        <v>9404954137</v>
      </c>
      <c r="AD348" s="111" t="s">
        <v>882</v>
      </c>
      <c r="AE348" s="111" t="s">
        <v>372</v>
      </c>
      <c r="AF348" s="111" t="s">
        <v>883</v>
      </c>
      <c r="AG348" s="111" t="s">
        <v>878</v>
      </c>
      <c r="AH348" s="111" t="s">
        <v>884</v>
      </c>
      <c r="AI348" s="111" t="s">
        <v>880</v>
      </c>
      <c r="AJ348" s="111" t="s">
        <v>180</v>
      </c>
      <c r="AK348" s="112">
        <v>76360</v>
      </c>
      <c r="AL348" s="111" t="s">
        <v>881</v>
      </c>
      <c r="AM348" s="111" t="s">
        <v>880</v>
      </c>
      <c r="AN348" s="111" t="s">
        <v>180</v>
      </c>
      <c r="AO348" s="112">
        <v>76360</v>
      </c>
      <c r="AP348" s="113">
        <v>9404953981</v>
      </c>
      <c r="AQ348" s="113">
        <v>9404953809</v>
      </c>
      <c r="AR348" s="111" t="s">
        <v>197</v>
      </c>
      <c r="AS348" s="114">
        <v>0</v>
      </c>
      <c r="AT348" s="114">
        <v>413930.04</v>
      </c>
      <c r="AU348" s="114"/>
      <c r="AV348" s="114"/>
      <c r="AW348" s="114" t="s">
        <v>186</v>
      </c>
      <c r="AX348" s="114" t="s">
        <v>186</v>
      </c>
      <c r="AY348" s="114" t="s">
        <v>186</v>
      </c>
      <c r="AZ348" s="114" t="s">
        <v>186</v>
      </c>
      <c r="BA348" s="114" t="s">
        <v>186</v>
      </c>
      <c r="BB348" s="111" t="s">
        <v>186</v>
      </c>
      <c r="BC348" s="114" t="s">
        <v>186</v>
      </c>
      <c r="BD348" s="111" t="s">
        <v>186</v>
      </c>
      <c r="BE348" s="114" t="s">
        <v>186</v>
      </c>
      <c r="BF348" s="111" t="s">
        <v>186</v>
      </c>
      <c r="BG348" s="114" t="s">
        <v>186</v>
      </c>
      <c r="BH348" s="114" t="s">
        <v>186</v>
      </c>
      <c r="BI348" s="114">
        <v>55976.53</v>
      </c>
      <c r="BJ348" s="114">
        <v>357953.51</v>
      </c>
      <c r="BK348" s="114" t="s">
        <v>186</v>
      </c>
      <c r="BL348" s="114" t="s">
        <v>186</v>
      </c>
      <c r="BM348" s="114" t="s">
        <v>186</v>
      </c>
      <c r="BN348" s="111" t="s">
        <v>186</v>
      </c>
      <c r="BO348" s="114" t="s">
        <v>186</v>
      </c>
      <c r="BP348" s="111" t="s">
        <v>186</v>
      </c>
      <c r="BQ348" s="114" t="s">
        <v>186</v>
      </c>
      <c r="BR348" s="111" t="s">
        <v>186</v>
      </c>
      <c r="BS348" s="114" t="s">
        <v>186</v>
      </c>
      <c r="BT348" s="114" t="s">
        <v>186</v>
      </c>
      <c r="BU348" s="114" t="s">
        <v>186</v>
      </c>
      <c r="BV348" s="114" t="s">
        <v>186</v>
      </c>
      <c r="BW348" s="114" t="s">
        <v>186</v>
      </c>
      <c r="BX348" s="114" t="s">
        <v>186</v>
      </c>
      <c r="BY348" s="114" t="s">
        <v>186</v>
      </c>
      <c r="BZ348" s="114" t="s">
        <v>186</v>
      </c>
      <c r="CA348" s="111" t="s">
        <v>186</v>
      </c>
      <c r="CB348" s="114" t="s">
        <v>186</v>
      </c>
      <c r="CC348" s="111" t="s">
        <v>186</v>
      </c>
      <c r="CD348" s="114" t="s">
        <v>186</v>
      </c>
      <c r="CE348" s="111" t="s">
        <v>188</v>
      </c>
      <c r="CF348" s="111" t="s">
        <v>186</v>
      </c>
      <c r="CG348" s="111" t="s">
        <v>186</v>
      </c>
      <c r="CH348" s="111" t="s">
        <v>186</v>
      </c>
      <c r="CI348" s="111" t="s">
        <v>186</v>
      </c>
      <c r="CJ348" s="111" t="s">
        <v>186</v>
      </c>
      <c r="CK348" s="111" t="s">
        <v>186</v>
      </c>
      <c r="CL348" s="111" t="s">
        <v>186</v>
      </c>
      <c r="CM348" s="111" t="s">
        <v>186</v>
      </c>
      <c r="CN348" s="111" t="s">
        <v>186</v>
      </c>
      <c r="CO348" s="111" t="s">
        <v>186</v>
      </c>
      <c r="CP348" s="111" t="s">
        <v>186</v>
      </c>
      <c r="CQ348" s="111" t="s">
        <v>186</v>
      </c>
      <c r="CR348" s="111" t="s">
        <v>186</v>
      </c>
      <c r="CS348" s="111" t="s">
        <v>186</v>
      </c>
      <c r="CT348" s="111" t="s">
        <v>186</v>
      </c>
      <c r="CU348" s="111" t="s">
        <v>186</v>
      </c>
      <c r="CV348" s="111" t="s">
        <v>186</v>
      </c>
      <c r="CW348" s="111" t="s">
        <v>186</v>
      </c>
      <c r="CX348" s="111" t="s">
        <v>186</v>
      </c>
      <c r="CY348" s="111" t="s">
        <v>186</v>
      </c>
      <c r="CZ348" s="111" t="s">
        <v>186</v>
      </c>
      <c r="DA348" s="111" t="s">
        <v>186</v>
      </c>
      <c r="DB348" s="111" t="s">
        <v>186</v>
      </c>
      <c r="DC348" s="111" t="s">
        <v>186</v>
      </c>
      <c r="DD348" s="111" t="s">
        <v>186</v>
      </c>
      <c r="DE348" s="111" t="s">
        <v>186</v>
      </c>
      <c r="DF348" s="111" t="s">
        <v>186</v>
      </c>
      <c r="DG348" s="111" t="s">
        <v>186</v>
      </c>
      <c r="DH348" s="111" t="s">
        <v>186</v>
      </c>
      <c r="DI348" s="111" t="s">
        <v>186</v>
      </c>
      <c r="DJ348" s="111" t="s">
        <v>186</v>
      </c>
      <c r="DK348" s="111" t="s">
        <v>186</v>
      </c>
      <c r="DL348" s="111" t="s">
        <v>186</v>
      </c>
      <c r="DM348" s="115">
        <v>40927.42631944444</v>
      </c>
    </row>
    <row r="349" spans="18:117" ht="17.25" customHeight="1" hidden="1">
      <c r="R349" s="111" t="s">
        <v>885</v>
      </c>
      <c r="S349" s="111" t="s">
        <v>886</v>
      </c>
      <c r="T349" s="111" t="s">
        <v>887</v>
      </c>
      <c r="U349" s="111" t="s">
        <v>888</v>
      </c>
      <c r="V349" s="111" t="s">
        <v>180</v>
      </c>
      <c r="W349" s="112">
        <v>75119</v>
      </c>
      <c r="X349" s="111" t="s">
        <v>887</v>
      </c>
      <c r="Y349" s="111" t="s">
        <v>888</v>
      </c>
      <c r="Z349" s="111" t="s">
        <v>180</v>
      </c>
      <c r="AA349" s="112">
        <v>75119</v>
      </c>
      <c r="AB349" s="113">
        <v>9728750900</v>
      </c>
      <c r="AC349" s="113">
        <v>4692562154</v>
      </c>
      <c r="AD349" s="111" t="s">
        <v>889</v>
      </c>
      <c r="AE349" s="111" t="s">
        <v>372</v>
      </c>
      <c r="AF349" s="111" t="s">
        <v>890</v>
      </c>
      <c r="AG349" s="111" t="s">
        <v>886</v>
      </c>
      <c r="AH349" s="111" t="s">
        <v>887</v>
      </c>
      <c r="AI349" s="111" t="s">
        <v>888</v>
      </c>
      <c r="AJ349" s="111" t="s">
        <v>180</v>
      </c>
      <c r="AK349" s="112">
        <v>75119</v>
      </c>
      <c r="AL349" s="111" t="s">
        <v>887</v>
      </c>
      <c r="AM349" s="111" t="s">
        <v>888</v>
      </c>
      <c r="AN349" s="111" t="s">
        <v>180</v>
      </c>
      <c r="AO349" s="112">
        <v>75119</v>
      </c>
      <c r="AP349" s="113">
        <v>4692562155</v>
      </c>
      <c r="AQ349" s="113">
        <v>4692562154</v>
      </c>
      <c r="AR349" s="111" t="s">
        <v>185</v>
      </c>
      <c r="AS349" s="114">
        <v>761256</v>
      </c>
      <c r="AT349" s="114" t="s">
        <v>186</v>
      </c>
      <c r="AU349" s="114"/>
      <c r="AV349" s="114"/>
      <c r="AW349" s="114" t="s">
        <v>186</v>
      </c>
      <c r="AX349" s="114">
        <v>761256</v>
      </c>
      <c r="AY349" s="114" t="s">
        <v>186</v>
      </c>
      <c r="AZ349" s="114" t="s">
        <v>186</v>
      </c>
      <c r="BA349" s="114" t="s">
        <v>186</v>
      </c>
      <c r="BB349" s="111" t="s">
        <v>186</v>
      </c>
      <c r="BC349" s="114" t="s">
        <v>186</v>
      </c>
      <c r="BD349" s="111" t="s">
        <v>186</v>
      </c>
      <c r="BE349" s="114" t="s">
        <v>186</v>
      </c>
      <c r="BF349" s="111" t="s">
        <v>186</v>
      </c>
      <c r="BG349" s="114" t="s">
        <v>186</v>
      </c>
      <c r="BH349" s="114" t="s">
        <v>186</v>
      </c>
      <c r="BI349" s="114" t="s">
        <v>186</v>
      </c>
      <c r="BJ349" s="114" t="s">
        <v>186</v>
      </c>
      <c r="BK349" s="114" t="s">
        <v>186</v>
      </c>
      <c r="BL349" s="114" t="s">
        <v>186</v>
      </c>
      <c r="BM349" s="114" t="s">
        <v>186</v>
      </c>
      <c r="BN349" s="111" t="s">
        <v>186</v>
      </c>
      <c r="BO349" s="114" t="s">
        <v>186</v>
      </c>
      <c r="BP349" s="111" t="s">
        <v>186</v>
      </c>
      <c r="BQ349" s="114" t="s">
        <v>186</v>
      </c>
      <c r="BR349" s="111" t="s">
        <v>186</v>
      </c>
      <c r="BS349" s="114" t="s">
        <v>186</v>
      </c>
      <c r="BT349" s="114" t="s">
        <v>186</v>
      </c>
      <c r="BU349" s="114" t="s">
        <v>186</v>
      </c>
      <c r="BV349" s="114" t="s">
        <v>186</v>
      </c>
      <c r="BW349" s="114" t="s">
        <v>186</v>
      </c>
      <c r="BX349" s="114" t="s">
        <v>186</v>
      </c>
      <c r="BY349" s="114" t="s">
        <v>186</v>
      </c>
      <c r="BZ349" s="114" t="s">
        <v>186</v>
      </c>
      <c r="CA349" s="111" t="s">
        <v>186</v>
      </c>
      <c r="CB349" s="114" t="s">
        <v>186</v>
      </c>
      <c r="CC349" s="111" t="s">
        <v>186</v>
      </c>
      <c r="CD349" s="114" t="s">
        <v>186</v>
      </c>
      <c r="CE349" s="111" t="s">
        <v>215</v>
      </c>
      <c r="CF349" s="111" t="s">
        <v>891</v>
      </c>
      <c r="CG349" s="111" t="s">
        <v>186</v>
      </c>
      <c r="CH349" s="111" t="s">
        <v>186</v>
      </c>
      <c r="CI349" s="111" t="s">
        <v>64</v>
      </c>
      <c r="CJ349" s="111" t="s">
        <v>186</v>
      </c>
      <c r="CK349" s="111" t="s">
        <v>186</v>
      </c>
      <c r="CL349" s="111" t="s">
        <v>186</v>
      </c>
      <c r="CM349" s="111" t="s">
        <v>186</v>
      </c>
      <c r="CN349" s="113" t="s">
        <v>186</v>
      </c>
      <c r="CO349" s="114" t="s">
        <v>186</v>
      </c>
      <c r="CP349" s="111" t="s">
        <v>186</v>
      </c>
      <c r="CQ349" s="111" t="s">
        <v>186</v>
      </c>
      <c r="CR349" s="111" t="s">
        <v>186</v>
      </c>
      <c r="CS349" s="111" t="s">
        <v>186</v>
      </c>
      <c r="CT349" s="111" t="s">
        <v>186</v>
      </c>
      <c r="CU349" s="113" t="s">
        <v>186</v>
      </c>
      <c r="CV349" s="114" t="s">
        <v>186</v>
      </c>
      <c r="CW349" s="111" t="s">
        <v>186</v>
      </c>
      <c r="CX349" s="111" t="s">
        <v>186</v>
      </c>
      <c r="CY349" s="111" t="s">
        <v>892</v>
      </c>
      <c r="CZ349" s="111" t="s">
        <v>893</v>
      </c>
      <c r="DA349" s="111" t="s">
        <v>894</v>
      </c>
      <c r="DB349" s="113">
        <v>2149996100</v>
      </c>
      <c r="DC349" s="114">
        <v>34975.4</v>
      </c>
      <c r="DD349" s="111" t="s">
        <v>895</v>
      </c>
      <c r="DE349" s="111" t="s">
        <v>896</v>
      </c>
      <c r="DF349" s="111" t="s">
        <v>186</v>
      </c>
      <c r="DG349" s="111" t="s">
        <v>186</v>
      </c>
      <c r="DH349" s="111" t="s">
        <v>186</v>
      </c>
      <c r="DI349" s="111" t="s">
        <v>186</v>
      </c>
      <c r="DJ349" s="111" t="s">
        <v>186</v>
      </c>
      <c r="DK349" s="111" t="s">
        <v>186</v>
      </c>
      <c r="DL349" s="111" t="s">
        <v>186</v>
      </c>
      <c r="DM349" s="115">
        <v>40974.684224537035</v>
      </c>
    </row>
    <row r="350" spans="18:117" ht="17.25" customHeight="1" hidden="1">
      <c r="R350" s="111" t="s">
        <v>897</v>
      </c>
      <c r="S350" s="111" t="s">
        <v>898</v>
      </c>
      <c r="T350" s="111" t="s">
        <v>899</v>
      </c>
      <c r="U350" s="111" t="s">
        <v>900</v>
      </c>
      <c r="V350" s="111" t="s">
        <v>362</v>
      </c>
      <c r="W350" s="112">
        <v>75835</v>
      </c>
      <c r="X350" s="111" t="s">
        <v>899</v>
      </c>
      <c r="Y350" s="111" t="s">
        <v>900</v>
      </c>
      <c r="Z350" s="111" t="s">
        <v>362</v>
      </c>
      <c r="AA350" s="112">
        <v>75835</v>
      </c>
      <c r="AB350" s="113">
        <v>9365463891</v>
      </c>
      <c r="AC350" s="113">
        <v>9365463892</v>
      </c>
      <c r="AD350" s="111" t="s">
        <v>901</v>
      </c>
      <c r="AE350" s="111" t="s">
        <v>229</v>
      </c>
      <c r="AF350" s="111" t="s">
        <v>902</v>
      </c>
      <c r="AG350" s="111" t="s">
        <v>898</v>
      </c>
      <c r="AH350" s="111" t="s">
        <v>899</v>
      </c>
      <c r="AI350" s="111" t="s">
        <v>900</v>
      </c>
      <c r="AJ350" s="111" t="s">
        <v>180</v>
      </c>
      <c r="AK350" s="112">
        <v>75835</v>
      </c>
      <c r="AL350" s="111" t="s">
        <v>899</v>
      </c>
      <c r="AM350" s="111" t="s">
        <v>900</v>
      </c>
      <c r="AN350" s="111" t="s">
        <v>362</v>
      </c>
      <c r="AO350" s="112">
        <v>75835</v>
      </c>
      <c r="AP350" s="113">
        <v>9365463899</v>
      </c>
      <c r="AQ350" s="113">
        <v>9365463892</v>
      </c>
      <c r="AR350" s="111" t="s">
        <v>197</v>
      </c>
      <c r="AS350" s="114">
        <v>886226</v>
      </c>
      <c r="AT350" s="114">
        <v>1469816</v>
      </c>
      <c r="AU350" s="114"/>
      <c r="AV350" s="114"/>
      <c r="AW350" s="114" t="s">
        <v>186</v>
      </c>
      <c r="AX350" s="114">
        <v>886226</v>
      </c>
      <c r="AY350" s="114" t="s">
        <v>186</v>
      </c>
      <c r="AZ350" s="114" t="s">
        <v>186</v>
      </c>
      <c r="BA350" s="114" t="s">
        <v>186</v>
      </c>
      <c r="BB350" s="111" t="s">
        <v>186</v>
      </c>
      <c r="BC350" s="114" t="s">
        <v>186</v>
      </c>
      <c r="BD350" s="111" t="s">
        <v>186</v>
      </c>
      <c r="BE350" s="114" t="s">
        <v>186</v>
      </c>
      <c r="BF350" s="111" t="s">
        <v>186</v>
      </c>
      <c r="BG350" s="114" t="s">
        <v>186</v>
      </c>
      <c r="BH350" s="114" t="s">
        <v>186</v>
      </c>
      <c r="BI350" s="114" t="s">
        <v>186</v>
      </c>
      <c r="BJ350" s="114">
        <v>1469816</v>
      </c>
      <c r="BK350" s="114" t="s">
        <v>186</v>
      </c>
      <c r="BL350" s="114" t="s">
        <v>186</v>
      </c>
      <c r="BM350" s="114" t="s">
        <v>186</v>
      </c>
      <c r="BN350" s="111" t="s">
        <v>186</v>
      </c>
      <c r="BO350" s="114" t="s">
        <v>186</v>
      </c>
      <c r="BP350" s="111" t="s">
        <v>186</v>
      </c>
      <c r="BQ350" s="114" t="s">
        <v>186</v>
      </c>
      <c r="BR350" s="111" t="s">
        <v>186</v>
      </c>
      <c r="BS350" s="114" t="s">
        <v>186</v>
      </c>
      <c r="BT350" s="114" t="s">
        <v>186</v>
      </c>
      <c r="BU350" s="114" t="s">
        <v>186</v>
      </c>
      <c r="BV350" s="114" t="s">
        <v>186</v>
      </c>
      <c r="BW350" s="114" t="s">
        <v>186</v>
      </c>
      <c r="BX350" s="114" t="s">
        <v>186</v>
      </c>
      <c r="BY350" s="114" t="s">
        <v>186</v>
      </c>
      <c r="BZ350" s="114" t="s">
        <v>186</v>
      </c>
      <c r="CA350" s="111" t="s">
        <v>186</v>
      </c>
      <c r="CB350" s="114" t="s">
        <v>186</v>
      </c>
      <c r="CC350" s="111" t="s">
        <v>186</v>
      </c>
      <c r="CD350" s="114" t="s">
        <v>186</v>
      </c>
      <c r="CE350" s="111" t="s">
        <v>188</v>
      </c>
      <c r="CF350" s="111" t="s">
        <v>186</v>
      </c>
      <c r="CG350" s="111" t="s">
        <v>186</v>
      </c>
      <c r="CH350" s="111" t="s">
        <v>186</v>
      </c>
      <c r="CI350" s="111" t="s">
        <v>186</v>
      </c>
      <c r="CJ350" s="111" t="s">
        <v>186</v>
      </c>
      <c r="CK350" s="111" t="s">
        <v>186</v>
      </c>
      <c r="CL350" s="111" t="s">
        <v>186</v>
      </c>
      <c r="CM350" s="111" t="s">
        <v>186</v>
      </c>
      <c r="CN350" s="111" t="s">
        <v>186</v>
      </c>
      <c r="CO350" s="111" t="s">
        <v>186</v>
      </c>
      <c r="CP350" s="111" t="s">
        <v>186</v>
      </c>
      <c r="CQ350" s="111" t="s">
        <v>186</v>
      </c>
      <c r="CR350" s="111" t="s">
        <v>186</v>
      </c>
      <c r="CS350" s="111" t="s">
        <v>186</v>
      </c>
      <c r="CT350" s="111" t="s">
        <v>186</v>
      </c>
      <c r="CU350" s="111" t="s">
        <v>186</v>
      </c>
      <c r="CV350" s="111" t="s">
        <v>186</v>
      </c>
      <c r="CW350" s="111" t="s">
        <v>186</v>
      </c>
      <c r="CX350" s="111" t="s">
        <v>186</v>
      </c>
      <c r="CY350" s="111" t="s">
        <v>186</v>
      </c>
      <c r="CZ350" s="111" t="s">
        <v>186</v>
      </c>
      <c r="DA350" s="111" t="s">
        <v>186</v>
      </c>
      <c r="DB350" s="111" t="s">
        <v>186</v>
      </c>
      <c r="DC350" s="111" t="s">
        <v>186</v>
      </c>
      <c r="DD350" s="111" t="s">
        <v>186</v>
      </c>
      <c r="DE350" s="111" t="s">
        <v>186</v>
      </c>
      <c r="DF350" s="111" t="s">
        <v>186</v>
      </c>
      <c r="DG350" s="111" t="s">
        <v>186</v>
      </c>
      <c r="DH350" s="111" t="s">
        <v>186</v>
      </c>
      <c r="DI350" s="111" t="s">
        <v>186</v>
      </c>
      <c r="DJ350" s="111" t="s">
        <v>186</v>
      </c>
      <c r="DK350" s="111" t="s">
        <v>186</v>
      </c>
      <c r="DL350" s="111" t="s">
        <v>186</v>
      </c>
      <c r="DM350" s="115">
        <v>40963.52195601852</v>
      </c>
    </row>
    <row r="351" spans="18:117" ht="17.25" customHeight="1" hidden="1">
      <c r="R351" s="111" t="s">
        <v>903</v>
      </c>
      <c r="S351" s="111" t="s">
        <v>904</v>
      </c>
      <c r="T351" s="111" t="s">
        <v>905</v>
      </c>
      <c r="U351" s="111" t="s">
        <v>906</v>
      </c>
      <c r="V351" s="111" t="s">
        <v>362</v>
      </c>
      <c r="W351" s="112">
        <v>75457</v>
      </c>
      <c r="X351" s="111" t="s">
        <v>907</v>
      </c>
      <c r="Y351" s="111" t="s">
        <v>906</v>
      </c>
      <c r="Z351" s="111" t="s">
        <v>180</v>
      </c>
      <c r="AA351" s="112">
        <v>75457</v>
      </c>
      <c r="AB351" s="113">
        <v>9035378000</v>
      </c>
      <c r="AC351" s="113">
        <v>9035378100</v>
      </c>
      <c r="AD351" s="111" t="s">
        <v>908</v>
      </c>
      <c r="AE351" s="111" t="s">
        <v>909</v>
      </c>
      <c r="AF351" s="111" t="s">
        <v>910</v>
      </c>
      <c r="AG351" s="111" t="s">
        <v>911</v>
      </c>
      <c r="AH351" s="111" t="s">
        <v>912</v>
      </c>
      <c r="AI351" s="111" t="s">
        <v>913</v>
      </c>
      <c r="AJ351" s="111" t="s">
        <v>180</v>
      </c>
      <c r="AK351" s="112">
        <v>75386</v>
      </c>
      <c r="AL351" s="111" t="s">
        <v>912</v>
      </c>
      <c r="AM351" s="111" t="s">
        <v>913</v>
      </c>
      <c r="AN351" s="111" t="s">
        <v>180</v>
      </c>
      <c r="AO351" s="112">
        <v>75386</v>
      </c>
      <c r="AP351" s="113">
        <v>9039465520</v>
      </c>
      <c r="AQ351" s="113">
        <v>9039465598</v>
      </c>
      <c r="AR351" s="111" t="s">
        <v>185</v>
      </c>
      <c r="AS351" s="114" t="s">
        <v>186</v>
      </c>
      <c r="AT351" s="114">
        <v>321350</v>
      </c>
      <c r="AU351" s="114"/>
      <c r="AV351" s="114"/>
      <c r="AW351" s="114" t="s">
        <v>186</v>
      </c>
      <c r="AX351" s="114" t="s">
        <v>186</v>
      </c>
      <c r="AY351" s="114" t="s">
        <v>186</v>
      </c>
      <c r="AZ351" s="114" t="s">
        <v>186</v>
      </c>
      <c r="BA351" s="114" t="s">
        <v>186</v>
      </c>
      <c r="BB351" s="111" t="s">
        <v>186</v>
      </c>
      <c r="BC351" s="114" t="s">
        <v>186</v>
      </c>
      <c r="BD351" s="111" t="s">
        <v>186</v>
      </c>
      <c r="BE351" s="114" t="s">
        <v>186</v>
      </c>
      <c r="BF351" s="111" t="s">
        <v>186</v>
      </c>
      <c r="BG351" s="114" t="s">
        <v>186</v>
      </c>
      <c r="BH351" s="114" t="s">
        <v>186</v>
      </c>
      <c r="BI351" s="114" t="s">
        <v>186</v>
      </c>
      <c r="BJ351" s="114" t="s">
        <v>186</v>
      </c>
      <c r="BK351" s="114" t="s">
        <v>186</v>
      </c>
      <c r="BL351" s="114" t="s">
        <v>186</v>
      </c>
      <c r="BM351" s="114" t="s">
        <v>186</v>
      </c>
      <c r="BN351" s="111" t="s">
        <v>914</v>
      </c>
      <c r="BO351" s="114">
        <v>321350</v>
      </c>
      <c r="BP351" s="111" t="s">
        <v>186</v>
      </c>
      <c r="BQ351" s="114" t="s">
        <v>186</v>
      </c>
      <c r="BR351" s="111" t="s">
        <v>186</v>
      </c>
      <c r="BS351" s="114" t="s">
        <v>186</v>
      </c>
      <c r="BT351" s="114" t="s">
        <v>186</v>
      </c>
      <c r="BU351" s="114" t="s">
        <v>186</v>
      </c>
      <c r="BV351" s="114" t="s">
        <v>186</v>
      </c>
      <c r="BW351" s="114" t="s">
        <v>186</v>
      </c>
      <c r="BX351" s="114" t="s">
        <v>186</v>
      </c>
      <c r="BY351" s="114" t="s">
        <v>186</v>
      </c>
      <c r="BZ351" s="114" t="s">
        <v>186</v>
      </c>
      <c r="CA351" s="111" t="s">
        <v>186</v>
      </c>
      <c r="CB351" s="114" t="s">
        <v>186</v>
      </c>
      <c r="CC351" s="111" t="s">
        <v>186</v>
      </c>
      <c r="CD351" s="114" t="s">
        <v>186</v>
      </c>
      <c r="CE351" s="111" t="s">
        <v>188</v>
      </c>
      <c r="CF351" s="111" t="s">
        <v>186</v>
      </c>
      <c r="CG351" s="111" t="s">
        <v>186</v>
      </c>
      <c r="CH351" s="111" t="s">
        <v>186</v>
      </c>
      <c r="CI351" s="111" t="s">
        <v>186</v>
      </c>
      <c r="CJ351" s="111" t="s">
        <v>186</v>
      </c>
      <c r="CK351" s="111" t="s">
        <v>186</v>
      </c>
      <c r="CL351" s="111" t="s">
        <v>186</v>
      </c>
      <c r="CM351" s="111" t="s">
        <v>186</v>
      </c>
      <c r="CN351" s="111" t="s">
        <v>186</v>
      </c>
      <c r="CO351" s="111" t="s">
        <v>186</v>
      </c>
      <c r="CP351" s="111" t="s">
        <v>186</v>
      </c>
      <c r="CQ351" s="111" t="s">
        <v>186</v>
      </c>
      <c r="CR351" s="111" t="s">
        <v>186</v>
      </c>
      <c r="CS351" s="111" t="s">
        <v>186</v>
      </c>
      <c r="CT351" s="111" t="s">
        <v>186</v>
      </c>
      <c r="CU351" s="111" t="s">
        <v>186</v>
      </c>
      <c r="CV351" s="114" t="s">
        <v>186</v>
      </c>
      <c r="CW351" s="111" t="s">
        <v>186</v>
      </c>
      <c r="CX351" s="111" t="s">
        <v>186</v>
      </c>
      <c r="CY351" s="111" t="s">
        <v>186</v>
      </c>
      <c r="CZ351" s="111" t="s">
        <v>186</v>
      </c>
      <c r="DA351" s="111" t="s">
        <v>186</v>
      </c>
      <c r="DB351" s="111" t="s">
        <v>186</v>
      </c>
      <c r="DC351" s="111" t="s">
        <v>186</v>
      </c>
      <c r="DD351" s="111" t="s">
        <v>186</v>
      </c>
      <c r="DE351" s="111" t="s">
        <v>186</v>
      </c>
      <c r="DF351" s="111" t="s">
        <v>186</v>
      </c>
      <c r="DG351" s="111" t="s">
        <v>186</v>
      </c>
      <c r="DH351" s="111" t="s">
        <v>186</v>
      </c>
      <c r="DI351" s="111" t="s">
        <v>186</v>
      </c>
      <c r="DJ351" s="111" t="s">
        <v>186</v>
      </c>
      <c r="DK351" s="111" t="s">
        <v>186</v>
      </c>
      <c r="DL351" s="111" t="s">
        <v>186</v>
      </c>
      <c r="DM351" s="115">
        <v>40970.64142361111</v>
      </c>
    </row>
    <row r="352" spans="18:117" ht="17.25" customHeight="1" hidden="1">
      <c r="R352" s="111" t="s">
        <v>915</v>
      </c>
      <c r="S352" s="111" t="s">
        <v>911</v>
      </c>
      <c r="T352" s="111" t="s">
        <v>916</v>
      </c>
      <c r="U352" s="111" t="s">
        <v>913</v>
      </c>
      <c r="V352" s="111" t="s">
        <v>180</v>
      </c>
      <c r="W352" s="112">
        <v>75686</v>
      </c>
      <c r="X352" s="111" t="s">
        <v>916</v>
      </c>
      <c r="Y352" s="111" t="s">
        <v>913</v>
      </c>
      <c r="Z352" s="111" t="s">
        <v>180</v>
      </c>
      <c r="AA352" s="112">
        <v>75686</v>
      </c>
      <c r="AB352" s="113">
        <v>9039465520</v>
      </c>
      <c r="AC352" s="113">
        <v>9009465598</v>
      </c>
      <c r="AD352" s="111" t="s">
        <v>908</v>
      </c>
      <c r="AE352" s="111" t="s">
        <v>909</v>
      </c>
      <c r="AF352" s="111" t="s">
        <v>910</v>
      </c>
      <c r="AG352" s="111" t="s">
        <v>911</v>
      </c>
      <c r="AH352" s="111" t="s">
        <v>916</v>
      </c>
      <c r="AI352" s="111" t="s">
        <v>913</v>
      </c>
      <c r="AJ352" s="111" t="s">
        <v>180</v>
      </c>
      <c r="AK352" s="112">
        <v>75686</v>
      </c>
      <c r="AL352" s="111" t="s">
        <v>916</v>
      </c>
      <c r="AM352" s="111" t="s">
        <v>913</v>
      </c>
      <c r="AN352" s="111" t="s">
        <v>180</v>
      </c>
      <c r="AO352" s="112">
        <v>75686</v>
      </c>
      <c r="AP352" s="113">
        <v>9039465520</v>
      </c>
      <c r="AQ352" s="113">
        <v>9039465598</v>
      </c>
      <c r="AR352" s="111" t="s">
        <v>185</v>
      </c>
      <c r="AS352" s="114" t="s">
        <v>186</v>
      </c>
      <c r="AT352" s="114">
        <v>2014185</v>
      </c>
      <c r="AU352" s="114"/>
      <c r="AV352" s="114"/>
      <c r="AW352" s="114" t="s">
        <v>186</v>
      </c>
      <c r="AX352" s="114" t="s">
        <v>186</v>
      </c>
      <c r="AY352" s="114" t="s">
        <v>186</v>
      </c>
      <c r="AZ352" s="114" t="s">
        <v>186</v>
      </c>
      <c r="BA352" s="114" t="s">
        <v>186</v>
      </c>
      <c r="BB352" s="111" t="s">
        <v>186</v>
      </c>
      <c r="BC352" s="114" t="s">
        <v>186</v>
      </c>
      <c r="BD352" s="111" t="s">
        <v>186</v>
      </c>
      <c r="BE352" s="114" t="s">
        <v>186</v>
      </c>
      <c r="BF352" s="111" t="s">
        <v>186</v>
      </c>
      <c r="BG352" s="114" t="s">
        <v>186</v>
      </c>
      <c r="BH352" s="114" t="s">
        <v>186</v>
      </c>
      <c r="BI352" s="114" t="s">
        <v>186</v>
      </c>
      <c r="BJ352" s="114" t="s">
        <v>186</v>
      </c>
      <c r="BK352" s="114" t="s">
        <v>186</v>
      </c>
      <c r="BL352" s="114" t="s">
        <v>186</v>
      </c>
      <c r="BM352" s="114" t="s">
        <v>186</v>
      </c>
      <c r="BN352" s="111" t="s">
        <v>914</v>
      </c>
      <c r="BO352" s="114">
        <v>2014185</v>
      </c>
      <c r="BP352" s="111" t="s">
        <v>186</v>
      </c>
      <c r="BQ352" s="114" t="s">
        <v>186</v>
      </c>
      <c r="BR352" s="111" t="s">
        <v>186</v>
      </c>
      <c r="BS352" s="114" t="s">
        <v>186</v>
      </c>
      <c r="BT352" s="114" t="s">
        <v>186</v>
      </c>
      <c r="BU352" s="114" t="s">
        <v>186</v>
      </c>
      <c r="BV352" s="114" t="s">
        <v>186</v>
      </c>
      <c r="BW352" s="114" t="s">
        <v>186</v>
      </c>
      <c r="BX352" s="114" t="s">
        <v>186</v>
      </c>
      <c r="BY352" s="114" t="s">
        <v>186</v>
      </c>
      <c r="BZ352" s="114" t="s">
        <v>186</v>
      </c>
      <c r="CA352" s="111" t="s">
        <v>186</v>
      </c>
      <c r="CB352" s="114" t="s">
        <v>186</v>
      </c>
      <c r="CC352" s="111" t="s">
        <v>186</v>
      </c>
      <c r="CD352" s="114" t="s">
        <v>186</v>
      </c>
      <c r="CE352" s="111" t="s">
        <v>188</v>
      </c>
      <c r="CF352" s="111" t="s">
        <v>186</v>
      </c>
      <c r="CG352" s="111" t="s">
        <v>186</v>
      </c>
      <c r="CH352" s="111" t="s">
        <v>186</v>
      </c>
      <c r="CI352" s="111" t="s">
        <v>186</v>
      </c>
      <c r="CJ352" s="111" t="s">
        <v>186</v>
      </c>
      <c r="CK352" s="111" t="s">
        <v>186</v>
      </c>
      <c r="CL352" s="111" t="s">
        <v>186</v>
      </c>
      <c r="CM352" s="111" t="s">
        <v>186</v>
      </c>
      <c r="CN352" s="111" t="s">
        <v>186</v>
      </c>
      <c r="CO352" s="111" t="s">
        <v>186</v>
      </c>
      <c r="CP352" s="111" t="s">
        <v>186</v>
      </c>
      <c r="CQ352" s="111" t="s">
        <v>186</v>
      </c>
      <c r="CR352" s="111" t="s">
        <v>186</v>
      </c>
      <c r="CS352" s="111" t="s">
        <v>186</v>
      </c>
      <c r="CT352" s="111" t="s">
        <v>186</v>
      </c>
      <c r="CU352" s="111" t="s">
        <v>186</v>
      </c>
      <c r="CV352" s="114" t="s">
        <v>186</v>
      </c>
      <c r="CW352" s="111" t="s">
        <v>186</v>
      </c>
      <c r="CX352" s="111" t="s">
        <v>186</v>
      </c>
      <c r="CY352" s="111" t="s">
        <v>186</v>
      </c>
      <c r="CZ352" s="111" t="s">
        <v>186</v>
      </c>
      <c r="DA352" s="111" t="s">
        <v>186</v>
      </c>
      <c r="DB352" s="111" t="s">
        <v>186</v>
      </c>
      <c r="DC352" s="111" t="s">
        <v>186</v>
      </c>
      <c r="DD352" s="111" t="s">
        <v>186</v>
      </c>
      <c r="DE352" s="111" t="s">
        <v>186</v>
      </c>
      <c r="DF352" s="111" t="s">
        <v>186</v>
      </c>
      <c r="DG352" s="111" t="s">
        <v>186</v>
      </c>
      <c r="DH352" s="111" t="s">
        <v>186</v>
      </c>
      <c r="DI352" s="111" t="s">
        <v>186</v>
      </c>
      <c r="DJ352" s="111" t="s">
        <v>186</v>
      </c>
      <c r="DK352" s="111" t="s">
        <v>186</v>
      </c>
      <c r="DL352" s="111" t="s">
        <v>186</v>
      </c>
      <c r="DM352" s="115">
        <v>40969.38811342593</v>
      </c>
    </row>
    <row r="353" spans="18:117" ht="17.25" customHeight="1" hidden="1">
      <c r="R353" s="111" t="s">
        <v>917</v>
      </c>
      <c r="S353" s="111" t="s">
        <v>918</v>
      </c>
      <c r="T353" s="111" t="s">
        <v>919</v>
      </c>
      <c r="U353" s="111" t="s">
        <v>920</v>
      </c>
      <c r="V353" s="111" t="s">
        <v>180</v>
      </c>
      <c r="W353" s="112">
        <v>75783</v>
      </c>
      <c r="X353" s="111" t="s">
        <v>921</v>
      </c>
      <c r="Y353" s="111" t="s">
        <v>920</v>
      </c>
      <c r="Z353" s="111" t="s">
        <v>180</v>
      </c>
      <c r="AA353" s="112">
        <v>75783</v>
      </c>
      <c r="AB353" s="113">
        <v>9037636300</v>
      </c>
      <c r="AC353" s="113">
        <v>9037635800</v>
      </c>
      <c r="AD353" s="111" t="s">
        <v>908</v>
      </c>
      <c r="AE353" s="111" t="s">
        <v>909</v>
      </c>
      <c r="AF353" s="111" t="s">
        <v>910</v>
      </c>
      <c r="AG353" s="111" t="s">
        <v>911</v>
      </c>
      <c r="AH353" s="111" t="s">
        <v>912</v>
      </c>
      <c r="AI353" s="111" t="s">
        <v>913</v>
      </c>
      <c r="AJ353" s="111" t="s">
        <v>180</v>
      </c>
      <c r="AK353" s="112">
        <v>75386</v>
      </c>
      <c r="AL353" s="111" t="s">
        <v>912</v>
      </c>
      <c r="AM353" s="111" t="s">
        <v>913</v>
      </c>
      <c r="AN353" s="111" t="s">
        <v>180</v>
      </c>
      <c r="AO353" s="112">
        <v>75386</v>
      </c>
      <c r="AP353" s="113">
        <v>9039465520</v>
      </c>
      <c r="AQ353" s="113">
        <v>9039465598</v>
      </c>
      <c r="AR353" s="111" t="s">
        <v>185</v>
      </c>
      <c r="AS353" s="114" t="s">
        <v>186</v>
      </c>
      <c r="AT353" s="114">
        <v>712204</v>
      </c>
      <c r="AU353" s="114"/>
      <c r="AV353" s="114"/>
      <c r="AW353" s="114" t="s">
        <v>186</v>
      </c>
      <c r="AX353" s="114" t="s">
        <v>186</v>
      </c>
      <c r="AY353" s="114" t="s">
        <v>186</v>
      </c>
      <c r="AZ353" s="114" t="s">
        <v>186</v>
      </c>
      <c r="BA353" s="114" t="s">
        <v>186</v>
      </c>
      <c r="BB353" s="111" t="s">
        <v>186</v>
      </c>
      <c r="BC353" s="114" t="s">
        <v>186</v>
      </c>
      <c r="BD353" s="111" t="s">
        <v>186</v>
      </c>
      <c r="BE353" s="114" t="s">
        <v>186</v>
      </c>
      <c r="BF353" s="111" t="s">
        <v>186</v>
      </c>
      <c r="BG353" s="114" t="s">
        <v>186</v>
      </c>
      <c r="BH353" s="114" t="s">
        <v>186</v>
      </c>
      <c r="BI353" s="114" t="s">
        <v>186</v>
      </c>
      <c r="BJ353" s="114" t="s">
        <v>186</v>
      </c>
      <c r="BK353" s="114" t="s">
        <v>186</v>
      </c>
      <c r="BL353" s="114" t="s">
        <v>186</v>
      </c>
      <c r="BM353" s="114" t="s">
        <v>186</v>
      </c>
      <c r="BN353" s="111" t="s">
        <v>914</v>
      </c>
      <c r="BO353" s="114">
        <v>712204</v>
      </c>
      <c r="BP353" s="111" t="s">
        <v>186</v>
      </c>
      <c r="BQ353" s="114" t="s">
        <v>186</v>
      </c>
      <c r="BR353" s="111" t="s">
        <v>186</v>
      </c>
      <c r="BS353" s="114" t="s">
        <v>186</v>
      </c>
      <c r="BT353" s="114" t="s">
        <v>186</v>
      </c>
      <c r="BU353" s="114" t="s">
        <v>186</v>
      </c>
      <c r="BV353" s="114" t="s">
        <v>186</v>
      </c>
      <c r="BW353" s="114" t="s">
        <v>186</v>
      </c>
      <c r="BX353" s="114" t="s">
        <v>186</v>
      </c>
      <c r="BY353" s="114" t="s">
        <v>186</v>
      </c>
      <c r="BZ353" s="114" t="s">
        <v>186</v>
      </c>
      <c r="CA353" s="111" t="s">
        <v>186</v>
      </c>
      <c r="CB353" s="114" t="s">
        <v>186</v>
      </c>
      <c r="CC353" s="111" t="s">
        <v>186</v>
      </c>
      <c r="CD353" s="114" t="s">
        <v>186</v>
      </c>
      <c r="CE353" s="111" t="s">
        <v>188</v>
      </c>
      <c r="CF353" s="111" t="s">
        <v>186</v>
      </c>
      <c r="CG353" s="111" t="s">
        <v>186</v>
      </c>
      <c r="CH353" s="111" t="s">
        <v>186</v>
      </c>
      <c r="CI353" s="111" t="s">
        <v>186</v>
      </c>
      <c r="CJ353" s="111" t="s">
        <v>186</v>
      </c>
      <c r="CK353" s="111" t="s">
        <v>186</v>
      </c>
      <c r="CL353" s="111" t="s">
        <v>186</v>
      </c>
      <c r="CM353" s="111" t="s">
        <v>186</v>
      </c>
      <c r="CN353" s="111" t="s">
        <v>186</v>
      </c>
      <c r="CO353" s="111" t="s">
        <v>186</v>
      </c>
      <c r="CP353" s="111" t="s">
        <v>186</v>
      </c>
      <c r="CQ353" s="111" t="s">
        <v>186</v>
      </c>
      <c r="CR353" s="111" t="s">
        <v>186</v>
      </c>
      <c r="CS353" s="111" t="s">
        <v>186</v>
      </c>
      <c r="CT353" s="111" t="s">
        <v>186</v>
      </c>
      <c r="CU353" s="111" t="s">
        <v>186</v>
      </c>
      <c r="CV353" s="114" t="s">
        <v>186</v>
      </c>
      <c r="CW353" s="111" t="s">
        <v>186</v>
      </c>
      <c r="CX353" s="111" t="s">
        <v>186</v>
      </c>
      <c r="CY353" s="111" t="s">
        <v>186</v>
      </c>
      <c r="CZ353" s="111" t="s">
        <v>186</v>
      </c>
      <c r="DA353" s="111" t="s">
        <v>186</v>
      </c>
      <c r="DB353" s="111" t="s">
        <v>186</v>
      </c>
      <c r="DC353" s="111" t="s">
        <v>186</v>
      </c>
      <c r="DD353" s="111" t="s">
        <v>186</v>
      </c>
      <c r="DE353" s="111" t="s">
        <v>186</v>
      </c>
      <c r="DF353" s="111" t="s">
        <v>186</v>
      </c>
      <c r="DG353" s="111" t="s">
        <v>186</v>
      </c>
      <c r="DH353" s="111" t="s">
        <v>186</v>
      </c>
      <c r="DI353" s="111" t="s">
        <v>186</v>
      </c>
      <c r="DJ353" s="111" t="s">
        <v>186</v>
      </c>
      <c r="DK353" s="111" t="s">
        <v>186</v>
      </c>
      <c r="DL353" s="111" t="s">
        <v>186</v>
      </c>
      <c r="DM353" s="115">
        <v>40970.64326388889</v>
      </c>
    </row>
    <row r="354" spans="18:117" ht="17.25" customHeight="1" hidden="1">
      <c r="R354" s="111" t="s">
        <v>922</v>
      </c>
      <c r="S354" s="111" t="s">
        <v>923</v>
      </c>
      <c r="T354" s="111" t="s">
        <v>924</v>
      </c>
      <c r="U354" s="111" t="s">
        <v>925</v>
      </c>
      <c r="V354" s="111" t="s">
        <v>362</v>
      </c>
      <c r="W354" s="112">
        <v>75862</v>
      </c>
      <c r="X354" s="111" t="s">
        <v>924</v>
      </c>
      <c r="Y354" s="111" t="s">
        <v>925</v>
      </c>
      <c r="Z354" s="111" t="s">
        <v>362</v>
      </c>
      <c r="AA354" s="112">
        <v>75862</v>
      </c>
      <c r="AB354" s="113">
        <v>9367441127</v>
      </c>
      <c r="AC354" s="113">
        <v>9367441182</v>
      </c>
      <c r="AD354" s="111" t="s">
        <v>901</v>
      </c>
      <c r="AE354" s="111" t="s">
        <v>229</v>
      </c>
      <c r="AF354" s="111" t="s">
        <v>902</v>
      </c>
      <c r="AG354" s="111" t="s">
        <v>923</v>
      </c>
      <c r="AH354" s="111" t="s">
        <v>924</v>
      </c>
      <c r="AI354" s="111" t="s">
        <v>925</v>
      </c>
      <c r="AJ354" s="111" t="s">
        <v>180</v>
      </c>
      <c r="AK354" s="112">
        <v>75862</v>
      </c>
      <c r="AL354" s="111" t="s">
        <v>924</v>
      </c>
      <c r="AM354" s="111" t="s">
        <v>925</v>
      </c>
      <c r="AN354" s="111" t="s">
        <v>180</v>
      </c>
      <c r="AO354" s="112">
        <v>75862</v>
      </c>
      <c r="AP354" s="113">
        <v>9365463899</v>
      </c>
      <c r="AQ354" s="113">
        <v>9365463892</v>
      </c>
      <c r="AR354" s="111" t="s">
        <v>197</v>
      </c>
      <c r="AS354" s="114" t="s">
        <v>186</v>
      </c>
      <c r="AT354" s="114">
        <v>851599</v>
      </c>
      <c r="AU354" s="114"/>
      <c r="AV354" s="114"/>
      <c r="AW354" s="114" t="s">
        <v>186</v>
      </c>
      <c r="AX354" s="114" t="s">
        <v>186</v>
      </c>
      <c r="AY354" s="114" t="s">
        <v>186</v>
      </c>
      <c r="AZ354" s="114" t="s">
        <v>186</v>
      </c>
      <c r="BA354" s="114" t="s">
        <v>186</v>
      </c>
      <c r="BB354" s="111" t="s">
        <v>186</v>
      </c>
      <c r="BC354" s="114" t="s">
        <v>186</v>
      </c>
      <c r="BD354" s="111" t="s">
        <v>186</v>
      </c>
      <c r="BE354" s="114" t="s">
        <v>186</v>
      </c>
      <c r="BF354" s="111" t="s">
        <v>186</v>
      </c>
      <c r="BG354" s="114" t="s">
        <v>186</v>
      </c>
      <c r="BH354" s="114" t="s">
        <v>186</v>
      </c>
      <c r="BI354" s="114" t="s">
        <v>186</v>
      </c>
      <c r="BJ354" s="114">
        <v>851599</v>
      </c>
      <c r="BK354" s="114" t="s">
        <v>186</v>
      </c>
      <c r="BL354" s="114" t="s">
        <v>186</v>
      </c>
      <c r="BM354" s="114" t="s">
        <v>186</v>
      </c>
      <c r="BN354" s="111" t="s">
        <v>186</v>
      </c>
      <c r="BO354" s="114" t="s">
        <v>186</v>
      </c>
      <c r="BP354" s="111" t="s">
        <v>186</v>
      </c>
      <c r="BQ354" s="114" t="s">
        <v>186</v>
      </c>
      <c r="BR354" s="111" t="s">
        <v>186</v>
      </c>
      <c r="BS354" s="114" t="s">
        <v>186</v>
      </c>
      <c r="BT354" s="114" t="s">
        <v>186</v>
      </c>
      <c r="BU354" s="114" t="s">
        <v>186</v>
      </c>
      <c r="BV354" s="114" t="s">
        <v>186</v>
      </c>
      <c r="BW354" s="114" t="s">
        <v>186</v>
      </c>
      <c r="BX354" s="114" t="s">
        <v>186</v>
      </c>
      <c r="BY354" s="114" t="s">
        <v>186</v>
      </c>
      <c r="BZ354" s="114" t="s">
        <v>186</v>
      </c>
      <c r="CA354" s="111" t="s">
        <v>186</v>
      </c>
      <c r="CB354" s="114" t="s">
        <v>186</v>
      </c>
      <c r="CC354" s="111" t="s">
        <v>186</v>
      </c>
      <c r="CD354" s="114" t="s">
        <v>186</v>
      </c>
      <c r="CE354" s="111" t="s">
        <v>188</v>
      </c>
      <c r="CF354" s="111" t="s">
        <v>186</v>
      </c>
      <c r="CG354" s="111" t="s">
        <v>186</v>
      </c>
      <c r="CH354" s="111" t="s">
        <v>186</v>
      </c>
      <c r="CI354" s="111" t="s">
        <v>186</v>
      </c>
      <c r="CJ354" s="111" t="s">
        <v>186</v>
      </c>
      <c r="CK354" s="111" t="s">
        <v>186</v>
      </c>
      <c r="CL354" s="111" t="s">
        <v>186</v>
      </c>
      <c r="CM354" s="111" t="s">
        <v>186</v>
      </c>
      <c r="CN354" s="111" t="s">
        <v>186</v>
      </c>
      <c r="CO354" s="111" t="s">
        <v>186</v>
      </c>
      <c r="CP354" s="111" t="s">
        <v>186</v>
      </c>
      <c r="CQ354" s="111" t="s">
        <v>186</v>
      </c>
      <c r="CR354" s="111" t="s">
        <v>186</v>
      </c>
      <c r="CS354" s="111" t="s">
        <v>186</v>
      </c>
      <c r="CT354" s="111" t="s">
        <v>186</v>
      </c>
      <c r="CU354" s="111" t="s">
        <v>186</v>
      </c>
      <c r="CV354" s="111" t="s">
        <v>186</v>
      </c>
      <c r="CW354" s="111" t="s">
        <v>186</v>
      </c>
      <c r="CX354" s="111" t="s">
        <v>186</v>
      </c>
      <c r="CY354" s="111" t="s">
        <v>186</v>
      </c>
      <c r="CZ354" s="111" t="s">
        <v>186</v>
      </c>
      <c r="DA354" s="111" t="s">
        <v>186</v>
      </c>
      <c r="DB354" s="111" t="s">
        <v>186</v>
      </c>
      <c r="DC354" s="111" t="s">
        <v>186</v>
      </c>
      <c r="DD354" s="111" t="s">
        <v>186</v>
      </c>
      <c r="DE354" s="111" t="s">
        <v>186</v>
      </c>
      <c r="DF354" s="111" t="s">
        <v>186</v>
      </c>
      <c r="DG354" s="111" t="s">
        <v>186</v>
      </c>
      <c r="DH354" s="111" t="s">
        <v>186</v>
      </c>
      <c r="DI354" s="111" t="s">
        <v>186</v>
      </c>
      <c r="DJ354" s="111" t="s">
        <v>186</v>
      </c>
      <c r="DK354" s="111" t="s">
        <v>186</v>
      </c>
      <c r="DL354" s="111" t="s">
        <v>186</v>
      </c>
      <c r="DM354" s="115">
        <v>40963.544953703706</v>
      </c>
    </row>
    <row r="355" spans="18:117" ht="17.25" customHeight="1" hidden="1">
      <c r="R355" s="111" t="s">
        <v>926</v>
      </c>
      <c r="S355" s="111" t="s">
        <v>927</v>
      </c>
      <c r="T355" s="111" t="s">
        <v>928</v>
      </c>
      <c r="U355" s="111" t="s">
        <v>929</v>
      </c>
      <c r="V355" s="111" t="s">
        <v>180</v>
      </c>
      <c r="W355" s="112">
        <v>76661</v>
      </c>
      <c r="X355" s="111" t="s">
        <v>930</v>
      </c>
      <c r="Y355" s="111" t="s">
        <v>929</v>
      </c>
      <c r="Z355" s="111" t="s">
        <v>180</v>
      </c>
      <c r="AA355" s="112">
        <v>76661</v>
      </c>
      <c r="AB355" s="113">
        <v>2548033561</v>
      </c>
      <c r="AC355" s="113">
        <v>2548836066</v>
      </c>
      <c r="AD355" s="111" t="s">
        <v>931</v>
      </c>
      <c r="AE355" s="111" t="s">
        <v>932</v>
      </c>
      <c r="AF355" s="111" t="s">
        <v>933</v>
      </c>
      <c r="AG355" s="111" t="s">
        <v>217</v>
      </c>
      <c r="AH355" s="111" t="s">
        <v>934</v>
      </c>
      <c r="AI355" s="111" t="s">
        <v>758</v>
      </c>
      <c r="AJ355" s="111" t="s">
        <v>180</v>
      </c>
      <c r="AK355" s="112">
        <v>76712</v>
      </c>
      <c r="AL355" s="111" t="s">
        <v>934</v>
      </c>
      <c r="AM355" s="111" t="s">
        <v>758</v>
      </c>
      <c r="AN355" s="111" t="s">
        <v>180</v>
      </c>
      <c r="AO355" s="112">
        <v>76712</v>
      </c>
      <c r="AP355" s="113">
        <v>2547768244</v>
      </c>
      <c r="AQ355" s="113">
        <v>2547768277</v>
      </c>
      <c r="AR355" s="111" t="s">
        <v>185</v>
      </c>
      <c r="AS355" s="114">
        <v>308889</v>
      </c>
      <c r="AT355" s="114">
        <v>0</v>
      </c>
      <c r="AU355" s="114"/>
      <c r="AV355" s="114"/>
      <c r="AW355" s="114" t="s">
        <v>186</v>
      </c>
      <c r="AX355" s="114" t="s">
        <v>186</v>
      </c>
      <c r="AY355" s="114" t="s">
        <v>186</v>
      </c>
      <c r="AZ355" s="114" t="s">
        <v>186</v>
      </c>
      <c r="BA355" s="114" t="s">
        <v>186</v>
      </c>
      <c r="BB355" s="111" t="s">
        <v>935</v>
      </c>
      <c r="BC355" s="114">
        <v>308889</v>
      </c>
      <c r="BD355" s="111" t="s">
        <v>186</v>
      </c>
      <c r="BE355" s="114" t="s">
        <v>186</v>
      </c>
      <c r="BF355" s="111" t="s">
        <v>186</v>
      </c>
      <c r="BG355" s="114" t="s">
        <v>186</v>
      </c>
      <c r="BH355" s="114" t="s">
        <v>186</v>
      </c>
      <c r="BI355" s="114" t="s">
        <v>186</v>
      </c>
      <c r="BJ355" s="114" t="s">
        <v>186</v>
      </c>
      <c r="BK355" s="114" t="s">
        <v>186</v>
      </c>
      <c r="BL355" s="114" t="s">
        <v>186</v>
      </c>
      <c r="BM355" s="114" t="s">
        <v>186</v>
      </c>
      <c r="BN355" s="111" t="s">
        <v>186</v>
      </c>
      <c r="BO355" s="114" t="s">
        <v>186</v>
      </c>
      <c r="BP355" s="111" t="s">
        <v>186</v>
      </c>
      <c r="BQ355" s="114" t="s">
        <v>186</v>
      </c>
      <c r="BR355" s="111" t="s">
        <v>186</v>
      </c>
      <c r="BS355" s="114" t="s">
        <v>186</v>
      </c>
      <c r="BT355" s="114" t="s">
        <v>186</v>
      </c>
      <c r="BU355" s="114" t="s">
        <v>186</v>
      </c>
      <c r="BV355" s="114" t="s">
        <v>186</v>
      </c>
      <c r="BW355" s="114" t="s">
        <v>186</v>
      </c>
      <c r="BX355" s="114" t="s">
        <v>186</v>
      </c>
      <c r="BY355" s="114" t="s">
        <v>186</v>
      </c>
      <c r="BZ355" s="114" t="s">
        <v>186</v>
      </c>
      <c r="CA355" s="111" t="s">
        <v>186</v>
      </c>
      <c r="CB355" s="114" t="s">
        <v>186</v>
      </c>
      <c r="CC355" s="111" t="s">
        <v>186</v>
      </c>
      <c r="CD355" s="114" t="s">
        <v>186</v>
      </c>
      <c r="CE355" s="111" t="s">
        <v>186</v>
      </c>
      <c r="CF355" s="111" t="s">
        <v>186</v>
      </c>
      <c r="CG355" s="111" t="s">
        <v>186</v>
      </c>
      <c r="CH355" s="111" t="s">
        <v>186</v>
      </c>
      <c r="CI355" s="111" t="s">
        <v>186</v>
      </c>
      <c r="CJ355" s="111" t="s">
        <v>186</v>
      </c>
      <c r="CK355" s="111" t="s">
        <v>186</v>
      </c>
      <c r="CL355" s="111" t="s">
        <v>186</v>
      </c>
      <c r="CM355" s="111" t="s">
        <v>186</v>
      </c>
      <c r="CN355" s="111" t="s">
        <v>186</v>
      </c>
      <c r="CO355" s="111" t="s">
        <v>186</v>
      </c>
      <c r="CP355" s="111" t="s">
        <v>186</v>
      </c>
      <c r="CQ355" s="111" t="s">
        <v>186</v>
      </c>
      <c r="CR355" s="111" t="s">
        <v>186</v>
      </c>
      <c r="CS355" s="111" t="s">
        <v>186</v>
      </c>
      <c r="CT355" s="111" t="s">
        <v>186</v>
      </c>
      <c r="CU355" s="111" t="s">
        <v>186</v>
      </c>
      <c r="CV355" s="111" t="s">
        <v>186</v>
      </c>
      <c r="CW355" s="111" t="s">
        <v>186</v>
      </c>
      <c r="CX355" s="111" t="s">
        <v>186</v>
      </c>
      <c r="CY355" s="111" t="s">
        <v>186</v>
      </c>
      <c r="CZ355" s="111" t="s">
        <v>186</v>
      </c>
      <c r="DA355" s="111" t="s">
        <v>186</v>
      </c>
      <c r="DB355" s="111" t="s">
        <v>186</v>
      </c>
      <c r="DC355" s="111" t="s">
        <v>186</v>
      </c>
      <c r="DD355" s="111" t="s">
        <v>186</v>
      </c>
      <c r="DE355" s="111" t="s">
        <v>186</v>
      </c>
      <c r="DF355" s="111" t="s">
        <v>186</v>
      </c>
      <c r="DG355" s="111" t="s">
        <v>186</v>
      </c>
      <c r="DH355" s="111" t="s">
        <v>186</v>
      </c>
      <c r="DI355" s="111" t="s">
        <v>186</v>
      </c>
      <c r="DJ355" s="111" t="s">
        <v>186</v>
      </c>
      <c r="DK355" s="111" t="s">
        <v>186</v>
      </c>
      <c r="DL355" s="111" t="s">
        <v>186</v>
      </c>
      <c r="DM355" s="115">
        <v>40927.672951388886</v>
      </c>
    </row>
    <row r="356" spans="18:117" ht="17.25" customHeight="1" hidden="1">
      <c r="R356" s="111" t="s">
        <v>936</v>
      </c>
      <c r="S356" s="111" t="s">
        <v>937</v>
      </c>
      <c r="T356" s="111" t="s">
        <v>938</v>
      </c>
      <c r="U356" s="111" t="s">
        <v>939</v>
      </c>
      <c r="V356" s="111" t="s">
        <v>180</v>
      </c>
      <c r="W356" s="112">
        <v>76458</v>
      </c>
      <c r="X356" s="111" t="s">
        <v>938</v>
      </c>
      <c r="Y356" s="111" t="s">
        <v>939</v>
      </c>
      <c r="Z356" s="111" t="s">
        <v>180</v>
      </c>
      <c r="AA356" s="112">
        <v>76458</v>
      </c>
      <c r="AB356" s="113">
        <v>9405676633</v>
      </c>
      <c r="AC356" s="113">
        <v>9405675714</v>
      </c>
      <c r="AD356" s="111" t="s">
        <v>940</v>
      </c>
      <c r="AE356" s="111" t="s">
        <v>372</v>
      </c>
      <c r="AF356" s="111" t="s">
        <v>941</v>
      </c>
      <c r="AG356" s="111" t="s">
        <v>942</v>
      </c>
      <c r="AH356" s="111" t="s">
        <v>938</v>
      </c>
      <c r="AI356" s="111" t="s">
        <v>939</v>
      </c>
      <c r="AJ356" s="111" t="s">
        <v>180</v>
      </c>
      <c r="AK356" s="112">
        <v>76458</v>
      </c>
      <c r="AL356" s="111" t="s">
        <v>938</v>
      </c>
      <c r="AM356" s="111" t="s">
        <v>939</v>
      </c>
      <c r="AN356" s="111" t="s">
        <v>180</v>
      </c>
      <c r="AO356" s="112">
        <v>76458</v>
      </c>
      <c r="AP356" s="113">
        <v>9405676633</v>
      </c>
      <c r="AQ356" s="113">
        <v>9405675714</v>
      </c>
      <c r="AR356" s="111" t="s">
        <v>197</v>
      </c>
      <c r="AS356" s="114">
        <v>271253</v>
      </c>
      <c r="AT356" s="114">
        <v>43120.19</v>
      </c>
      <c r="AU356" s="114"/>
      <c r="AV356" s="114"/>
      <c r="AW356" s="114" t="s">
        <v>186</v>
      </c>
      <c r="AX356" s="114" t="s">
        <v>186</v>
      </c>
      <c r="AY356" s="114" t="s">
        <v>186</v>
      </c>
      <c r="AZ356" s="114" t="s">
        <v>186</v>
      </c>
      <c r="BA356" s="114" t="s">
        <v>186</v>
      </c>
      <c r="BB356" s="111" t="s">
        <v>943</v>
      </c>
      <c r="BC356" s="114">
        <v>271253</v>
      </c>
      <c r="BD356" s="111" t="s">
        <v>186</v>
      </c>
      <c r="BE356" s="114" t="s">
        <v>186</v>
      </c>
      <c r="BF356" s="111" t="s">
        <v>186</v>
      </c>
      <c r="BG356" s="114" t="s">
        <v>186</v>
      </c>
      <c r="BH356" s="114" t="s">
        <v>186</v>
      </c>
      <c r="BI356" s="114" t="s">
        <v>186</v>
      </c>
      <c r="BJ356" s="114" t="s">
        <v>186</v>
      </c>
      <c r="BK356" s="114" t="s">
        <v>186</v>
      </c>
      <c r="BL356" s="114" t="s">
        <v>186</v>
      </c>
      <c r="BM356" s="114" t="s">
        <v>186</v>
      </c>
      <c r="BN356" s="111" t="s">
        <v>943</v>
      </c>
      <c r="BO356" s="114">
        <v>43120.19</v>
      </c>
      <c r="BP356" s="111" t="s">
        <v>186</v>
      </c>
      <c r="BQ356" s="114" t="s">
        <v>186</v>
      </c>
      <c r="BR356" s="111" t="s">
        <v>186</v>
      </c>
      <c r="BS356" s="114" t="s">
        <v>186</v>
      </c>
      <c r="BT356" s="114" t="s">
        <v>186</v>
      </c>
      <c r="BU356" s="114" t="s">
        <v>186</v>
      </c>
      <c r="BV356" s="114" t="s">
        <v>186</v>
      </c>
      <c r="BW356" s="114" t="s">
        <v>186</v>
      </c>
      <c r="BX356" s="114" t="s">
        <v>186</v>
      </c>
      <c r="BY356" s="114" t="s">
        <v>186</v>
      </c>
      <c r="BZ356" s="114" t="s">
        <v>186</v>
      </c>
      <c r="CA356" s="111" t="s">
        <v>186</v>
      </c>
      <c r="CB356" s="114" t="s">
        <v>186</v>
      </c>
      <c r="CC356" s="111" t="s">
        <v>186</v>
      </c>
      <c r="CD356" s="114" t="s">
        <v>186</v>
      </c>
      <c r="CE356" s="111" t="s">
        <v>188</v>
      </c>
      <c r="CF356" s="111" t="s">
        <v>186</v>
      </c>
      <c r="CG356" s="111" t="s">
        <v>186</v>
      </c>
      <c r="CH356" s="111" t="s">
        <v>186</v>
      </c>
      <c r="CI356" s="111" t="s">
        <v>186</v>
      </c>
      <c r="CJ356" s="111" t="s">
        <v>186</v>
      </c>
      <c r="CK356" s="111" t="s">
        <v>186</v>
      </c>
      <c r="CL356" s="111" t="s">
        <v>186</v>
      </c>
      <c r="CM356" s="111" t="s">
        <v>186</v>
      </c>
      <c r="CN356" s="111" t="s">
        <v>186</v>
      </c>
      <c r="CO356" s="111" t="s">
        <v>186</v>
      </c>
      <c r="CP356" s="111" t="s">
        <v>186</v>
      </c>
      <c r="CQ356" s="111" t="s">
        <v>186</v>
      </c>
      <c r="CR356" s="111" t="s">
        <v>186</v>
      </c>
      <c r="CS356" s="111" t="s">
        <v>186</v>
      </c>
      <c r="CT356" s="111" t="s">
        <v>186</v>
      </c>
      <c r="CU356" s="111" t="s">
        <v>186</v>
      </c>
      <c r="CV356" s="111" t="s">
        <v>186</v>
      </c>
      <c r="CW356" s="111" t="s">
        <v>186</v>
      </c>
      <c r="CX356" s="111" t="s">
        <v>186</v>
      </c>
      <c r="CY356" s="111" t="s">
        <v>186</v>
      </c>
      <c r="CZ356" s="111" t="s">
        <v>186</v>
      </c>
      <c r="DA356" s="111" t="s">
        <v>186</v>
      </c>
      <c r="DB356" s="111" t="s">
        <v>186</v>
      </c>
      <c r="DC356" s="111" t="s">
        <v>186</v>
      </c>
      <c r="DD356" s="111" t="s">
        <v>186</v>
      </c>
      <c r="DE356" s="111" t="s">
        <v>186</v>
      </c>
      <c r="DF356" s="111" t="s">
        <v>186</v>
      </c>
      <c r="DG356" s="111" t="s">
        <v>186</v>
      </c>
      <c r="DH356" s="111" t="s">
        <v>186</v>
      </c>
      <c r="DI356" s="111" t="s">
        <v>186</v>
      </c>
      <c r="DJ356" s="111" t="s">
        <v>186</v>
      </c>
      <c r="DK356" s="111" t="s">
        <v>186</v>
      </c>
      <c r="DL356" s="111" t="s">
        <v>186</v>
      </c>
      <c r="DM356" s="115">
        <v>40961.469456018516</v>
      </c>
    </row>
    <row r="357" spans="18:117" ht="17.25" customHeight="1" hidden="1">
      <c r="R357" s="111" t="s">
        <v>944</v>
      </c>
      <c r="S357" s="111" t="s">
        <v>945</v>
      </c>
      <c r="T357" s="111" t="s">
        <v>946</v>
      </c>
      <c r="U357" s="111" t="s">
        <v>947</v>
      </c>
      <c r="V357" s="111" t="s">
        <v>362</v>
      </c>
      <c r="W357" s="112">
        <v>79546</v>
      </c>
      <c r="X357" s="111" t="s">
        <v>948</v>
      </c>
      <c r="Y357" s="111" t="s">
        <v>947</v>
      </c>
      <c r="Z357" s="111" t="s">
        <v>180</v>
      </c>
      <c r="AA357" s="112">
        <v>79456</v>
      </c>
      <c r="AB357" s="113">
        <v>3257362256</v>
      </c>
      <c r="AC357" s="113">
        <v>3257363070</v>
      </c>
      <c r="AD357" s="111" t="s">
        <v>949</v>
      </c>
      <c r="AE357" s="111" t="s">
        <v>364</v>
      </c>
      <c r="AF357" s="111" t="s">
        <v>950</v>
      </c>
      <c r="AG357" s="111" t="s">
        <v>945</v>
      </c>
      <c r="AH357" s="111" t="s">
        <v>946</v>
      </c>
      <c r="AI357" s="111" t="s">
        <v>947</v>
      </c>
      <c r="AJ357" s="111" t="s">
        <v>362</v>
      </c>
      <c r="AK357" s="112">
        <v>79546</v>
      </c>
      <c r="AL357" s="111" t="s">
        <v>948</v>
      </c>
      <c r="AM357" s="111" t="s">
        <v>947</v>
      </c>
      <c r="AN357" s="111" t="s">
        <v>362</v>
      </c>
      <c r="AO357" s="112">
        <v>79546</v>
      </c>
      <c r="AP357" s="113">
        <v>3257352256</v>
      </c>
      <c r="AQ357" s="113">
        <v>3257353070</v>
      </c>
      <c r="AR357" s="111" t="s">
        <v>197</v>
      </c>
      <c r="AS357" s="114" t="s">
        <v>186</v>
      </c>
      <c r="AT357" s="114">
        <v>95796</v>
      </c>
      <c r="AU357" s="114"/>
      <c r="AV357" s="114"/>
      <c r="AW357" s="114" t="s">
        <v>186</v>
      </c>
      <c r="AX357" s="114" t="s">
        <v>186</v>
      </c>
      <c r="AY357" s="114" t="s">
        <v>186</v>
      </c>
      <c r="AZ357" s="114" t="s">
        <v>186</v>
      </c>
      <c r="BA357" s="114" t="s">
        <v>186</v>
      </c>
      <c r="BB357" s="111" t="s">
        <v>186</v>
      </c>
      <c r="BC357" s="114" t="s">
        <v>186</v>
      </c>
      <c r="BD357" s="111" t="s">
        <v>186</v>
      </c>
      <c r="BE357" s="114" t="s">
        <v>186</v>
      </c>
      <c r="BF357" s="111" t="s">
        <v>186</v>
      </c>
      <c r="BG357" s="114" t="s">
        <v>186</v>
      </c>
      <c r="BH357" s="114" t="s">
        <v>186</v>
      </c>
      <c r="BI357" s="114">
        <v>95796</v>
      </c>
      <c r="BJ357" s="114" t="s">
        <v>186</v>
      </c>
      <c r="BK357" s="114" t="s">
        <v>186</v>
      </c>
      <c r="BL357" s="114" t="s">
        <v>186</v>
      </c>
      <c r="BM357" s="114" t="s">
        <v>186</v>
      </c>
      <c r="BN357" s="111" t="s">
        <v>186</v>
      </c>
      <c r="BO357" s="114" t="s">
        <v>186</v>
      </c>
      <c r="BP357" s="111" t="s">
        <v>186</v>
      </c>
      <c r="BQ357" s="114" t="s">
        <v>186</v>
      </c>
      <c r="BR357" s="111" t="s">
        <v>186</v>
      </c>
      <c r="BS357" s="114" t="s">
        <v>186</v>
      </c>
      <c r="BT357" s="114" t="s">
        <v>186</v>
      </c>
      <c r="BU357" s="114" t="s">
        <v>186</v>
      </c>
      <c r="BV357" s="114" t="s">
        <v>186</v>
      </c>
      <c r="BW357" s="114" t="s">
        <v>186</v>
      </c>
      <c r="BX357" s="114" t="s">
        <v>186</v>
      </c>
      <c r="BY357" s="114" t="s">
        <v>186</v>
      </c>
      <c r="BZ357" s="114" t="s">
        <v>186</v>
      </c>
      <c r="CA357" s="111" t="s">
        <v>186</v>
      </c>
      <c r="CB357" s="114" t="s">
        <v>186</v>
      </c>
      <c r="CC357" s="111" t="s">
        <v>186</v>
      </c>
      <c r="CD357" s="114" t="s">
        <v>186</v>
      </c>
      <c r="CE357" s="111" t="s">
        <v>188</v>
      </c>
      <c r="CF357" s="111" t="s">
        <v>951</v>
      </c>
      <c r="CG357" s="111" t="s">
        <v>186</v>
      </c>
      <c r="CH357" s="111" t="s">
        <v>186</v>
      </c>
      <c r="CI357" s="111" t="s">
        <v>64</v>
      </c>
      <c r="CJ357" s="111" t="s">
        <v>186</v>
      </c>
      <c r="CK357" s="111" t="s">
        <v>186</v>
      </c>
      <c r="CL357" s="111" t="s">
        <v>186</v>
      </c>
      <c r="CM357" s="111" t="s">
        <v>186</v>
      </c>
      <c r="CN357" s="111" t="s">
        <v>186</v>
      </c>
      <c r="CO357" s="111" t="s">
        <v>186</v>
      </c>
      <c r="CP357" s="111" t="s">
        <v>186</v>
      </c>
      <c r="CQ357" s="111" t="s">
        <v>186</v>
      </c>
      <c r="CR357" s="111" t="s">
        <v>186</v>
      </c>
      <c r="CS357" s="111" t="s">
        <v>186</v>
      </c>
      <c r="CT357" s="111" t="s">
        <v>186</v>
      </c>
      <c r="CU357" s="111" t="s">
        <v>186</v>
      </c>
      <c r="CV357" s="111" t="s">
        <v>186</v>
      </c>
      <c r="CW357" s="111" t="s">
        <v>186</v>
      </c>
      <c r="CX357" s="111" t="s">
        <v>186</v>
      </c>
      <c r="CY357" s="111" t="s">
        <v>952</v>
      </c>
      <c r="CZ357" s="111" t="s">
        <v>953</v>
      </c>
      <c r="DA357" s="111" t="s">
        <v>950</v>
      </c>
      <c r="DB357" s="111" t="s">
        <v>954</v>
      </c>
      <c r="DC357" s="111" t="s">
        <v>955</v>
      </c>
      <c r="DD357" s="111" t="s">
        <v>956</v>
      </c>
      <c r="DE357" s="111" t="s">
        <v>957</v>
      </c>
      <c r="DF357" s="111" t="s">
        <v>186</v>
      </c>
      <c r="DG357" s="111" t="s">
        <v>186</v>
      </c>
      <c r="DH357" s="111" t="s">
        <v>186</v>
      </c>
      <c r="DI357" s="111" t="s">
        <v>186</v>
      </c>
      <c r="DJ357" s="111" t="s">
        <v>186</v>
      </c>
      <c r="DK357" s="111" t="s">
        <v>186</v>
      </c>
      <c r="DL357" s="111" t="s">
        <v>186</v>
      </c>
      <c r="DM357" s="115">
        <v>40989.40106481482</v>
      </c>
    </row>
    <row r="358" spans="18:117" ht="17.25" customHeight="1" hidden="1">
      <c r="R358" s="116" t="s">
        <v>958</v>
      </c>
      <c r="S358" s="111" t="s">
        <v>959</v>
      </c>
      <c r="T358" s="111" t="s">
        <v>960</v>
      </c>
      <c r="U358" s="111" t="s">
        <v>961</v>
      </c>
      <c r="V358" s="111" t="s">
        <v>180</v>
      </c>
      <c r="W358" s="112">
        <v>78552</v>
      </c>
      <c r="X358" s="111" t="s">
        <v>960</v>
      </c>
      <c r="Y358" s="111" t="s">
        <v>961</v>
      </c>
      <c r="Z358" s="111" t="s">
        <v>180</v>
      </c>
      <c r="AA358" s="112">
        <v>78552</v>
      </c>
      <c r="AB358" s="113">
        <v>8307735321</v>
      </c>
      <c r="AC358" s="113">
        <v>8308722549</v>
      </c>
      <c r="AD358" s="111" t="s">
        <v>791</v>
      </c>
      <c r="AE358" s="111" t="s">
        <v>792</v>
      </c>
      <c r="AF358" s="111" t="s">
        <v>793</v>
      </c>
      <c r="AG358" s="111" t="s">
        <v>794</v>
      </c>
      <c r="AH358" s="111" t="s">
        <v>795</v>
      </c>
      <c r="AI358" s="111" t="s">
        <v>796</v>
      </c>
      <c r="AJ358" s="111" t="s">
        <v>797</v>
      </c>
      <c r="AK358" s="112">
        <v>70734</v>
      </c>
      <c r="AL358" s="111" t="s">
        <v>795</v>
      </c>
      <c r="AM358" s="111" t="s">
        <v>796</v>
      </c>
      <c r="AN358" s="111" t="s">
        <v>797</v>
      </c>
      <c r="AO358" s="112">
        <v>70734</v>
      </c>
      <c r="AP358" s="113">
        <v>2256732660</v>
      </c>
      <c r="AQ358" s="113">
        <v>6107683410</v>
      </c>
      <c r="AR358" s="111" t="s">
        <v>185</v>
      </c>
      <c r="AS358" s="114">
        <v>3177346</v>
      </c>
      <c r="AT358" s="114">
        <v>728235</v>
      </c>
      <c r="AU358" s="114"/>
      <c r="AV358" s="114"/>
      <c r="AW358" s="114" t="s">
        <v>186</v>
      </c>
      <c r="AX358" s="114" t="s">
        <v>186</v>
      </c>
      <c r="AY358" s="114" t="s">
        <v>186</v>
      </c>
      <c r="AZ358" s="114" t="s">
        <v>186</v>
      </c>
      <c r="BA358" s="114" t="s">
        <v>186</v>
      </c>
      <c r="BB358" s="111" t="s">
        <v>798</v>
      </c>
      <c r="BC358" s="114">
        <v>3177346</v>
      </c>
      <c r="BD358" s="111" t="s">
        <v>186</v>
      </c>
      <c r="BE358" s="114" t="s">
        <v>186</v>
      </c>
      <c r="BF358" s="111" t="s">
        <v>186</v>
      </c>
      <c r="BG358" s="114" t="s">
        <v>186</v>
      </c>
      <c r="BH358" s="114" t="s">
        <v>186</v>
      </c>
      <c r="BI358" s="114" t="s">
        <v>186</v>
      </c>
      <c r="BJ358" s="114" t="s">
        <v>186</v>
      </c>
      <c r="BK358" s="114" t="s">
        <v>186</v>
      </c>
      <c r="BL358" s="114" t="s">
        <v>186</v>
      </c>
      <c r="BM358" s="114" t="s">
        <v>186</v>
      </c>
      <c r="BN358" s="111" t="s">
        <v>799</v>
      </c>
      <c r="BO358" s="114">
        <v>728235</v>
      </c>
      <c r="BP358" s="111" t="s">
        <v>186</v>
      </c>
      <c r="BQ358" s="114" t="s">
        <v>186</v>
      </c>
      <c r="BR358" s="111" t="s">
        <v>186</v>
      </c>
      <c r="BS358" s="114" t="s">
        <v>186</v>
      </c>
      <c r="BT358" s="114" t="s">
        <v>186</v>
      </c>
      <c r="BU358" s="114" t="s">
        <v>186</v>
      </c>
      <c r="BV358" s="114" t="s">
        <v>186</v>
      </c>
      <c r="BW358" s="114" t="s">
        <v>186</v>
      </c>
      <c r="BX358" s="114" t="s">
        <v>186</v>
      </c>
      <c r="BY358" s="114" t="s">
        <v>186</v>
      </c>
      <c r="BZ358" s="114" t="s">
        <v>186</v>
      </c>
      <c r="CA358" s="111" t="s">
        <v>186</v>
      </c>
      <c r="CB358" s="114" t="s">
        <v>186</v>
      </c>
      <c r="CC358" s="111" t="s">
        <v>186</v>
      </c>
      <c r="CD358" s="114" t="s">
        <v>186</v>
      </c>
      <c r="CE358" s="111" t="s">
        <v>188</v>
      </c>
      <c r="CF358" s="111" t="s">
        <v>186</v>
      </c>
      <c r="CG358" s="111" t="s">
        <v>186</v>
      </c>
      <c r="CH358" s="111" t="s">
        <v>186</v>
      </c>
      <c r="CI358" s="111" t="s">
        <v>186</v>
      </c>
      <c r="CJ358" s="111" t="s">
        <v>186</v>
      </c>
      <c r="CK358" s="111" t="s">
        <v>186</v>
      </c>
      <c r="CL358" s="111" t="s">
        <v>186</v>
      </c>
      <c r="CM358" s="111" t="s">
        <v>186</v>
      </c>
      <c r="CN358" s="111" t="s">
        <v>186</v>
      </c>
      <c r="CO358" s="111" t="s">
        <v>186</v>
      </c>
      <c r="CP358" s="111" t="s">
        <v>186</v>
      </c>
      <c r="CQ358" s="111" t="s">
        <v>186</v>
      </c>
      <c r="CR358" s="111" t="s">
        <v>186</v>
      </c>
      <c r="CS358" s="111" t="s">
        <v>186</v>
      </c>
      <c r="CT358" s="111" t="s">
        <v>186</v>
      </c>
      <c r="CU358" s="111" t="s">
        <v>186</v>
      </c>
      <c r="CV358" s="111" t="s">
        <v>186</v>
      </c>
      <c r="CW358" s="111" t="s">
        <v>186</v>
      </c>
      <c r="CX358" s="111" t="s">
        <v>186</v>
      </c>
      <c r="CY358" s="111" t="s">
        <v>186</v>
      </c>
      <c r="CZ358" s="111" t="s">
        <v>186</v>
      </c>
      <c r="DA358" s="111" t="s">
        <v>186</v>
      </c>
      <c r="DB358" s="111" t="s">
        <v>186</v>
      </c>
      <c r="DC358" s="111" t="s">
        <v>186</v>
      </c>
      <c r="DD358" s="111" t="s">
        <v>186</v>
      </c>
      <c r="DE358" s="111" t="s">
        <v>186</v>
      </c>
      <c r="DF358" s="111" t="s">
        <v>186</v>
      </c>
      <c r="DG358" s="111" t="s">
        <v>186</v>
      </c>
      <c r="DH358" s="111" t="s">
        <v>186</v>
      </c>
      <c r="DI358" s="111" t="s">
        <v>186</v>
      </c>
      <c r="DJ358" s="111" t="s">
        <v>186</v>
      </c>
      <c r="DK358" s="111" t="s">
        <v>186</v>
      </c>
      <c r="DL358" s="111" t="s">
        <v>186</v>
      </c>
      <c r="DM358" s="115">
        <v>40939.66475694445</v>
      </c>
    </row>
    <row r="359" spans="18:117" ht="17.25" customHeight="1" hidden="1">
      <c r="R359" s="111" t="s">
        <v>962</v>
      </c>
      <c r="S359" s="111" t="s">
        <v>963</v>
      </c>
      <c r="T359" s="111" t="s">
        <v>964</v>
      </c>
      <c r="U359" s="111" t="s">
        <v>965</v>
      </c>
      <c r="V359" s="111" t="s">
        <v>180</v>
      </c>
      <c r="W359" s="112">
        <v>78061</v>
      </c>
      <c r="X359" s="111" t="s">
        <v>964</v>
      </c>
      <c r="Y359" s="111" t="s">
        <v>965</v>
      </c>
      <c r="Z359" s="111" t="s">
        <v>180</v>
      </c>
      <c r="AA359" s="112">
        <v>78061</v>
      </c>
      <c r="AB359" s="113">
        <v>8303343617</v>
      </c>
      <c r="AC359" s="113">
        <v>8303349800</v>
      </c>
      <c r="AD359" s="111" t="s">
        <v>966</v>
      </c>
      <c r="AE359" s="111" t="s">
        <v>967</v>
      </c>
      <c r="AF359" s="111" t="s">
        <v>968</v>
      </c>
      <c r="AG359" s="111" t="s">
        <v>963</v>
      </c>
      <c r="AH359" s="111" t="s">
        <v>964</v>
      </c>
      <c r="AI359" s="111" t="s">
        <v>965</v>
      </c>
      <c r="AJ359" s="111" t="s">
        <v>180</v>
      </c>
      <c r="AK359" s="112">
        <v>78061</v>
      </c>
      <c r="AL359" s="111" t="s">
        <v>964</v>
      </c>
      <c r="AM359" s="111" t="s">
        <v>965</v>
      </c>
      <c r="AN359" s="111" t="s">
        <v>180</v>
      </c>
      <c r="AO359" s="112">
        <v>78061</v>
      </c>
      <c r="AP359" s="113">
        <v>8303343617</v>
      </c>
      <c r="AQ359" s="113">
        <v>8303349800</v>
      </c>
      <c r="AR359" s="111" t="s">
        <v>197</v>
      </c>
      <c r="AS359" s="114">
        <v>536255</v>
      </c>
      <c r="AT359" s="114">
        <v>417452.35</v>
      </c>
      <c r="AU359" s="114"/>
      <c r="AV359" s="114"/>
      <c r="AW359" s="114" t="s">
        <v>186</v>
      </c>
      <c r="AX359" s="114" t="s">
        <v>186</v>
      </c>
      <c r="AY359" s="114" t="s">
        <v>186</v>
      </c>
      <c r="AZ359" s="114" t="s">
        <v>186</v>
      </c>
      <c r="BA359" s="114" t="s">
        <v>186</v>
      </c>
      <c r="BB359" s="111" t="s">
        <v>969</v>
      </c>
      <c r="BC359" s="114" t="s">
        <v>186</v>
      </c>
      <c r="BD359" s="111" t="s">
        <v>970</v>
      </c>
      <c r="BE359" s="114">
        <v>536255</v>
      </c>
      <c r="BF359" s="111" t="s">
        <v>186</v>
      </c>
      <c r="BG359" s="114" t="s">
        <v>186</v>
      </c>
      <c r="BH359" s="114" t="s">
        <v>186</v>
      </c>
      <c r="BI359" s="114" t="s">
        <v>186</v>
      </c>
      <c r="BJ359" s="114" t="s">
        <v>186</v>
      </c>
      <c r="BK359" s="114" t="s">
        <v>186</v>
      </c>
      <c r="BL359" s="114" t="s">
        <v>186</v>
      </c>
      <c r="BM359" s="114" t="s">
        <v>186</v>
      </c>
      <c r="BN359" s="111" t="s">
        <v>969</v>
      </c>
      <c r="BO359" s="114" t="s">
        <v>186</v>
      </c>
      <c r="BP359" s="111" t="s">
        <v>970</v>
      </c>
      <c r="BQ359" s="114">
        <v>417452.35</v>
      </c>
      <c r="BR359" s="111" t="s">
        <v>186</v>
      </c>
      <c r="BS359" s="114" t="s">
        <v>186</v>
      </c>
      <c r="BT359" s="114" t="s">
        <v>186</v>
      </c>
      <c r="BU359" s="114" t="s">
        <v>186</v>
      </c>
      <c r="BV359" s="114" t="s">
        <v>186</v>
      </c>
      <c r="BW359" s="114" t="s">
        <v>186</v>
      </c>
      <c r="BX359" s="114" t="s">
        <v>186</v>
      </c>
      <c r="BY359" s="114" t="s">
        <v>186</v>
      </c>
      <c r="BZ359" s="114" t="s">
        <v>186</v>
      </c>
      <c r="CA359" s="111" t="s">
        <v>186</v>
      </c>
      <c r="CB359" s="114" t="s">
        <v>186</v>
      </c>
      <c r="CC359" s="111" t="s">
        <v>186</v>
      </c>
      <c r="CD359" s="114" t="s">
        <v>186</v>
      </c>
      <c r="CE359" s="111" t="s">
        <v>188</v>
      </c>
      <c r="CF359" s="111" t="s">
        <v>186</v>
      </c>
      <c r="CG359" s="111" t="s">
        <v>186</v>
      </c>
      <c r="CH359" s="111" t="s">
        <v>186</v>
      </c>
      <c r="CI359" s="111" t="s">
        <v>186</v>
      </c>
      <c r="CJ359" s="111" t="s">
        <v>186</v>
      </c>
      <c r="CK359" s="111" t="s">
        <v>186</v>
      </c>
      <c r="CL359" s="111" t="s">
        <v>186</v>
      </c>
      <c r="CM359" s="111" t="s">
        <v>186</v>
      </c>
      <c r="CN359" s="111" t="s">
        <v>186</v>
      </c>
      <c r="CO359" s="111" t="s">
        <v>186</v>
      </c>
      <c r="CP359" s="111" t="s">
        <v>186</v>
      </c>
      <c r="CQ359" s="111" t="s">
        <v>186</v>
      </c>
      <c r="CR359" s="111" t="s">
        <v>186</v>
      </c>
      <c r="CS359" s="111" t="s">
        <v>186</v>
      </c>
      <c r="CT359" s="111" t="s">
        <v>186</v>
      </c>
      <c r="CU359" s="111" t="s">
        <v>186</v>
      </c>
      <c r="CV359" s="114" t="s">
        <v>186</v>
      </c>
      <c r="CW359" s="111" t="s">
        <v>186</v>
      </c>
      <c r="CX359" s="111" t="s">
        <v>186</v>
      </c>
      <c r="CY359" s="111" t="s">
        <v>186</v>
      </c>
      <c r="CZ359" s="111" t="s">
        <v>186</v>
      </c>
      <c r="DA359" s="111" t="s">
        <v>186</v>
      </c>
      <c r="DB359" s="111" t="s">
        <v>186</v>
      </c>
      <c r="DC359" s="111" t="s">
        <v>186</v>
      </c>
      <c r="DD359" s="111" t="s">
        <v>186</v>
      </c>
      <c r="DE359" s="111" t="s">
        <v>186</v>
      </c>
      <c r="DF359" s="111" t="s">
        <v>186</v>
      </c>
      <c r="DG359" s="111" t="s">
        <v>186</v>
      </c>
      <c r="DH359" s="111" t="s">
        <v>186</v>
      </c>
      <c r="DI359" s="111" t="s">
        <v>186</v>
      </c>
      <c r="DJ359" s="111" t="s">
        <v>186</v>
      </c>
      <c r="DK359" s="111" t="s">
        <v>186</v>
      </c>
      <c r="DL359" s="111" t="s">
        <v>186</v>
      </c>
      <c r="DM359" s="115">
        <v>40970.53488425926</v>
      </c>
    </row>
    <row r="360" spans="18:117" ht="17.25" customHeight="1" hidden="1">
      <c r="R360" s="111" t="s">
        <v>971</v>
      </c>
      <c r="S360" s="111" t="s">
        <v>972</v>
      </c>
      <c r="T360" s="111" t="s">
        <v>973</v>
      </c>
      <c r="U360" s="111" t="s">
        <v>974</v>
      </c>
      <c r="V360" s="111" t="s">
        <v>180</v>
      </c>
      <c r="W360" s="112">
        <v>76240</v>
      </c>
      <c r="X360" s="111" t="s">
        <v>973</v>
      </c>
      <c r="Y360" s="111" t="s">
        <v>974</v>
      </c>
      <c r="Z360" s="111" t="s">
        <v>180</v>
      </c>
      <c r="AA360" s="112">
        <v>76240</v>
      </c>
      <c r="AB360" s="113">
        <v>9406128602</v>
      </c>
      <c r="AC360" s="113">
        <v>9406128601</v>
      </c>
      <c r="AD360" s="111" t="s">
        <v>975</v>
      </c>
      <c r="AE360" s="111" t="s">
        <v>976</v>
      </c>
      <c r="AF360" s="111" t="s">
        <v>977</v>
      </c>
      <c r="AG360" s="111" t="s">
        <v>972</v>
      </c>
      <c r="AH360" s="111" t="s">
        <v>973</v>
      </c>
      <c r="AI360" s="111" t="s">
        <v>974</v>
      </c>
      <c r="AJ360" s="111" t="s">
        <v>180</v>
      </c>
      <c r="AK360" s="112">
        <v>76240</v>
      </c>
      <c r="AL360" s="111" t="s">
        <v>973</v>
      </c>
      <c r="AM360" s="111" t="s">
        <v>974</v>
      </c>
      <c r="AN360" s="111" t="s">
        <v>180</v>
      </c>
      <c r="AO360" s="112">
        <v>76240</v>
      </c>
      <c r="AP360" s="113">
        <v>9406128645</v>
      </c>
      <c r="AQ360" s="113">
        <v>9406128647</v>
      </c>
      <c r="AR360" s="111" t="s">
        <v>197</v>
      </c>
      <c r="AS360" s="114">
        <v>1914046</v>
      </c>
      <c r="AT360" s="114">
        <v>1106614</v>
      </c>
      <c r="AU360" s="114"/>
      <c r="AV360" s="114"/>
      <c r="AW360" s="114" t="s">
        <v>186</v>
      </c>
      <c r="AX360" s="114" t="s">
        <v>186</v>
      </c>
      <c r="AY360" s="114" t="s">
        <v>186</v>
      </c>
      <c r="AZ360" s="114" t="s">
        <v>186</v>
      </c>
      <c r="BA360" s="114" t="s">
        <v>186</v>
      </c>
      <c r="BB360" s="111" t="s">
        <v>943</v>
      </c>
      <c r="BC360" s="114">
        <v>1914046</v>
      </c>
      <c r="BD360" s="111" t="s">
        <v>186</v>
      </c>
      <c r="BE360" s="114" t="s">
        <v>186</v>
      </c>
      <c r="BF360" s="111" t="s">
        <v>186</v>
      </c>
      <c r="BG360" s="114" t="s">
        <v>186</v>
      </c>
      <c r="BH360" s="114" t="s">
        <v>186</v>
      </c>
      <c r="BI360" s="114" t="s">
        <v>186</v>
      </c>
      <c r="BJ360" s="114" t="s">
        <v>186</v>
      </c>
      <c r="BK360" s="114" t="s">
        <v>186</v>
      </c>
      <c r="BL360" s="114" t="s">
        <v>186</v>
      </c>
      <c r="BM360" s="114" t="s">
        <v>186</v>
      </c>
      <c r="BN360" s="111" t="s">
        <v>943</v>
      </c>
      <c r="BO360" s="114">
        <v>1106614</v>
      </c>
      <c r="BP360" s="111" t="s">
        <v>186</v>
      </c>
      <c r="BQ360" s="114" t="s">
        <v>186</v>
      </c>
      <c r="BR360" s="111" t="s">
        <v>186</v>
      </c>
      <c r="BS360" s="114" t="s">
        <v>186</v>
      </c>
      <c r="BT360" s="114" t="s">
        <v>186</v>
      </c>
      <c r="BU360" s="114" t="s">
        <v>186</v>
      </c>
      <c r="BV360" s="114" t="s">
        <v>186</v>
      </c>
      <c r="BW360" s="114" t="s">
        <v>186</v>
      </c>
      <c r="BX360" s="114" t="s">
        <v>186</v>
      </c>
      <c r="BY360" s="114" t="s">
        <v>186</v>
      </c>
      <c r="BZ360" s="114" t="s">
        <v>186</v>
      </c>
      <c r="CA360" s="111" t="s">
        <v>186</v>
      </c>
      <c r="CB360" s="114" t="s">
        <v>186</v>
      </c>
      <c r="CC360" s="111" t="s">
        <v>186</v>
      </c>
      <c r="CD360" s="114" t="s">
        <v>186</v>
      </c>
      <c r="CE360" s="111" t="s">
        <v>188</v>
      </c>
      <c r="CF360" s="111" t="s">
        <v>186</v>
      </c>
      <c r="CG360" s="111" t="s">
        <v>186</v>
      </c>
      <c r="CH360" s="111" t="s">
        <v>186</v>
      </c>
      <c r="CI360" s="111" t="s">
        <v>186</v>
      </c>
      <c r="CJ360" s="111" t="s">
        <v>186</v>
      </c>
      <c r="CK360" s="111" t="s">
        <v>186</v>
      </c>
      <c r="CL360" s="111" t="s">
        <v>186</v>
      </c>
      <c r="CM360" s="111" t="s">
        <v>186</v>
      </c>
      <c r="CN360" s="111" t="s">
        <v>186</v>
      </c>
      <c r="CO360" s="111" t="s">
        <v>186</v>
      </c>
      <c r="CP360" s="111" t="s">
        <v>186</v>
      </c>
      <c r="CQ360" s="111" t="s">
        <v>186</v>
      </c>
      <c r="CR360" s="111" t="s">
        <v>186</v>
      </c>
      <c r="CS360" s="111" t="s">
        <v>186</v>
      </c>
      <c r="CT360" s="111" t="s">
        <v>186</v>
      </c>
      <c r="CU360" s="111" t="s">
        <v>186</v>
      </c>
      <c r="CV360" s="114" t="s">
        <v>186</v>
      </c>
      <c r="CW360" s="111" t="s">
        <v>186</v>
      </c>
      <c r="CX360" s="111" t="s">
        <v>186</v>
      </c>
      <c r="CY360" s="111" t="s">
        <v>186</v>
      </c>
      <c r="CZ360" s="111" t="s">
        <v>186</v>
      </c>
      <c r="DA360" s="111" t="s">
        <v>186</v>
      </c>
      <c r="DB360" s="111" t="s">
        <v>186</v>
      </c>
      <c r="DC360" s="111" t="s">
        <v>186</v>
      </c>
      <c r="DD360" s="111" t="s">
        <v>186</v>
      </c>
      <c r="DE360" s="111" t="s">
        <v>186</v>
      </c>
      <c r="DF360" s="111" t="s">
        <v>186</v>
      </c>
      <c r="DG360" s="111" t="s">
        <v>186</v>
      </c>
      <c r="DH360" s="111" t="s">
        <v>186</v>
      </c>
      <c r="DI360" s="111" t="s">
        <v>186</v>
      </c>
      <c r="DJ360" s="111" t="s">
        <v>186</v>
      </c>
      <c r="DK360" s="111" t="s">
        <v>186</v>
      </c>
      <c r="DL360" s="111" t="s">
        <v>186</v>
      </c>
      <c r="DM360" s="115">
        <v>40975.39289351852</v>
      </c>
    </row>
    <row r="361" spans="18:117" ht="17.25" customHeight="1" hidden="1">
      <c r="R361" s="111" t="s">
        <v>978</v>
      </c>
      <c r="S361" s="111" t="s">
        <v>979</v>
      </c>
      <c r="T361" s="111" t="s">
        <v>980</v>
      </c>
      <c r="U361" s="111" t="s">
        <v>981</v>
      </c>
      <c r="V361" s="111" t="s">
        <v>180</v>
      </c>
      <c r="W361" s="112">
        <v>75563</v>
      </c>
      <c r="X361" s="111" t="s">
        <v>982</v>
      </c>
      <c r="Y361" s="111" t="s">
        <v>981</v>
      </c>
      <c r="Z361" s="111" t="s">
        <v>180</v>
      </c>
      <c r="AA361" s="112">
        <v>75563</v>
      </c>
      <c r="AB361" s="113">
        <v>9033154869</v>
      </c>
      <c r="AC361" s="113">
        <v>9033151123</v>
      </c>
      <c r="AD361" s="111" t="s">
        <v>983</v>
      </c>
      <c r="AE361" s="111" t="s">
        <v>236</v>
      </c>
      <c r="AF361" s="111" t="s">
        <v>984</v>
      </c>
      <c r="AG361" s="111" t="s">
        <v>985</v>
      </c>
      <c r="AH361" s="111" t="s">
        <v>986</v>
      </c>
      <c r="AI361" s="111" t="s">
        <v>987</v>
      </c>
      <c r="AJ361" s="111" t="s">
        <v>180</v>
      </c>
      <c r="AK361" s="112">
        <v>75601</v>
      </c>
      <c r="AL361" s="111" t="s">
        <v>986</v>
      </c>
      <c r="AM361" s="111" t="s">
        <v>987</v>
      </c>
      <c r="AN361" s="111" t="s">
        <v>180</v>
      </c>
      <c r="AO361" s="112">
        <v>75601</v>
      </c>
      <c r="AP361" s="113">
        <v>9033154869</v>
      </c>
      <c r="AQ361" s="113">
        <v>9033151123</v>
      </c>
      <c r="AR361" s="111" t="s">
        <v>185</v>
      </c>
      <c r="AS361" s="114">
        <v>164520</v>
      </c>
      <c r="AT361" s="114" t="s">
        <v>186</v>
      </c>
      <c r="AU361" s="114"/>
      <c r="AV361" s="114"/>
      <c r="AW361" s="114" t="s">
        <v>186</v>
      </c>
      <c r="AX361" s="114" t="s">
        <v>186</v>
      </c>
      <c r="AY361" s="114" t="s">
        <v>186</v>
      </c>
      <c r="AZ361" s="114" t="s">
        <v>186</v>
      </c>
      <c r="BA361" s="114" t="s">
        <v>186</v>
      </c>
      <c r="BB361" s="111" t="s">
        <v>988</v>
      </c>
      <c r="BC361" s="114">
        <v>164520</v>
      </c>
      <c r="BD361" s="111" t="s">
        <v>186</v>
      </c>
      <c r="BE361" s="114" t="s">
        <v>186</v>
      </c>
      <c r="BF361" s="111" t="s">
        <v>186</v>
      </c>
      <c r="BG361" s="114" t="s">
        <v>186</v>
      </c>
      <c r="BH361" s="114" t="s">
        <v>186</v>
      </c>
      <c r="BI361" s="114" t="s">
        <v>186</v>
      </c>
      <c r="BJ361" s="114" t="s">
        <v>186</v>
      </c>
      <c r="BK361" s="114" t="s">
        <v>186</v>
      </c>
      <c r="BL361" s="114" t="s">
        <v>186</v>
      </c>
      <c r="BM361" s="114" t="s">
        <v>186</v>
      </c>
      <c r="BN361" s="111" t="s">
        <v>186</v>
      </c>
      <c r="BO361" s="114" t="s">
        <v>186</v>
      </c>
      <c r="BP361" s="111" t="s">
        <v>186</v>
      </c>
      <c r="BQ361" s="114" t="s">
        <v>186</v>
      </c>
      <c r="BR361" s="111" t="s">
        <v>186</v>
      </c>
      <c r="BS361" s="114" t="s">
        <v>186</v>
      </c>
      <c r="BT361" s="114" t="s">
        <v>186</v>
      </c>
      <c r="BU361" s="114" t="s">
        <v>186</v>
      </c>
      <c r="BV361" s="114" t="s">
        <v>186</v>
      </c>
      <c r="BW361" s="114" t="s">
        <v>186</v>
      </c>
      <c r="BX361" s="114" t="s">
        <v>186</v>
      </c>
      <c r="BY361" s="114" t="s">
        <v>186</v>
      </c>
      <c r="BZ361" s="114" t="s">
        <v>186</v>
      </c>
      <c r="CA361" s="111" t="s">
        <v>186</v>
      </c>
      <c r="CB361" s="114" t="s">
        <v>186</v>
      </c>
      <c r="CC361" s="111" t="s">
        <v>186</v>
      </c>
      <c r="CD361" s="114" t="s">
        <v>186</v>
      </c>
      <c r="CE361" s="111" t="s">
        <v>215</v>
      </c>
      <c r="CF361" s="111" t="s">
        <v>989</v>
      </c>
      <c r="CG361" s="111" t="s">
        <v>62</v>
      </c>
      <c r="CH361" s="111" t="s">
        <v>63</v>
      </c>
      <c r="CI361" s="111" t="s">
        <v>64</v>
      </c>
      <c r="CJ361" s="111" t="s">
        <v>186</v>
      </c>
      <c r="CK361" s="111" t="s">
        <v>990</v>
      </c>
      <c r="CL361" s="111" t="s">
        <v>991</v>
      </c>
      <c r="CM361" s="111" t="s">
        <v>992</v>
      </c>
      <c r="CN361" s="113">
        <v>5124949282</v>
      </c>
      <c r="CO361" s="114">
        <v>1686</v>
      </c>
      <c r="CP361" s="111" t="s">
        <v>186</v>
      </c>
      <c r="CQ361" s="111" t="s">
        <v>186</v>
      </c>
      <c r="CR361" s="111" t="s">
        <v>990</v>
      </c>
      <c r="CS361" s="111" t="s">
        <v>991</v>
      </c>
      <c r="CT361" s="111" t="s">
        <v>992</v>
      </c>
      <c r="CU361" s="113">
        <v>5124949282</v>
      </c>
      <c r="CV361" s="114">
        <v>1686</v>
      </c>
      <c r="CW361" s="111" t="s">
        <v>186</v>
      </c>
      <c r="CX361" s="111" t="s">
        <v>186</v>
      </c>
      <c r="CY361" s="111" t="s">
        <v>990</v>
      </c>
      <c r="CZ361" s="111" t="s">
        <v>991</v>
      </c>
      <c r="DA361" s="111" t="s">
        <v>992</v>
      </c>
      <c r="DB361" s="113">
        <v>5124949282</v>
      </c>
      <c r="DC361" s="114">
        <v>1686</v>
      </c>
      <c r="DD361" s="111" t="s">
        <v>186</v>
      </c>
      <c r="DE361" s="111" t="s">
        <v>186</v>
      </c>
      <c r="DF361" s="111" t="s">
        <v>186</v>
      </c>
      <c r="DG361" s="111" t="s">
        <v>186</v>
      </c>
      <c r="DH361" s="111" t="s">
        <v>186</v>
      </c>
      <c r="DI361" s="111" t="s">
        <v>186</v>
      </c>
      <c r="DJ361" s="111" t="s">
        <v>186</v>
      </c>
      <c r="DK361" s="111" t="s">
        <v>186</v>
      </c>
      <c r="DL361" s="111" t="s">
        <v>186</v>
      </c>
      <c r="DM361" s="115">
        <v>40967.82314814815</v>
      </c>
    </row>
    <row r="362" spans="18:117" ht="17.25" customHeight="1" hidden="1">
      <c r="R362" s="111" t="s">
        <v>993</v>
      </c>
      <c r="S362" s="111" t="s">
        <v>994</v>
      </c>
      <c r="T362" s="111" t="s">
        <v>995</v>
      </c>
      <c r="U362" s="111" t="s">
        <v>996</v>
      </c>
      <c r="V362" s="111" t="s">
        <v>180</v>
      </c>
      <c r="W362" s="112">
        <v>76634</v>
      </c>
      <c r="X362" s="111" t="s">
        <v>997</v>
      </c>
      <c r="Y362" s="111" t="s">
        <v>996</v>
      </c>
      <c r="Z362" s="111" t="s">
        <v>180</v>
      </c>
      <c r="AA362" s="112">
        <v>76634</v>
      </c>
      <c r="AB362" s="113">
        <v>2546758322</v>
      </c>
      <c r="AC362" s="113">
        <v>2546752246</v>
      </c>
      <c r="AD362" s="111" t="s">
        <v>998</v>
      </c>
      <c r="AE362" s="111" t="s">
        <v>372</v>
      </c>
      <c r="AF362" s="111" t="s">
        <v>999</v>
      </c>
      <c r="AG362" s="111" t="s">
        <v>994</v>
      </c>
      <c r="AH362" s="111" t="s">
        <v>995</v>
      </c>
      <c r="AI362" s="111" t="s">
        <v>996</v>
      </c>
      <c r="AJ362" s="111" t="s">
        <v>180</v>
      </c>
      <c r="AK362" s="112">
        <v>76634</v>
      </c>
      <c r="AL362" s="111" t="s">
        <v>1000</v>
      </c>
      <c r="AM362" s="111" t="s">
        <v>996</v>
      </c>
      <c r="AN362" s="111" t="s">
        <v>180</v>
      </c>
      <c r="AO362" s="112">
        <v>76634</v>
      </c>
      <c r="AP362" s="113">
        <v>2546757995</v>
      </c>
      <c r="AQ362" s="113">
        <v>2546752246</v>
      </c>
      <c r="AR362" s="111" t="s">
        <v>185</v>
      </c>
      <c r="AS362" s="114">
        <v>0</v>
      </c>
      <c r="AT362" s="114">
        <v>188832.28</v>
      </c>
      <c r="AU362" s="114"/>
      <c r="AV362" s="114"/>
      <c r="AW362" s="114" t="s">
        <v>186</v>
      </c>
      <c r="AX362" s="114" t="s">
        <v>186</v>
      </c>
      <c r="AY362" s="114" t="s">
        <v>186</v>
      </c>
      <c r="AZ362" s="114" t="s">
        <v>186</v>
      </c>
      <c r="BA362" s="114" t="s">
        <v>186</v>
      </c>
      <c r="BB362" s="111" t="s">
        <v>186</v>
      </c>
      <c r="BC362" s="114" t="s">
        <v>186</v>
      </c>
      <c r="BD362" s="111" t="s">
        <v>186</v>
      </c>
      <c r="BE362" s="114" t="s">
        <v>186</v>
      </c>
      <c r="BF362" s="111" t="s">
        <v>186</v>
      </c>
      <c r="BG362" s="114" t="s">
        <v>186</v>
      </c>
      <c r="BH362" s="114" t="s">
        <v>186</v>
      </c>
      <c r="BI362" s="114" t="s">
        <v>186</v>
      </c>
      <c r="BJ362" s="114">
        <v>188832.28</v>
      </c>
      <c r="BK362" s="114" t="s">
        <v>186</v>
      </c>
      <c r="BL362" s="114" t="s">
        <v>186</v>
      </c>
      <c r="BM362" s="114" t="s">
        <v>186</v>
      </c>
      <c r="BN362" s="111" t="s">
        <v>186</v>
      </c>
      <c r="BO362" s="114" t="s">
        <v>186</v>
      </c>
      <c r="BP362" s="111" t="s">
        <v>186</v>
      </c>
      <c r="BQ362" s="114" t="s">
        <v>186</v>
      </c>
      <c r="BR362" s="111" t="s">
        <v>186</v>
      </c>
      <c r="BS362" s="114" t="s">
        <v>186</v>
      </c>
      <c r="BT362" s="114" t="s">
        <v>186</v>
      </c>
      <c r="BU362" s="114" t="s">
        <v>186</v>
      </c>
      <c r="BV362" s="114" t="s">
        <v>186</v>
      </c>
      <c r="BW362" s="114" t="s">
        <v>186</v>
      </c>
      <c r="BX362" s="114" t="s">
        <v>186</v>
      </c>
      <c r="BY362" s="114" t="s">
        <v>186</v>
      </c>
      <c r="BZ362" s="114" t="s">
        <v>186</v>
      </c>
      <c r="CA362" s="111" t="s">
        <v>186</v>
      </c>
      <c r="CB362" s="114" t="s">
        <v>186</v>
      </c>
      <c r="CC362" s="111" t="s">
        <v>186</v>
      </c>
      <c r="CD362" s="114" t="s">
        <v>186</v>
      </c>
      <c r="CE362" s="111" t="s">
        <v>188</v>
      </c>
      <c r="CF362" s="111" t="s">
        <v>186</v>
      </c>
      <c r="CG362" s="111" t="s">
        <v>186</v>
      </c>
      <c r="CH362" s="111" t="s">
        <v>186</v>
      </c>
      <c r="CI362" s="111" t="s">
        <v>186</v>
      </c>
      <c r="CJ362" s="111" t="s">
        <v>186</v>
      </c>
      <c r="CK362" s="111" t="s">
        <v>186</v>
      </c>
      <c r="CL362" s="111" t="s">
        <v>186</v>
      </c>
      <c r="CM362" s="111" t="s">
        <v>186</v>
      </c>
      <c r="CN362" s="111" t="s">
        <v>186</v>
      </c>
      <c r="CO362" s="111" t="s">
        <v>186</v>
      </c>
      <c r="CP362" s="111" t="s">
        <v>186</v>
      </c>
      <c r="CQ362" s="111" t="s">
        <v>186</v>
      </c>
      <c r="CR362" s="111" t="s">
        <v>186</v>
      </c>
      <c r="CS362" s="111" t="s">
        <v>186</v>
      </c>
      <c r="CT362" s="111" t="s">
        <v>186</v>
      </c>
      <c r="CU362" s="111" t="s">
        <v>186</v>
      </c>
      <c r="CV362" s="111" t="s">
        <v>186</v>
      </c>
      <c r="CW362" s="111" t="s">
        <v>186</v>
      </c>
      <c r="CX362" s="111" t="s">
        <v>186</v>
      </c>
      <c r="CY362" s="111" t="s">
        <v>186</v>
      </c>
      <c r="CZ362" s="111" t="s">
        <v>186</v>
      </c>
      <c r="DA362" s="111" t="s">
        <v>186</v>
      </c>
      <c r="DB362" s="111" t="s">
        <v>186</v>
      </c>
      <c r="DC362" s="111" t="s">
        <v>186</v>
      </c>
      <c r="DD362" s="111" t="s">
        <v>186</v>
      </c>
      <c r="DE362" s="111" t="s">
        <v>186</v>
      </c>
      <c r="DF362" s="111" t="s">
        <v>186</v>
      </c>
      <c r="DG362" s="111" t="s">
        <v>186</v>
      </c>
      <c r="DH362" s="111" t="s">
        <v>186</v>
      </c>
      <c r="DI362" s="111" t="s">
        <v>186</v>
      </c>
      <c r="DJ362" s="111" t="s">
        <v>186</v>
      </c>
      <c r="DK362" s="111" t="s">
        <v>186</v>
      </c>
      <c r="DL362" s="111" t="s">
        <v>186</v>
      </c>
      <c r="DM362" s="115">
        <v>40926.574641203704</v>
      </c>
    </row>
    <row r="363" spans="18:117" ht="17.25" customHeight="1" hidden="1">
      <c r="R363" s="111" t="s">
        <v>1001</v>
      </c>
      <c r="S363" s="111" t="s">
        <v>1002</v>
      </c>
      <c r="T363" s="111" t="s">
        <v>1003</v>
      </c>
      <c r="U363" s="111" t="s">
        <v>1004</v>
      </c>
      <c r="V363" s="111" t="s">
        <v>180</v>
      </c>
      <c r="W363" s="112">
        <v>79007</v>
      </c>
      <c r="X363" s="111" t="s">
        <v>1003</v>
      </c>
      <c r="Y363" s="111" t="s">
        <v>1004</v>
      </c>
      <c r="Z363" s="111" t="s">
        <v>180</v>
      </c>
      <c r="AA363" s="112">
        <v>79007</v>
      </c>
      <c r="AB363" s="113">
        <v>8064675700</v>
      </c>
      <c r="AC363" s="113">
        <v>8064675704</v>
      </c>
      <c r="AD363" s="111" t="s">
        <v>1005</v>
      </c>
      <c r="AE363" s="111" t="s">
        <v>1006</v>
      </c>
      <c r="AF363" s="111" t="s">
        <v>1007</v>
      </c>
      <c r="AG363" s="111" t="s">
        <v>1002</v>
      </c>
      <c r="AH363" s="111" t="s">
        <v>1003</v>
      </c>
      <c r="AI363" s="111" t="s">
        <v>1004</v>
      </c>
      <c r="AJ363" s="111" t="s">
        <v>180</v>
      </c>
      <c r="AK363" s="112">
        <v>79007</v>
      </c>
      <c r="AL363" s="111" t="s">
        <v>1003</v>
      </c>
      <c r="AM363" s="111" t="s">
        <v>1004</v>
      </c>
      <c r="AN363" s="111" t="s">
        <v>180</v>
      </c>
      <c r="AO363" s="112">
        <v>79007</v>
      </c>
      <c r="AP363" s="113">
        <v>8064675706</v>
      </c>
      <c r="AQ363" s="113">
        <v>8064675704</v>
      </c>
      <c r="AR363" s="111" t="s">
        <v>185</v>
      </c>
      <c r="AS363" s="114">
        <v>536171</v>
      </c>
      <c r="AT363" s="114">
        <v>691993.05</v>
      </c>
      <c r="AU363" s="114"/>
      <c r="AV363" s="114"/>
      <c r="AW363" s="114" t="s">
        <v>186</v>
      </c>
      <c r="AX363" s="114" t="s">
        <v>186</v>
      </c>
      <c r="AY363" s="114" t="s">
        <v>186</v>
      </c>
      <c r="AZ363" s="114" t="s">
        <v>186</v>
      </c>
      <c r="BA363" s="114" t="s">
        <v>186</v>
      </c>
      <c r="BB363" s="111" t="s">
        <v>399</v>
      </c>
      <c r="BC363" s="114">
        <v>536171</v>
      </c>
      <c r="BD363" s="111" t="s">
        <v>186</v>
      </c>
      <c r="BE363" s="114" t="s">
        <v>186</v>
      </c>
      <c r="BF363" s="111" t="s">
        <v>186</v>
      </c>
      <c r="BG363" s="114" t="s">
        <v>186</v>
      </c>
      <c r="BH363" s="114" t="s">
        <v>186</v>
      </c>
      <c r="BI363" s="114" t="s">
        <v>186</v>
      </c>
      <c r="BJ363" s="114" t="s">
        <v>186</v>
      </c>
      <c r="BK363" s="114" t="s">
        <v>186</v>
      </c>
      <c r="BL363" s="114" t="s">
        <v>186</v>
      </c>
      <c r="BM363" s="114" t="s">
        <v>186</v>
      </c>
      <c r="BN363" s="111" t="s">
        <v>241</v>
      </c>
      <c r="BO363" s="114">
        <v>691993.05</v>
      </c>
      <c r="BP363" s="111" t="s">
        <v>186</v>
      </c>
      <c r="BQ363" s="114" t="s">
        <v>186</v>
      </c>
      <c r="BR363" s="111" t="s">
        <v>186</v>
      </c>
      <c r="BS363" s="114" t="s">
        <v>186</v>
      </c>
      <c r="BT363" s="114" t="s">
        <v>186</v>
      </c>
      <c r="BU363" s="114" t="s">
        <v>186</v>
      </c>
      <c r="BV363" s="114" t="s">
        <v>186</v>
      </c>
      <c r="BW363" s="114" t="s">
        <v>186</v>
      </c>
      <c r="BX363" s="114" t="s">
        <v>186</v>
      </c>
      <c r="BY363" s="114" t="s">
        <v>186</v>
      </c>
      <c r="BZ363" s="114" t="s">
        <v>186</v>
      </c>
      <c r="CA363" s="111" t="s">
        <v>186</v>
      </c>
      <c r="CB363" s="114" t="s">
        <v>186</v>
      </c>
      <c r="CC363" s="111" t="s">
        <v>186</v>
      </c>
      <c r="CD363" s="114" t="s">
        <v>186</v>
      </c>
      <c r="CE363" s="111" t="s">
        <v>188</v>
      </c>
      <c r="CF363" s="111" t="s">
        <v>186</v>
      </c>
      <c r="CG363" s="111" t="s">
        <v>186</v>
      </c>
      <c r="CH363" s="111" t="s">
        <v>186</v>
      </c>
      <c r="CI363" s="111" t="s">
        <v>186</v>
      </c>
      <c r="CJ363" s="111" t="s">
        <v>186</v>
      </c>
      <c r="CK363" s="111" t="s">
        <v>186</v>
      </c>
      <c r="CL363" s="111" t="s">
        <v>186</v>
      </c>
      <c r="CM363" s="111" t="s">
        <v>186</v>
      </c>
      <c r="CN363" s="111" t="s">
        <v>186</v>
      </c>
      <c r="CO363" s="111" t="s">
        <v>186</v>
      </c>
      <c r="CP363" s="111" t="s">
        <v>186</v>
      </c>
      <c r="CQ363" s="111" t="s">
        <v>186</v>
      </c>
      <c r="CR363" s="111" t="s">
        <v>186</v>
      </c>
      <c r="CS363" s="111" t="s">
        <v>186</v>
      </c>
      <c r="CT363" s="111" t="s">
        <v>186</v>
      </c>
      <c r="CU363" s="111" t="s">
        <v>186</v>
      </c>
      <c r="CV363" s="111" t="s">
        <v>186</v>
      </c>
      <c r="CW363" s="111" t="s">
        <v>186</v>
      </c>
      <c r="CX363" s="111" t="s">
        <v>186</v>
      </c>
      <c r="CY363" s="111" t="s">
        <v>186</v>
      </c>
      <c r="CZ363" s="111" t="s">
        <v>186</v>
      </c>
      <c r="DA363" s="111" t="s">
        <v>186</v>
      </c>
      <c r="DB363" s="111" t="s">
        <v>186</v>
      </c>
      <c r="DC363" s="111" t="s">
        <v>186</v>
      </c>
      <c r="DD363" s="111" t="s">
        <v>186</v>
      </c>
      <c r="DE363" s="111" t="s">
        <v>186</v>
      </c>
      <c r="DF363" s="111" t="s">
        <v>186</v>
      </c>
      <c r="DG363" s="111" t="s">
        <v>186</v>
      </c>
      <c r="DH363" s="111" t="s">
        <v>186</v>
      </c>
      <c r="DI363" s="111" t="s">
        <v>186</v>
      </c>
      <c r="DJ363" s="111" t="s">
        <v>186</v>
      </c>
      <c r="DK363" s="111" t="s">
        <v>186</v>
      </c>
      <c r="DL363" s="111" t="s">
        <v>186</v>
      </c>
      <c r="DM363" s="115">
        <v>40952.44938657407</v>
      </c>
    </row>
    <row r="364" spans="18:117" ht="17.25" customHeight="1" hidden="1">
      <c r="R364" s="111" t="s">
        <v>1008</v>
      </c>
      <c r="S364" s="111" t="s">
        <v>1009</v>
      </c>
      <c r="T364" s="111" t="s">
        <v>1010</v>
      </c>
      <c r="U364" s="111" t="s">
        <v>1011</v>
      </c>
      <c r="V364" s="111" t="s">
        <v>180</v>
      </c>
      <c r="W364" s="112">
        <v>76450</v>
      </c>
      <c r="X364" s="111" t="s">
        <v>1012</v>
      </c>
      <c r="Y364" s="111" t="s">
        <v>1011</v>
      </c>
      <c r="Z364" s="111" t="s">
        <v>180</v>
      </c>
      <c r="AA364" s="112">
        <v>76450</v>
      </c>
      <c r="AB364" s="113">
        <v>9405493400</v>
      </c>
      <c r="AC364" s="113">
        <v>9405215158</v>
      </c>
      <c r="AD364" s="111" t="s">
        <v>1013</v>
      </c>
      <c r="AE364" s="111" t="s">
        <v>372</v>
      </c>
      <c r="AF364" s="111" t="s">
        <v>1014</v>
      </c>
      <c r="AG364" s="111" t="s">
        <v>1009</v>
      </c>
      <c r="AH364" s="111" t="s">
        <v>1010</v>
      </c>
      <c r="AI364" s="111" t="s">
        <v>1011</v>
      </c>
      <c r="AJ364" s="111" t="s">
        <v>180</v>
      </c>
      <c r="AK364" s="112">
        <v>76450</v>
      </c>
      <c r="AL364" s="111" t="s">
        <v>1012</v>
      </c>
      <c r="AM364" s="111" t="s">
        <v>1011</v>
      </c>
      <c r="AN364" s="111" t="s">
        <v>180</v>
      </c>
      <c r="AO364" s="112">
        <v>76450</v>
      </c>
      <c r="AP364" s="113">
        <v>9405215411</v>
      </c>
      <c r="AQ364" s="113">
        <v>9405215158</v>
      </c>
      <c r="AR364" s="111" t="s">
        <v>197</v>
      </c>
      <c r="AS364" s="114">
        <v>645940</v>
      </c>
      <c r="AT364" s="114">
        <v>443777.12</v>
      </c>
      <c r="AU364" s="114"/>
      <c r="AV364" s="114"/>
      <c r="AW364" s="114" t="s">
        <v>186</v>
      </c>
      <c r="AX364" s="114" t="s">
        <v>186</v>
      </c>
      <c r="AY364" s="114" t="s">
        <v>186</v>
      </c>
      <c r="AZ364" s="114" t="s">
        <v>186</v>
      </c>
      <c r="BA364" s="114" t="s">
        <v>186</v>
      </c>
      <c r="BB364" s="111" t="s">
        <v>206</v>
      </c>
      <c r="BC364" s="114">
        <v>645940</v>
      </c>
      <c r="BD364" s="111" t="s">
        <v>186</v>
      </c>
      <c r="BE364" s="114" t="s">
        <v>186</v>
      </c>
      <c r="BF364" s="111" t="s">
        <v>186</v>
      </c>
      <c r="BG364" s="114" t="s">
        <v>186</v>
      </c>
      <c r="BH364" s="114" t="s">
        <v>186</v>
      </c>
      <c r="BI364" s="114" t="s">
        <v>186</v>
      </c>
      <c r="BJ364" s="114" t="s">
        <v>186</v>
      </c>
      <c r="BK364" s="114" t="s">
        <v>186</v>
      </c>
      <c r="BL364" s="114" t="s">
        <v>186</v>
      </c>
      <c r="BM364" s="114" t="s">
        <v>186</v>
      </c>
      <c r="BN364" s="111" t="s">
        <v>206</v>
      </c>
      <c r="BO364" s="114">
        <v>443777.12</v>
      </c>
      <c r="BP364" s="111" t="s">
        <v>186</v>
      </c>
      <c r="BQ364" s="114" t="s">
        <v>186</v>
      </c>
      <c r="BR364" s="111" t="s">
        <v>186</v>
      </c>
      <c r="BS364" s="114" t="s">
        <v>186</v>
      </c>
      <c r="BT364" s="114" t="s">
        <v>186</v>
      </c>
      <c r="BU364" s="114" t="s">
        <v>186</v>
      </c>
      <c r="BV364" s="114" t="s">
        <v>186</v>
      </c>
      <c r="BW364" s="114" t="s">
        <v>186</v>
      </c>
      <c r="BX364" s="114" t="s">
        <v>186</v>
      </c>
      <c r="BY364" s="114" t="s">
        <v>186</v>
      </c>
      <c r="BZ364" s="114" t="s">
        <v>186</v>
      </c>
      <c r="CA364" s="111" t="s">
        <v>186</v>
      </c>
      <c r="CB364" s="114" t="s">
        <v>186</v>
      </c>
      <c r="CC364" s="111" t="s">
        <v>186</v>
      </c>
      <c r="CD364" s="114" t="s">
        <v>186</v>
      </c>
      <c r="CE364" s="111" t="s">
        <v>188</v>
      </c>
      <c r="CF364" s="111" t="s">
        <v>186</v>
      </c>
      <c r="CG364" s="111" t="s">
        <v>186</v>
      </c>
      <c r="CH364" s="111" t="s">
        <v>186</v>
      </c>
      <c r="CI364" s="111" t="s">
        <v>186</v>
      </c>
      <c r="CJ364" s="111" t="s">
        <v>186</v>
      </c>
      <c r="CK364" s="111" t="s">
        <v>186</v>
      </c>
      <c r="CL364" s="111" t="s">
        <v>186</v>
      </c>
      <c r="CM364" s="111" t="s">
        <v>186</v>
      </c>
      <c r="CN364" s="111" t="s">
        <v>186</v>
      </c>
      <c r="CO364" s="111" t="s">
        <v>186</v>
      </c>
      <c r="CP364" s="111" t="s">
        <v>186</v>
      </c>
      <c r="CQ364" s="111" t="s">
        <v>186</v>
      </c>
      <c r="CR364" s="111" t="s">
        <v>186</v>
      </c>
      <c r="CS364" s="111" t="s">
        <v>186</v>
      </c>
      <c r="CT364" s="111" t="s">
        <v>186</v>
      </c>
      <c r="CU364" s="111" t="s">
        <v>186</v>
      </c>
      <c r="CV364" s="111" t="s">
        <v>186</v>
      </c>
      <c r="CW364" s="111" t="s">
        <v>186</v>
      </c>
      <c r="CX364" s="111" t="s">
        <v>186</v>
      </c>
      <c r="CY364" s="111" t="s">
        <v>186</v>
      </c>
      <c r="CZ364" s="111" t="s">
        <v>186</v>
      </c>
      <c r="DA364" s="111" t="s">
        <v>186</v>
      </c>
      <c r="DB364" s="111" t="s">
        <v>186</v>
      </c>
      <c r="DC364" s="111" t="s">
        <v>186</v>
      </c>
      <c r="DD364" s="111" t="s">
        <v>186</v>
      </c>
      <c r="DE364" s="111" t="s">
        <v>186</v>
      </c>
      <c r="DF364" s="111" t="s">
        <v>186</v>
      </c>
      <c r="DG364" s="111" t="s">
        <v>186</v>
      </c>
      <c r="DH364" s="111" t="s">
        <v>186</v>
      </c>
      <c r="DI364" s="111" t="s">
        <v>186</v>
      </c>
      <c r="DJ364" s="111" t="s">
        <v>186</v>
      </c>
      <c r="DK364" s="111" t="s">
        <v>186</v>
      </c>
      <c r="DL364" s="111" t="s">
        <v>186</v>
      </c>
      <c r="DM364" s="115">
        <v>40956.36436342593</v>
      </c>
    </row>
    <row r="365" spans="18:117" ht="17.25" customHeight="1" hidden="1">
      <c r="R365" s="111" t="s">
        <v>1015</v>
      </c>
      <c r="S365" s="111" t="s">
        <v>1016</v>
      </c>
      <c r="T365" s="111" t="s">
        <v>1017</v>
      </c>
      <c r="U365" s="111" t="s">
        <v>263</v>
      </c>
      <c r="V365" s="111" t="s">
        <v>362</v>
      </c>
      <c r="W365" s="112">
        <v>75251</v>
      </c>
      <c r="X365" s="111" t="s">
        <v>583</v>
      </c>
      <c r="Y365" s="111" t="s">
        <v>263</v>
      </c>
      <c r="Z365" s="111" t="s">
        <v>180</v>
      </c>
      <c r="AA365" s="112">
        <v>75240</v>
      </c>
      <c r="AB365" s="113">
        <v>9729919504</v>
      </c>
      <c r="AC365" s="113">
        <v>9727700847</v>
      </c>
      <c r="AD365" s="111" t="s">
        <v>584</v>
      </c>
      <c r="AE365" s="111" t="s">
        <v>585</v>
      </c>
      <c r="AF365" s="111" t="s">
        <v>586</v>
      </c>
      <c r="AG365" s="111" t="s">
        <v>587</v>
      </c>
      <c r="AH365" s="111" t="s">
        <v>588</v>
      </c>
      <c r="AI365" s="111" t="s">
        <v>283</v>
      </c>
      <c r="AJ365" s="111" t="s">
        <v>362</v>
      </c>
      <c r="AK365" s="112">
        <v>75039</v>
      </c>
      <c r="AL365" s="111" t="s">
        <v>588</v>
      </c>
      <c r="AM365" s="111" t="s">
        <v>283</v>
      </c>
      <c r="AN365" s="111" t="s">
        <v>362</v>
      </c>
      <c r="AO365" s="112">
        <v>75039</v>
      </c>
      <c r="AP365" s="113">
        <v>9724018757</v>
      </c>
      <c r="AQ365" s="113">
        <v>4694841783</v>
      </c>
      <c r="AR365" s="111" t="s">
        <v>185</v>
      </c>
      <c r="AS365" s="114" t="s">
        <v>186</v>
      </c>
      <c r="AT365" s="114">
        <v>88979</v>
      </c>
      <c r="AU365" s="114"/>
      <c r="AV365" s="114"/>
      <c r="AW365" s="114" t="s">
        <v>186</v>
      </c>
      <c r="AX365" s="114" t="s">
        <v>186</v>
      </c>
      <c r="AY365" s="114" t="s">
        <v>186</v>
      </c>
      <c r="AZ365" s="114" t="s">
        <v>186</v>
      </c>
      <c r="BA365" s="114" t="s">
        <v>186</v>
      </c>
      <c r="BB365" s="111" t="s">
        <v>186</v>
      </c>
      <c r="BC365" s="114" t="s">
        <v>186</v>
      </c>
      <c r="BD365" s="111" t="s">
        <v>186</v>
      </c>
      <c r="BE365" s="114" t="s">
        <v>186</v>
      </c>
      <c r="BF365" s="111" t="s">
        <v>186</v>
      </c>
      <c r="BG365" s="114" t="s">
        <v>186</v>
      </c>
      <c r="BH365" s="114" t="s">
        <v>186</v>
      </c>
      <c r="BI365" s="114" t="s">
        <v>186</v>
      </c>
      <c r="BJ365" s="114" t="s">
        <v>186</v>
      </c>
      <c r="BK365" s="114" t="s">
        <v>186</v>
      </c>
      <c r="BL365" s="114" t="s">
        <v>186</v>
      </c>
      <c r="BM365" s="114" t="s">
        <v>186</v>
      </c>
      <c r="BN365" s="111" t="s">
        <v>589</v>
      </c>
      <c r="BO365" s="114">
        <v>88979</v>
      </c>
      <c r="BP365" s="111" t="s">
        <v>186</v>
      </c>
      <c r="BQ365" s="114" t="s">
        <v>186</v>
      </c>
      <c r="BR365" s="111" t="s">
        <v>186</v>
      </c>
      <c r="BS365" s="114" t="s">
        <v>186</v>
      </c>
      <c r="BT365" s="114" t="s">
        <v>186</v>
      </c>
      <c r="BU365" s="114" t="s">
        <v>186</v>
      </c>
      <c r="BV365" s="114" t="s">
        <v>186</v>
      </c>
      <c r="BW365" s="114" t="s">
        <v>186</v>
      </c>
      <c r="BX365" s="114" t="s">
        <v>186</v>
      </c>
      <c r="BY365" s="114" t="s">
        <v>186</v>
      </c>
      <c r="BZ365" s="114" t="s">
        <v>186</v>
      </c>
      <c r="CA365" s="111" t="s">
        <v>186</v>
      </c>
      <c r="CB365" s="114" t="s">
        <v>186</v>
      </c>
      <c r="CC365" s="111" t="s">
        <v>186</v>
      </c>
      <c r="CD365" s="114" t="s">
        <v>186</v>
      </c>
      <c r="CE365" s="111" t="s">
        <v>188</v>
      </c>
      <c r="CF365" s="111" t="s">
        <v>590</v>
      </c>
      <c r="CG365" s="111" t="s">
        <v>186</v>
      </c>
      <c r="CH365" s="111" t="s">
        <v>186</v>
      </c>
      <c r="CI365" s="111" t="s">
        <v>186</v>
      </c>
      <c r="CJ365" s="111" t="s">
        <v>186</v>
      </c>
      <c r="CK365" s="111" t="s">
        <v>186</v>
      </c>
      <c r="CL365" s="111" t="s">
        <v>186</v>
      </c>
      <c r="CM365" s="111" t="s">
        <v>186</v>
      </c>
      <c r="CN365" s="111" t="s">
        <v>186</v>
      </c>
      <c r="CO365" s="111" t="s">
        <v>186</v>
      </c>
      <c r="CP365" s="111" t="s">
        <v>186</v>
      </c>
      <c r="CQ365" s="111" t="s">
        <v>186</v>
      </c>
      <c r="CR365" s="111" t="s">
        <v>186</v>
      </c>
      <c r="CS365" s="111" t="s">
        <v>186</v>
      </c>
      <c r="CT365" s="111" t="s">
        <v>186</v>
      </c>
      <c r="CU365" s="111" t="s">
        <v>186</v>
      </c>
      <c r="CV365" s="114" t="s">
        <v>186</v>
      </c>
      <c r="CW365" s="111" t="s">
        <v>186</v>
      </c>
      <c r="CX365" s="111" t="s">
        <v>186</v>
      </c>
      <c r="CY365" s="111" t="s">
        <v>186</v>
      </c>
      <c r="CZ365" s="111" t="s">
        <v>186</v>
      </c>
      <c r="DA365" s="111" t="s">
        <v>186</v>
      </c>
      <c r="DB365" s="111" t="s">
        <v>186</v>
      </c>
      <c r="DC365" s="111" t="s">
        <v>186</v>
      </c>
      <c r="DD365" s="111" t="s">
        <v>186</v>
      </c>
      <c r="DE365" s="111" t="s">
        <v>186</v>
      </c>
      <c r="DF365" s="111" t="s">
        <v>186</v>
      </c>
      <c r="DG365" s="111" t="s">
        <v>186</v>
      </c>
      <c r="DH365" s="111" t="s">
        <v>186</v>
      </c>
      <c r="DI365" s="111" t="s">
        <v>186</v>
      </c>
      <c r="DJ365" s="111" t="s">
        <v>186</v>
      </c>
      <c r="DK365" s="111" t="s">
        <v>186</v>
      </c>
      <c r="DL365" s="111" t="s">
        <v>186</v>
      </c>
      <c r="DM365" s="115">
        <v>40974.40709490741</v>
      </c>
    </row>
    <row r="366" spans="18:117" ht="17.25" customHeight="1" hidden="1">
      <c r="R366" s="111" t="s">
        <v>1018</v>
      </c>
      <c r="S366" s="111" t="s">
        <v>1019</v>
      </c>
      <c r="T366" s="111" t="s">
        <v>1020</v>
      </c>
      <c r="U366" s="111" t="s">
        <v>1021</v>
      </c>
      <c r="V366" s="111" t="s">
        <v>180</v>
      </c>
      <c r="W366" s="112">
        <v>78155</v>
      </c>
      <c r="X366" s="111" t="s">
        <v>1020</v>
      </c>
      <c r="Y366" s="111" t="s">
        <v>1021</v>
      </c>
      <c r="Z366" s="111" t="s">
        <v>180</v>
      </c>
      <c r="AA366" s="112">
        <v>78155</v>
      </c>
      <c r="AB366" s="113">
        <v>8303792411</v>
      </c>
      <c r="AC366" s="113">
        <v>8303721582</v>
      </c>
      <c r="AD366" s="111" t="s">
        <v>1022</v>
      </c>
      <c r="AE366" s="111" t="s">
        <v>229</v>
      </c>
      <c r="AF366" s="111" t="s">
        <v>1023</v>
      </c>
      <c r="AG366" s="111" t="s">
        <v>1019</v>
      </c>
      <c r="AH366" s="111" t="s">
        <v>1020</v>
      </c>
      <c r="AI366" s="111" t="s">
        <v>1021</v>
      </c>
      <c r="AJ366" s="111" t="s">
        <v>180</v>
      </c>
      <c r="AK366" s="112">
        <v>78155</v>
      </c>
      <c r="AL366" s="111" t="s">
        <v>1020</v>
      </c>
      <c r="AM366" s="111" t="s">
        <v>1021</v>
      </c>
      <c r="AN366" s="111" t="s">
        <v>180</v>
      </c>
      <c r="AO366" s="112">
        <v>78155</v>
      </c>
      <c r="AP366" s="113">
        <v>8303792411</v>
      </c>
      <c r="AQ366" s="113">
        <v>8303721582</v>
      </c>
      <c r="AR366" s="111" t="s">
        <v>186</v>
      </c>
      <c r="AS366" s="114" t="s">
        <v>186</v>
      </c>
      <c r="AT366" s="114" t="s">
        <v>186</v>
      </c>
      <c r="AU366" s="114"/>
      <c r="AV366" s="114"/>
      <c r="AW366" s="114" t="s">
        <v>186</v>
      </c>
      <c r="AX366" s="114" t="s">
        <v>186</v>
      </c>
      <c r="AY366" s="114" t="s">
        <v>186</v>
      </c>
      <c r="AZ366" s="114" t="s">
        <v>186</v>
      </c>
      <c r="BA366" s="114" t="s">
        <v>186</v>
      </c>
      <c r="BB366" s="111" t="s">
        <v>186</v>
      </c>
      <c r="BC366" s="114" t="s">
        <v>186</v>
      </c>
      <c r="BD366" s="111" t="s">
        <v>186</v>
      </c>
      <c r="BE366" s="114" t="s">
        <v>186</v>
      </c>
      <c r="BF366" s="111" t="s">
        <v>186</v>
      </c>
      <c r="BG366" s="114" t="s">
        <v>186</v>
      </c>
      <c r="BH366" s="114" t="s">
        <v>186</v>
      </c>
      <c r="BI366" s="114" t="s">
        <v>186</v>
      </c>
      <c r="BJ366" s="114" t="s">
        <v>186</v>
      </c>
      <c r="BK366" s="114" t="s">
        <v>186</v>
      </c>
      <c r="BL366" s="114" t="s">
        <v>186</v>
      </c>
      <c r="BM366" s="114" t="s">
        <v>186</v>
      </c>
      <c r="BN366" s="111" t="s">
        <v>186</v>
      </c>
      <c r="BO366" s="114" t="s">
        <v>186</v>
      </c>
      <c r="BP366" s="111" t="s">
        <v>186</v>
      </c>
      <c r="BQ366" s="114" t="s">
        <v>186</v>
      </c>
      <c r="BR366" s="111" t="s">
        <v>186</v>
      </c>
      <c r="BS366" s="114" t="s">
        <v>186</v>
      </c>
      <c r="BT366" s="114" t="s">
        <v>186</v>
      </c>
      <c r="BU366" s="114" t="s">
        <v>186</v>
      </c>
      <c r="BV366" s="114" t="s">
        <v>186</v>
      </c>
      <c r="BW366" s="114" t="s">
        <v>186</v>
      </c>
      <c r="BX366" s="114" t="s">
        <v>186</v>
      </c>
      <c r="BY366" s="114" t="s">
        <v>186</v>
      </c>
      <c r="BZ366" s="114" t="s">
        <v>186</v>
      </c>
      <c r="CA366" s="111" t="s">
        <v>186</v>
      </c>
      <c r="CB366" s="114" t="s">
        <v>186</v>
      </c>
      <c r="CC366" s="111" t="s">
        <v>186</v>
      </c>
      <c r="CD366" s="114" t="s">
        <v>186</v>
      </c>
      <c r="CE366" s="111" t="s">
        <v>186</v>
      </c>
      <c r="CF366" s="111" t="s">
        <v>186</v>
      </c>
      <c r="CG366" s="111" t="s">
        <v>186</v>
      </c>
      <c r="CH366" s="111" t="s">
        <v>186</v>
      </c>
      <c r="CI366" s="111" t="s">
        <v>186</v>
      </c>
      <c r="CJ366" s="111" t="s">
        <v>186</v>
      </c>
      <c r="CK366" s="111" t="s">
        <v>186</v>
      </c>
      <c r="CL366" s="111" t="s">
        <v>186</v>
      </c>
      <c r="CM366" s="111" t="s">
        <v>186</v>
      </c>
      <c r="CN366" s="111" t="s">
        <v>186</v>
      </c>
      <c r="CO366" s="111" t="s">
        <v>186</v>
      </c>
      <c r="CP366" s="111" t="s">
        <v>186</v>
      </c>
      <c r="CQ366" s="111" t="s">
        <v>186</v>
      </c>
      <c r="CR366" s="111" t="s">
        <v>186</v>
      </c>
      <c r="CS366" s="111" t="s">
        <v>186</v>
      </c>
      <c r="CT366" s="111" t="s">
        <v>186</v>
      </c>
      <c r="CU366" s="111" t="s">
        <v>186</v>
      </c>
      <c r="CV366" s="111" t="s">
        <v>186</v>
      </c>
      <c r="CW366" s="111" t="s">
        <v>186</v>
      </c>
      <c r="CX366" s="111" t="s">
        <v>186</v>
      </c>
      <c r="CY366" s="111" t="s">
        <v>186</v>
      </c>
      <c r="CZ366" s="111" t="s">
        <v>186</v>
      </c>
      <c r="DA366" s="111" t="s">
        <v>186</v>
      </c>
      <c r="DB366" s="111" t="s">
        <v>186</v>
      </c>
      <c r="DC366" s="111" t="s">
        <v>186</v>
      </c>
      <c r="DD366" s="111" t="s">
        <v>186</v>
      </c>
      <c r="DE366" s="111" t="s">
        <v>186</v>
      </c>
      <c r="DF366" s="111" t="s">
        <v>186</v>
      </c>
      <c r="DG366" s="111" t="s">
        <v>186</v>
      </c>
      <c r="DH366" s="111" t="s">
        <v>186</v>
      </c>
      <c r="DI366" s="111" t="s">
        <v>186</v>
      </c>
      <c r="DJ366" s="111" t="s">
        <v>186</v>
      </c>
      <c r="DK366" s="111" t="s">
        <v>186</v>
      </c>
      <c r="DL366" s="111" t="s">
        <v>186</v>
      </c>
      <c r="DM366" s="115">
        <v>40940.31420138889</v>
      </c>
    </row>
    <row r="367" spans="18:117" ht="17.25" customHeight="1" hidden="1">
      <c r="R367" s="111" t="s">
        <v>1024</v>
      </c>
      <c r="S367" s="111" t="s">
        <v>1025</v>
      </c>
      <c r="T367" s="111" t="s">
        <v>1026</v>
      </c>
      <c r="U367" s="111" t="s">
        <v>1027</v>
      </c>
      <c r="V367" s="111" t="s">
        <v>180</v>
      </c>
      <c r="W367" s="112">
        <v>77488</v>
      </c>
      <c r="X367" s="111" t="s">
        <v>1026</v>
      </c>
      <c r="Y367" s="111" t="s">
        <v>1027</v>
      </c>
      <c r="Z367" s="111" t="s">
        <v>180</v>
      </c>
      <c r="AA367" s="112">
        <v>77488</v>
      </c>
      <c r="AB367" s="113">
        <v>9795322500</v>
      </c>
      <c r="AC367" s="113">
        <v>9792826190</v>
      </c>
      <c r="AD367" s="111" t="s">
        <v>1028</v>
      </c>
      <c r="AE367" s="111" t="s">
        <v>372</v>
      </c>
      <c r="AF367" s="111" t="s">
        <v>1029</v>
      </c>
      <c r="AG367" s="111" t="s">
        <v>1025</v>
      </c>
      <c r="AH367" s="111" t="s">
        <v>1026</v>
      </c>
      <c r="AI367" s="111" t="s">
        <v>1027</v>
      </c>
      <c r="AJ367" s="111" t="s">
        <v>180</v>
      </c>
      <c r="AK367" s="112">
        <v>77488</v>
      </c>
      <c r="AL367" s="111" t="s">
        <v>1026</v>
      </c>
      <c r="AM367" s="111" t="s">
        <v>1027</v>
      </c>
      <c r="AN367" s="111" t="s">
        <v>180</v>
      </c>
      <c r="AO367" s="112">
        <v>77488</v>
      </c>
      <c r="AP367" s="113">
        <v>9792826100</v>
      </c>
      <c r="AQ367" s="113">
        <v>9792826190</v>
      </c>
      <c r="AR367" s="111" t="s">
        <v>185</v>
      </c>
      <c r="AS367" s="114">
        <v>1328067</v>
      </c>
      <c r="AT367" s="114">
        <v>3843332</v>
      </c>
      <c r="AU367" s="114"/>
      <c r="AV367" s="114"/>
      <c r="AW367" s="114" t="s">
        <v>186</v>
      </c>
      <c r="AX367" s="114" t="s">
        <v>186</v>
      </c>
      <c r="AY367" s="114" t="s">
        <v>186</v>
      </c>
      <c r="AZ367" s="114" t="s">
        <v>186</v>
      </c>
      <c r="BA367" s="114" t="s">
        <v>186</v>
      </c>
      <c r="BB367" s="111" t="s">
        <v>206</v>
      </c>
      <c r="BC367" s="114">
        <v>1328067</v>
      </c>
      <c r="BD367" s="111" t="s">
        <v>186</v>
      </c>
      <c r="BE367" s="114" t="s">
        <v>186</v>
      </c>
      <c r="BF367" s="111" t="s">
        <v>186</v>
      </c>
      <c r="BG367" s="114" t="s">
        <v>186</v>
      </c>
      <c r="BH367" s="114" t="s">
        <v>186</v>
      </c>
      <c r="BI367" s="114" t="s">
        <v>186</v>
      </c>
      <c r="BJ367" s="114" t="s">
        <v>186</v>
      </c>
      <c r="BK367" s="114" t="s">
        <v>186</v>
      </c>
      <c r="BL367" s="114" t="s">
        <v>186</v>
      </c>
      <c r="BM367" s="114" t="s">
        <v>186</v>
      </c>
      <c r="BN367" s="111" t="s">
        <v>206</v>
      </c>
      <c r="BO367" s="114">
        <v>3843332</v>
      </c>
      <c r="BP367" s="111" t="s">
        <v>186</v>
      </c>
      <c r="BQ367" s="114" t="s">
        <v>186</v>
      </c>
      <c r="BR367" s="111" t="s">
        <v>186</v>
      </c>
      <c r="BS367" s="114" t="s">
        <v>186</v>
      </c>
      <c r="BT367" s="114" t="s">
        <v>186</v>
      </c>
      <c r="BU367" s="114" t="s">
        <v>186</v>
      </c>
      <c r="BV367" s="114" t="s">
        <v>186</v>
      </c>
      <c r="BW367" s="114" t="s">
        <v>186</v>
      </c>
      <c r="BX367" s="114" t="s">
        <v>186</v>
      </c>
      <c r="BY367" s="114" t="s">
        <v>186</v>
      </c>
      <c r="BZ367" s="114" t="s">
        <v>186</v>
      </c>
      <c r="CA367" s="111" t="s">
        <v>186</v>
      </c>
      <c r="CB367" s="114" t="s">
        <v>186</v>
      </c>
      <c r="CC367" s="111" t="s">
        <v>186</v>
      </c>
      <c r="CD367" s="114" t="s">
        <v>186</v>
      </c>
      <c r="CE367" s="111" t="s">
        <v>188</v>
      </c>
      <c r="CF367" s="111" t="s">
        <v>186</v>
      </c>
      <c r="CG367" s="111" t="s">
        <v>186</v>
      </c>
      <c r="CH367" s="111" t="s">
        <v>186</v>
      </c>
      <c r="CI367" s="111" t="s">
        <v>186</v>
      </c>
      <c r="CJ367" s="111" t="s">
        <v>186</v>
      </c>
      <c r="CK367" s="111" t="s">
        <v>186</v>
      </c>
      <c r="CL367" s="111" t="s">
        <v>186</v>
      </c>
      <c r="CM367" s="111" t="s">
        <v>186</v>
      </c>
      <c r="CN367" s="111" t="s">
        <v>186</v>
      </c>
      <c r="CO367" s="111" t="s">
        <v>186</v>
      </c>
      <c r="CP367" s="111" t="s">
        <v>186</v>
      </c>
      <c r="CQ367" s="111" t="s">
        <v>186</v>
      </c>
      <c r="CR367" s="111" t="s">
        <v>186</v>
      </c>
      <c r="CS367" s="111" t="s">
        <v>186</v>
      </c>
      <c r="CT367" s="111" t="s">
        <v>186</v>
      </c>
      <c r="CU367" s="111" t="s">
        <v>186</v>
      </c>
      <c r="CV367" s="114" t="s">
        <v>186</v>
      </c>
      <c r="CW367" s="111" t="s">
        <v>186</v>
      </c>
      <c r="CX367" s="111" t="s">
        <v>186</v>
      </c>
      <c r="CY367" s="111" t="s">
        <v>186</v>
      </c>
      <c r="CZ367" s="111" t="s">
        <v>186</v>
      </c>
      <c r="DA367" s="111" t="s">
        <v>186</v>
      </c>
      <c r="DB367" s="111" t="s">
        <v>186</v>
      </c>
      <c r="DC367" s="111" t="s">
        <v>186</v>
      </c>
      <c r="DD367" s="111" t="s">
        <v>186</v>
      </c>
      <c r="DE367" s="111" t="s">
        <v>186</v>
      </c>
      <c r="DF367" s="111" t="s">
        <v>186</v>
      </c>
      <c r="DG367" s="111" t="s">
        <v>186</v>
      </c>
      <c r="DH367" s="111" t="s">
        <v>186</v>
      </c>
      <c r="DI367" s="111" t="s">
        <v>186</v>
      </c>
      <c r="DJ367" s="111" t="s">
        <v>186</v>
      </c>
      <c r="DK367" s="111" t="s">
        <v>186</v>
      </c>
      <c r="DL367" s="111" t="s">
        <v>186</v>
      </c>
      <c r="DM367" s="115">
        <v>40969.55454861111</v>
      </c>
    </row>
    <row r="368" spans="18:117" ht="17.25" customHeight="1" hidden="1">
      <c r="R368" s="111" t="s">
        <v>1030</v>
      </c>
      <c r="S368" s="111" t="s">
        <v>1031</v>
      </c>
      <c r="T368" s="111" t="s">
        <v>1032</v>
      </c>
      <c r="U368" s="111" t="s">
        <v>1033</v>
      </c>
      <c r="V368" s="111" t="s">
        <v>180</v>
      </c>
      <c r="W368" s="112">
        <v>76531</v>
      </c>
      <c r="X368" s="111" t="s">
        <v>1032</v>
      </c>
      <c r="Y368" s="111" t="s">
        <v>1033</v>
      </c>
      <c r="Z368" s="111" t="s">
        <v>180</v>
      </c>
      <c r="AA368" s="112">
        <v>76531</v>
      </c>
      <c r="AB368" s="113">
        <v>2543861600</v>
      </c>
      <c r="AC368" s="113">
        <v>2543865173</v>
      </c>
      <c r="AD368" s="111" t="s">
        <v>1034</v>
      </c>
      <c r="AE368" s="111" t="s">
        <v>1035</v>
      </c>
      <c r="AF368" s="111" t="s">
        <v>1036</v>
      </c>
      <c r="AG368" s="111" t="s">
        <v>1031</v>
      </c>
      <c r="AH368" s="111" t="s">
        <v>1032</v>
      </c>
      <c r="AI368" s="111" t="s">
        <v>1033</v>
      </c>
      <c r="AJ368" s="111" t="s">
        <v>180</v>
      </c>
      <c r="AK368" s="112">
        <v>76531</v>
      </c>
      <c r="AL368" s="111" t="s">
        <v>1032</v>
      </c>
      <c r="AM368" s="111" t="s">
        <v>1033</v>
      </c>
      <c r="AN368" s="111" t="s">
        <v>180</v>
      </c>
      <c r="AO368" s="112">
        <v>76531</v>
      </c>
      <c r="AP368" s="113">
        <v>2543861950</v>
      </c>
      <c r="AQ368" s="113">
        <v>2543865173</v>
      </c>
      <c r="AR368" s="111" t="s">
        <v>197</v>
      </c>
      <c r="AS368" s="114">
        <v>0</v>
      </c>
      <c r="AT368" s="114">
        <v>541130.83</v>
      </c>
      <c r="AU368" s="114"/>
      <c r="AV368" s="114"/>
      <c r="AW368" s="114" t="s">
        <v>186</v>
      </c>
      <c r="AX368" s="114" t="s">
        <v>186</v>
      </c>
      <c r="AY368" s="114" t="s">
        <v>186</v>
      </c>
      <c r="AZ368" s="114" t="s">
        <v>186</v>
      </c>
      <c r="BA368" s="114" t="s">
        <v>186</v>
      </c>
      <c r="BB368" s="111" t="s">
        <v>186</v>
      </c>
      <c r="BC368" s="114" t="s">
        <v>186</v>
      </c>
      <c r="BD368" s="111" t="s">
        <v>186</v>
      </c>
      <c r="BE368" s="114" t="s">
        <v>186</v>
      </c>
      <c r="BF368" s="111" t="s">
        <v>186</v>
      </c>
      <c r="BG368" s="114" t="s">
        <v>186</v>
      </c>
      <c r="BH368" s="114" t="s">
        <v>186</v>
      </c>
      <c r="BI368" s="114">
        <v>121554.09</v>
      </c>
      <c r="BJ368" s="114">
        <v>359576.74</v>
      </c>
      <c r="BK368" s="114">
        <v>60000</v>
      </c>
      <c r="BL368" s="114" t="s">
        <v>186</v>
      </c>
      <c r="BM368" s="114" t="s">
        <v>186</v>
      </c>
      <c r="BN368" s="111" t="s">
        <v>186</v>
      </c>
      <c r="BO368" s="114" t="s">
        <v>186</v>
      </c>
      <c r="BP368" s="111" t="s">
        <v>186</v>
      </c>
      <c r="BQ368" s="114" t="s">
        <v>186</v>
      </c>
      <c r="BR368" s="111" t="s">
        <v>186</v>
      </c>
      <c r="BS368" s="114" t="s">
        <v>186</v>
      </c>
      <c r="BT368" s="114" t="s">
        <v>186</v>
      </c>
      <c r="BU368" s="114" t="s">
        <v>186</v>
      </c>
      <c r="BV368" s="114" t="s">
        <v>186</v>
      </c>
      <c r="BW368" s="114" t="s">
        <v>186</v>
      </c>
      <c r="BX368" s="114" t="s">
        <v>186</v>
      </c>
      <c r="BY368" s="114" t="s">
        <v>186</v>
      </c>
      <c r="BZ368" s="114" t="s">
        <v>186</v>
      </c>
      <c r="CA368" s="111" t="s">
        <v>186</v>
      </c>
      <c r="CB368" s="114" t="s">
        <v>186</v>
      </c>
      <c r="CC368" s="111" t="s">
        <v>186</v>
      </c>
      <c r="CD368" s="114" t="s">
        <v>186</v>
      </c>
      <c r="CE368" s="111" t="s">
        <v>188</v>
      </c>
      <c r="CF368" s="111" t="s">
        <v>186</v>
      </c>
      <c r="CG368" s="111" t="s">
        <v>186</v>
      </c>
      <c r="CH368" s="111" t="s">
        <v>186</v>
      </c>
      <c r="CI368" s="111" t="s">
        <v>186</v>
      </c>
      <c r="CJ368" s="111" t="s">
        <v>186</v>
      </c>
      <c r="CK368" s="111" t="s">
        <v>186</v>
      </c>
      <c r="CL368" s="111" t="s">
        <v>186</v>
      </c>
      <c r="CM368" s="111" t="s">
        <v>186</v>
      </c>
      <c r="CN368" s="111" t="s">
        <v>186</v>
      </c>
      <c r="CO368" s="111" t="s">
        <v>186</v>
      </c>
      <c r="CP368" s="111" t="s">
        <v>186</v>
      </c>
      <c r="CQ368" s="111" t="s">
        <v>186</v>
      </c>
      <c r="CR368" s="111" t="s">
        <v>186</v>
      </c>
      <c r="CS368" s="111" t="s">
        <v>186</v>
      </c>
      <c r="CT368" s="111" t="s">
        <v>186</v>
      </c>
      <c r="CU368" s="111" t="s">
        <v>186</v>
      </c>
      <c r="CV368" s="114" t="s">
        <v>186</v>
      </c>
      <c r="CW368" s="111" t="s">
        <v>186</v>
      </c>
      <c r="CX368" s="111" t="s">
        <v>186</v>
      </c>
      <c r="CY368" s="111" t="s">
        <v>186</v>
      </c>
      <c r="CZ368" s="111" t="s">
        <v>186</v>
      </c>
      <c r="DA368" s="111" t="s">
        <v>186</v>
      </c>
      <c r="DB368" s="111" t="s">
        <v>186</v>
      </c>
      <c r="DC368" s="111" t="s">
        <v>186</v>
      </c>
      <c r="DD368" s="111" t="s">
        <v>186</v>
      </c>
      <c r="DE368" s="111" t="s">
        <v>186</v>
      </c>
      <c r="DF368" s="111" t="s">
        <v>186</v>
      </c>
      <c r="DG368" s="111" t="s">
        <v>186</v>
      </c>
      <c r="DH368" s="111" t="s">
        <v>186</v>
      </c>
      <c r="DI368" s="111" t="s">
        <v>186</v>
      </c>
      <c r="DJ368" s="111" t="s">
        <v>186</v>
      </c>
      <c r="DK368" s="111" t="s">
        <v>186</v>
      </c>
      <c r="DL368" s="111" t="s">
        <v>186</v>
      </c>
      <c r="DM368" s="115">
        <v>40973.50759259259</v>
      </c>
    </row>
    <row r="369" spans="18:117" ht="17.25" customHeight="1" hidden="1">
      <c r="R369" s="111" t="s">
        <v>1037</v>
      </c>
      <c r="S369" s="111" t="s">
        <v>1038</v>
      </c>
      <c r="T369" s="111" t="s">
        <v>1039</v>
      </c>
      <c r="U369" s="111" t="s">
        <v>1040</v>
      </c>
      <c r="V369" s="111" t="s">
        <v>180</v>
      </c>
      <c r="W369" s="112">
        <v>76374</v>
      </c>
      <c r="X369" s="111" t="s">
        <v>1041</v>
      </c>
      <c r="Y369" s="111" t="s">
        <v>1040</v>
      </c>
      <c r="Z369" s="111" t="s">
        <v>180</v>
      </c>
      <c r="AA369" s="112">
        <v>76374</v>
      </c>
      <c r="AB369" s="113">
        <v>9405645521</v>
      </c>
      <c r="AC369" s="113">
        <v>9405643705</v>
      </c>
      <c r="AD369" s="111" t="s">
        <v>1042</v>
      </c>
      <c r="AE369" s="111" t="s">
        <v>1043</v>
      </c>
      <c r="AF369" s="111" t="s">
        <v>1044</v>
      </c>
      <c r="AG369" s="111" t="s">
        <v>1038</v>
      </c>
      <c r="AH369" s="111" t="s">
        <v>1039</v>
      </c>
      <c r="AI369" s="111" t="s">
        <v>1040</v>
      </c>
      <c r="AJ369" s="111" t="s">
        <v>180</v>
      </c>
      <c r="AK369" s="112">
        <v>76374</v>
      </c>
      <c r="AL369" s="111" t="s">
        <v>1041</v>
      </c>
      <c r="AM369" s="111" t="s">
        <v>1040</v>
      </c>
      <c r="AN369" s="111" t="s">
        <v>180</v>
      </c>
      <c r="AO369" s="112">
        <v>76374</v>
      </c>
      <c r="AP369" s="113">
        <v>9405645521</v>
      </c>
      <c r="AQ369" s="113">
        <v>9405643705</v>
      </c>
      <c r="AR369" s="111" t="s">
        <v>197</v>
      </c>
      <c r="AS369" s="114">
        <v>272368</v>
      </c>
      <c r="AT369" s="114">
        <v>255449.12</v>
      </c>
      <c r="AU369" s="114"/>
      <c r="AV369" s="114"/>
      <c r="AW369" s="114">
        <v>204276</v>
      </c>
      <c r="AX369" s="114">
        <v>62644.64</v>
      </c>
      <c r="AY369" s="114">
        <v>5447.36</v>
      </c>
      <c r="AZ369" s="114"/>
      <c r="BA369" s="114"/>
      <c r="BB369" s="111" t="s">
        <v>186</v>
      </c>
      <c r="BC369" s="114" t="s">
        <v>186</v>
      </c>
      <c r="BD369" s="111" t="s">
        <v>186</v>
      </c>
      <c r="BE369" s="114" t="s">
        <v>186</v>
      </c>
      <c r="BF369" s="111" t="s">
        <v>186</v>
      </c>
      <c r="BG369" s="114" t="s">
        <v>186</v>
      </c>
      <c r="BH369" s="114"/>
      <c r="BI369" s="114">
        <v>183923.37</v>
      </c>
      <c r="BJ369" s="114">
        <v>58753.3</v>
      </c>
      <c r="BK369" s="114">
        <v>12772.45</v>
      </c>
      <c r="BL369" s="114"/>
      <c r="BM369" s="114"/>
      <c r="BN369" s="111" t="s">
        <v>186</v>
      </c>
      <c r="BO369" s="114" t="s">
        <v>186</v>
      </c>
      <c r="BP369" s="111" t="s">
        <v>186</v>
      </c>
      <c r="BQ369" s="114" t="s">
        <v>186</v>
      </c>
      <c r="BR369" s="111" t="s">
        <v>186</v>
      </c>
      <c r="BS369" s="114"/>
      <c r="BT369" s="114"/>
      <c r="BU369" s="114"/>
      <c r="BV369" s="114"/>
      <c r="BW369" s="114"/>
      <c r="BX369" s="114"/>
      <c r="BY369" s="114"/>
      <c r="BZ369" s="114"/>
      <c r="CA369" s="111"/>
      <c r="CB369" s="114"/>
      <c r="CC369" s="111"/>
      <c r="CD369" s="114"/>
      <c r="CE369" s="111" t="s">
        <v>188</v>
      </c>
      <c r="CF369" s="111" t="s">
        <v>186</v>
      </c>
      <c r="CG369" s="111" t="s">
        <v>186</v>
      </c>
      <c r="CH369" s="111" t="s">
        <v>186</v>
      </c>
      <c r="CI369" s="111" t="s">
        <v>186</v>
      </c>
      <c r="CJ369" s="111" t="s">
        <v>186</v>
      </c>
      <c r="CK369" s="111" t="s">
        <v>186</v>
      </c>
      <c r="CL369" s="111" t="s">
        <v>186</v>
      </c>
      <c r="CM369" s="111" t="s">
        <v>186</v>
      </c>
      <c r="CN369" s="111" t="s">
        <v>186</v>
      </c>
      <c r="CO369" s="111" t="s">
        <v>186</v>
      </c>
      <c r="CP369" s="111" t="s">
        <v>186</v>
      </c>
      <c r="CQ369" s="111" t="s">
        <v>186</v>
      </c>
      <c r="CR369" s="111" t="s">
        <v>186</v>
      </c>
      <c r="CS369" s="111" t="s">
        <v>186</v>
      </c>
      <c r="CT369" s="111" t="s">
        <v>186</v>
      </c>
      <c r="CU369" s="111" t="s">
        <v>186</v>
      </c>
      <c r="CV369" s="111" t="s">
        <v>186</v>
      </c>
      <c r="CW369" s="111" t="s">
        <v>186</v>
      </c>
      <c r="CX369" s="111" t="s">
        <v>186</v>
      </c>
      <c r="CY369" s="111" t="s">
        <v>186</v>
      </c>
      <c r="CZ369" s="111" t="s">
        <v>186</v>
      </c>
      <c r="DA369" s="111" t="s">
        <v>186</v>
      </c>
      <c r="DB369" s="111" t="s">
        <v>186</v>
      </c>
      <c r="DC369" s="111" t="s">
        <v>186</v>
      </c>
      <c r="DD369" s="111" t="s">
        <v>186</v>
      </c>
      <c r="DE369" s="111" t="s">
        <v>186</v>
      </c>
      <c r="DF369" s="111" t="s">
        <v>186</v>
      </c>
      <c r="DG369" s="111" t="s">
        <v>186</v>
      </c>
      <c r="DH369" s="111" t="s">
        <v>186</v>
      </c>
      <c r="DI369" s="111" t="s">
        <v>186</v>
      </c>
      <c r="DJ369" s="111" t="s">
        <v>186</v>
      </c>
      <c r="DK369" s="111" t="s">
        <v>186</v>
      </c>
      <c r="DL369" s="111" t="s">
        <v>186</v>
      </c>
      <c r="DM369" s="115">
        <v>40960.62385416667</v>
      </c>
    </row>
    <row r="370" spans="18:117" ht="17.25" customHeight="1" hidden="1">
      <c r="R370" s="111" t="s">
        <v>1045</v>
      </c>
      <c r="S370" s="111" t="s">
        <v>1046</v>
      </c>
      <c r="T370" s="111" t="s">
        <v>1047</v>
      </c>
      <c r="U370" s="111" t="s">
        <v>1048</v>
      </c>
      <c r="V370" s="111" t="s">
        <v>180</v>
      </c>
      <c r="W370" s="112">
        <v>79520</v>
      </c>
      <c r="X370" s="111" t="s">
        <v>1049</v>
      </c>
      <c r="Y370" s="111" t="s">
        <v>1048</v>
      </c>
      <c r="Z370" s="111" t="s">
        <v>180</v>
      </c>
      <c r="AA370" s="112">
        <v>79520</v>
      </c>
      <c r="AB370" s="113">
        <v>3255763646</v>
      </c>
      <c r="AC370" s="113">
        <v>3255763797</v>
      </c>
      <c r="AD370" s="111" t="s">
        <v>1050</v>
      </c>
      <c r="AE370" s="111" t="s">
        <v>1051</v>
      </c>
      <c r="AF370" s="111" t="s">
        <v>1052</v>
      </c>
      <c r="AG370" s="111" t="s">
        <v>1053</v>
      </c>
      <c r="AH370" s="111" t="s">
        <v>1054</v>
      </c>
      <c r="AI370" s="111" t="s">
        <v>1048</v>
      </c>
      <c r="AJ370" s="111" t="s">
        <v>180</v>
      </c>
      <c r="AK370" s="112">
        <v>79520</v>
      </c>
      <c r="AL370" s="111" t="s">
        <v>1055</v>
      </c>
      <c r="AM370" s="111" t="s">
        <v>1048</v>
      </c>
      <c r="AN370" s="111" t="s">
        <v>180</v>
      </c>
      <c r="AO370" s="112">
        <v>79520</v>
      </c>
      <c r="AP370" s="113">
        <v>3255763646</v>
      </c>
      <c r="AQ370" s="113">
        <v>3255763797</v>
      </c>
      <c r="AR370" s="111" t="s">
        <v>197</v>
      </c>
      <c r="AS370" s="114">
        <v>120776</v>
      </c>
      <c r="AT370" s="114">
        <v>22497</v>
      </c>
      <c r="AU370" s="114"/>
      <c r="AV370" s="114"/>
      <c r="AW370" s="114" t="s">
        <v>186</v>
      </c>
      <c r="AX370" s="114" t="s">
        <v>186</v>
      </c>
      <c r="AY370" s="114" t="s">
        <v>186</v>
      </c>
      <c r="AZ370" s="114" t="s">
        <v>186</v>
      </c>
      <c r="BA370" s="114" t="s">
        <v>186</v>
      </c>
      <c r="BB370" s="111" t="s">
        <v>1056</v>
      </c>
      <c r="BC370" s="114">
        <v>120776</v>
      </c>
      <c r="BD370" s="111" t="s">
        <v>186</v>
      </c>
      <c r="BE370" s="114" t="s">
        <v>186</v>
      </c>
      <c r="BF370" s="111" t="s">
        <v>186</v>
      </c>
      <c r="BG370" s="114" t="s">
        <v>186</v>
      </c>
      <c r="BH370" s="114" t="s">
        <v>186</v>
      </c>
      <c r="BI370" s="114" t="s">
        <v>186</v>
      </c>
      <c r="BJ370" s="114" t="s">
        <v>186</v>
      </c>
      <c r="BK370" s="114" t="s">
        <v>186</v>
      </c>
      <c r="BL370" s="114" t="s">
        <v>186</v>
      </c>
      <c r="BM370" s="114" t="s">
        <v>186</v>
      </c>
      <c r="BN370" s="111" t="s">
        <v>1057</v>
      </c>
      <c r="BO370" s="114">
        <v>22497</v>
      </c>
      <c r="BP370" s="111" t="s">
        <v>186</v>
      </c>
      <c r="BQ370" s="114" t="s">
        <v>186</v>
      </c>
      <c r="BR370" s="111" t="s">
        <v>186</v>
      </c>
      <c r="BS370" s="114" t="s">
        <v>186</v>
      </c>
      <c r="BT370" s="114" t="s">
        <v>186</v>
      </c>
      <c r="BU370" s="114" t="s">
        <v>186</v>
      </c>
      <c r="BV370" s="114" t="s">
        <v>186</v>
      </c>
      <c r="BW370" s="114" t="s">
        <v>186</v>
      </c>
      <c r="BX370" s="114" t="s">
        <v>186</v>
      </c>
      <c r="BY370" s="114" t="s">
        <v>186</v>
      </c>
      <c r="BZ370" s="114" t="s">
        <v>186</v>
      </c>
      <c r="CA370" s="111" t="s">
        <v>186</v>
      </c>
      <c r="CB370" s="114" t="s">
        <v>186</v>
      </c>
      <c r="CC370" s="111" t="s">
        <v>186</v>
      </c>
      <c r="CD370" s="114" t="s">
        <v>186</v>
      </c>
      <c r="CE370" s="111" t="s">
        <v>188</v>
      </c>
      <c r="CF370" s="111" t="s">
        <v>186</v>
      </c>
      <c r="CG370" s="111" t="s">
        <v>186</v>
      </c>
      <c r="CH370" s="111" t="s">
        <v>186</v>
      </c>
      <c r="CI370" s="111" t="s">
        <v>186</v>
      </c>
      <c r="CJ370" s="111" t="s">
        <v>186</v>
      </c>
      <c r="CK370" s="111" t="s">
        <v>186</v>
      </c>
      <c r="CL370" s="111" t="s">
        <v>186</v>
      </c>
      <c r="CM370" s="111" t="s">
        <v>186</v>
      </c>
      <c r="CN370" s="111" t="s">
        <v>186</v>
      </c>
      <c r="CO370" s="111" t="s">
        <v>186</v>
      </c>
      <c r="CP370" s="111" t="s">
        <v>186</v>
      </c>
      <c r="CQ370" s="111" t="s">
        <v>186</v>
      </c>
      <c r="CR370" s="111" t="s">
        <v>186</v>
      </c>
      <c r="CS370" s="111" t="s">
        <v>186</v>
      </c>
      <c r="CT370" s="111" t="s">
        <v>186</v>
      </c>
      <c r="CU370" s="111" t="s">
        <v>186</v>
      </c>
      <c r="CV370" s="114" t="s">
        <v>186</v>
      </c>
      <c r="CW370" s="111" t="s">
        <v>186</v>
      </c>
      <c r="CX370" s="111" t="s">
        <v>186</v>
      </c>
      <c r="CY370" s="111" t="s">
        <v>186</v>
      </c>
      <c r="CZ370" s="111" t="s">
        <v>186</v>
      </c>
      <c r="DA370" s="111" t="s">
        <v>186</v>
      </c>
      <c r="DB370" s="111" t="s">
        <v>186</v>
      </c>
      <c r="DC370" s="111" t="s">
        <v>186</v>
      </c>
      <c r="DD370" s="111" t="s">
        <v>186</v>
      </c>
      <c r="DE370" s="111" t="s">
        <v>186</v>
      </c>
      <c r="DF370" s="111" t="s">
        <v>186</v>
      </c>
      <c r="DG370" s="111" t="s">
        <v>186</v>
      </c>
      <c r="DH370" s="111" t="s">
        <v>186</v>
      </c>
      <c r="DI370" s="111" t="s">
        <v>186</v>
      </c>
      <c r="DJ370" s="111" t="s">
        <v>186</v>
      </c>
      <c r="DK370" s="111" t="s">
        <v>186</v>
      </c>
      <c r="DL370" s="111" t="s">
        <v>186</v>
      </c>
      <c r="DM370" s="115">
        <v>40968.600625</v>
      </c>
    </row>
    <row r="371" spans="18:117" ht="17.25" customHeight="1" hidden="1">
      <c r="R371" s="111" t="s">
        <v>1058</v>
      </c>
      <c r="S371" s="111" t="s">
        <v>1059</v>
      </c>
      <c r="T371" s="111" t="s">
        <v>1060</v>
      </c>
      <c r="U371" s="111" t="s">
        <v>1061</v>
      </c>
      <c r="V371" s="111" t="s">
        <v>180</v>
      </c>
      <c r="W371" s="112">
        <v>79081</v>
      </c>
      <c r="X371" s="111" t="s">
        <v>1060</v>
      </c>
      <c r="Y371" s="111" t="s">
        <v>1061</v>
      </c>
      <c r="Z371" s="111" t="s">
        <v>180</v>
      </c>
      <c r="AA371" s="112">
        <v>79081</v>
      </c>
      <c r="AB371" s="113">
        <v>8066592535</v>
      </c>
      <c r="AC371" s="113">
        <v>8066595844</v>
      </c>
      <c r="AD371" s="111" t="s">
        <v>1062</v>
      </c>
      <c r="AE371" s="111" t="s">
        <v>364</v>
      </c>
      <c r="AF371" s="111" t="s">
        <v>1063</v>
      </c>
      <c r="AG371" s="111" t="s">
        <v>1064</v>
      </c>
      <c r="AH371" s="111" t="s">
        <v>1060</v>
      </c>
      <c r="AI371" s="111" t="s">
        <v>1061</v>
      </c>
      <c r="AJ371" s="111" t="s">
        <v>180</v>
      </c>
      <c r="AK371" s="112">
        <v>79081</v>
      </c>
      <c r="AL371" s="111" t="s">
        <v>1060</v>
      </c>
      <c r="AM371" s="111" t="s">
        <v>1061</v>
      </c>
      <c r="AN371" s="111" t="s">
        <v>180</v>
      </c>
      <c r="AO371" s="112">
        <v>79081</v>
      </c>
      <c r="AP371" s="113">
        <v>8066595858</v>
      </c>
      <c r="AQ371" s="113">
        <v>8066595844</v>
      </c>
      <c r="AR371" s="111" t="s">
        <v>197</v>
      </c>
      <c r="AS371" s="114" t="s">
        <v>186</v>
      </c>
      <c r="AT371" s="114">
        <v>113493</v>
      </c>
      <c r="AU371" s="114"/>
      <c r="AV371" s="114"/>
      <c r="AW371" s="114" t="s">
        <v>186</v>
      </c>
      <c r="AX371" s="114" t="s">
        <v>186</v>
      </c>
      <c r="AY371" s="114" t="s">
        <v>186</v>
      </c>
      <c r="AZ371" s="114" t="s">
        <v>186</v>
      </c>
      <c r="BA371" s="114" t="s">
        <v>186</v>
      </c>
      <c r="BB371" s="111" t="s">
        <v>186</v>
      </c>
      <c r="BC371" s="114" t="s">
        <v>186</v>
      </c>
      <c r="BD371" s="111" t="s">
        <v>186</v>
      </c>
      <c r="BE371" s="114" t="s">
        <v>186</v>
      </c>
      <c r="BF371" s="111" t="s">
        <v>186</v>
      </c>
      <c r="BG371" s="114" t="s">
        <v>186</v>
      </c>
      <c r="BH371" s="114" t="s">
        <v>186</v>
      </c>
      <c r="BI371" s="114" t="s">
        <v>186</v>
      </c>
      <c r="BJ371" s="114" t="s">
        <v>186</v>
      </c>
      <c r="BK371" s="114" t="s">
        <v>186</v>
      </c>
      <c r="BL371" s="114">
        <v>113493</v>
      </c>
      <c r="BM371" s="114" t="s">
        <v>186</v>
      </c>
      <c r="BN371" s="111" t="s">
        <v>186</v>
      </c>
      <c r="BO371" s="114" t="s">
        <v>186</v>
      </c>
      <c r="BP371" s="111" t="s">
        <v>186</v>
      </c>
      <c r="BQ371" s="114" t="s">
        <v>186</v>
      </c>
      <c r="BR371" s="111" t="s">
        <v>186</v>
      </c>
      <c r="BS371" s="114" t="s">
        <v>186</v>
      </c>
      <c r="BT371" s="114" t="s">
        <v>186</v>
      </c>
      <c r="BU371" s="114" t="s">
        <v>186</v>
      </c>
      <c r="BV371" s="114" t="s">
        <v>186</v>
      </c>
      <c r="BW371" s="114" t="s">
        <v>186</v>
      </c>
      <c r="BX371" s="114" t="s">
        <v>186</v>
      </c>
      <c r="BY371" s="114" t="s">
        <v>186</v>
      </c>
      <c r="BZ371" s="114" t="s">
        <v>186</v>
      </c>
      <c r="CA371" s="111" t="s">
        <v>186</v>
      </c>
      <c r="CB371" s="114" t="s">
        <v>186</v>
      </c>
      <c r="CC371" s="111" t="s">
        <v>186</v>
      </c>
      <c r="CD371" s="114" t="s">
        <v>186</v>
      </c>
      <c r="CE371" s="111" t="s">
        <v>188</v>
      </c>
      <c r="CF371" s="111" t="s">
        <v>186</v>
      </c>
      <c r="CG371" s="111" t="s">
        <v>186</v>
      </c>
      <c r="CH371" s="111" t="s">
        <v>186</v>
      </c>
      <c r="CI371" s="111" t="s">
        <v>186</v>
      </c>
      <c r="CJ371" s="111" t="s">
        <v>186</v>
      </c>
      <c r="CK371" s="111" t="s">
        <v>186</v>
      </c>
      <c r="CL371" s="111" t="s">
        <v>186</v>
      </c>
      <c r="CM371" s="111" t="s">
        <v>186</v>
      </c>
      <c r="CN371" s="111" t="s">
        <v>186</v>
      </c>
      <c r="CO371" s="111" t="s">
        <v>186</v>
      </c>
      <c r="CP371" s="111" t="s">
        <v>186</v>
      </c>
      <c r="CQ371" s="111" t="s">
        <v>186</v>
      </c>
      <c r="CR371" s="111" t="s">
        <v>186</v>
      </c>
      <c r="CS371" s="111" t="s">
        <v>186</v>
      </c>
      <c r="CT371" s="111" t="s">
        <v>186</v>
      </c>
      <c r="CU371" s="111" t="s">
        <v>186</v>
      </c>
      <c r="CV371" s="111" t="s">
        <v>186</v>
      </c>
      <c r="CW371" s="111" t="s">
        <v>186</v>
      </c>
      <c r="CX371" s="111" t="s">
        <v>186</v>
      </c>
      <c r="CY371" s="111" t="s">
        <v>186</v>
      </c>
      <c r="CZ371" s="111" t="s">
        <v>186</v>
      </c>
      <c r="DA371" s="111" t="s">
        <v>186</v>
      </c>
      <c r="DB371" s="111" t="s">
        <v>186</v>
      </c>
      <c r="DC371" s="111" t="s">
        <v>186</v>
      </c>
      <c r="DD371" s="111" t="s">
        <v>186</v>
      </c>
      <c r="DE371" s="111" t="s">
        <v>186</v>
      </c>
      <c r="DF371" s="111" t="s">
        <v>186</v>
      </c>
      <c r="DG371" s="111" t="s">
        <v>186</v>
      </c>
      <c r="DH371" s="111" t="s">
        <v>186</v>
      </c>
      <c r="DI371" s="111" t="s">
        <v>186</v>
      </c>
      <c r="DJ371" s="111" t="s">
        <v>186</v>
      </c>
      <c r="DK371" s="111" t="s">
        <v>186</v>
      </c>
      <c r="DL371" s="111" t="s">
        <v>186</v>
      </c>
      <c r="DM371" s="115">
        <v>40983.46630787037</v>
      </c>
    </row>
    <row r="372" spans="18:117" ht="17.25" customHeight="1" hidden="1">
      <c r="R372" s="111" t="s">
        <v>1065</v>
      </c>
      <c r="S372" s="111" t="s">
        <v>1066</v>
      </c>
      <c r="T372" s="111" t="s">
        <v>1067</v>
      </c>
      <c r="U372" s="111" t="s">
        <v>1068</v>
      </c>
      <c r="V372" s="111" t="s">
        <v>180</v>
      </c>
      <c r="W372" s="112">
        <v>79252</v>
      </c>
      <c r="X372" s="111" t="s">
        <v>1069</v>
      </c>
      <c r="Y372" s="111" t="s">
        <v>1068</v>
      </c>
      <c r="Z372" s="111" t="s">
        <v>180</v>
      </c>
      <c r="AA372" s="112">
        <v>79252</v>
      </c>
      <c r="AB372" s="113">
        <v>9406632795</v>
      </c>
      <c r="AC372" s="113">
        <v>9406632291</v>
      </c>
      <c r="AD372" s="111" t="s">
        <v>1070</v>
      </c>
      <c r="AE372" s="111" t="s">
        <v>212</v>
      </c>
      <c r="AF372" s="111" t="s">
        <v>1071</v>
      </c>
      <c r="AG372" s="111" t="s">
        <v>1066</v>
      </c>
      <c r="AH372" s="111" t="s">
        <v>1067</v>
      </c>
      <c r="AI372" s="111" t="s">
        <v>1068</v>
      </c>
      <c r="AJ372" s="111" t="s">
        <v>180</v>
      </c>
      <c r="AK372" s="112">
        <v>79252</v>
      </c>
      <c r="AL372" s="111" t="s">
        <v>1069</v>
      </c>
      <c r="AM372" s="111" t="s">
        <v>1068</v>
      </c>
      <c r="AN372" s="111" t="s">
        <v>180</v>
      </c>
      <c r="AO372" s="112">
        <v>79252</v>
      </c>
      <c r="AP372" s="113">
        <v>9406632795</v>
      </c>
      <c r="AQ372" s="113">
        <v>9406632291</v>
      </c>
      <c r="AR372" s="111" t="s">
        <v>197</v>
      </c>
      <c r="AS372" s="114">
        <v>62920</v>
      </c>
      <c r="AT372" s="114">
        <v>24296.64</v>
      </c>
      <c r="AU372" s="114"/>
      <c r="AV372" s="114"/>
      <c r="AW372" s="114">
        <v>62920</v>
      </c>
      <c r="AX372" s="114" t="s">
        <v>186</v>
      </c>
      <c r="AY372" s="114" t="s">
        <v>186</v>
      </c>
      <c r="AZ372" s="114" t="s">
        <v>186</v>
      </c>
      <c r="BA372" s="114" t="s">
        <v>186</v>
      </c>
      <c r="BB372" s="111" t="s">
        <v>186</v>
      </c>
      <c r="BC372" s="114" t="s">
        <v>186</v>
      </c>
      <c r="BD372" s="111" t="s">
        <v>186</v>
      </c>
      <c r="BE372" s="114" t="s">
        <v>186</v>
      </c>
      <c r="BF372" s="111" t="s">
        <v>186</v>
      </c>
      <c r="BG372" s="114" t="s">
        <v>186</v>
      </c>
      <c r="BH372" s="114" t="s">
        <v>186</v>
      </c>
      <c r="BI372" s="114">
        <v>24296.64</v>
      </c>
      <c r="BJ372" s="114" t="s">
        <v>186</v>
      </c>
      <c r="BK372" s="114" t="s">
        <v>186</v>
      </c>
      <c r="BL372" s="114" t="s">
        <v>186</v>
      </c>
      <c r="BM372" s="114" t="s">
        <v>186</v>
      </c>
      <c r="BN372" s="111" t="s">
        <v>186</v>
      </c>
      <c r="BO372" s="114" t="s">
        <v>186</v>
      </c>
      <c r="BP372" s="111" t="s">
        <v>186</v>
      </c>
      <c r="BQ372" s="114" t="s">
        <v>186</v>
      </c>
      <c r="BR372" s="111" t="s">
        <v>186</v>
      </c>
      <c r="BS372" s="114" t="s">
        <v>186</v>
      </c>
      <c r="BT372" s="114" t="s">
        <v>186</v>
      </c>
      <c r="BU372" s="114" t="s">
        <v>186</v>
      </c>
      <c r="BV372" s="114" t="s">
        <v>186</v>
      </c>
      <c r="BW372" s="114" t="s">
        <v>186</v>
      </c>
      <c r="BX372" s="114" t="s">
        <v>186</v>
      </c>
      <c r="BY372" s="114" t="s">
        <v>186</v>
      </c>
      <c r="BZ372" s="114" t="s">
        <v>186</v>
      </c>
      <c r="CA372" s="111" t="s">
        <v>186</v>
      </c>
      <c r="CB372" s="114" t="s">
        <v>186</v>
      </c>
      <c r="CC372" s="111" t="s">
        <v>186</v>
      </c>
      <c r="CD372" s="114" t="s">
        <v>186</v>
      </c>
      <c r="CE372" s="111" t="s">
        <v>188</v>
      </c>
      <c r="CF372" s="111" t="s">
        <v>186</v>
      </c>
      <c r="CG372" s="111" t="s">
        <v>186</v>
      </c>
      <c r="CH372" s="111" t="s">
        <v>186</v>
      </c>
      <c r="CI372" s="111" t="s">
        <v>186</v>
      </c>
      <c r="CJ372" s="111" t="s">
        <v>186</v>
      </c>
      <c r="CK372" s="111" t="s">
        <v>186</v>
      </c>
      <c r="CL372" s="111" t="s">
        <v>186</v>
      </c>
      <c r="CM372" s="111" t="s">
        <v>186</v>
      </c>
      <c r="CN372" s="111" t="s">
        <v>186</v>
      </c>
      <c r="CO372" s="111" t="s">
        <v>186</v>
      </c>
      <c r="CP372" s="111" t="s">
        <v>186</v>
      </c>
      <c r="CQ372" s="111" t="s">
        <v>186</v>
      </c>
      <c r="CR372" s="111" t="s">
        <v>186</v>
      </c>
      <c r="CS372" s="111" t="s">
        <v>186</v>
      </c>
      <c r="CT372" s="111" t="s">
        <v>186</v>
      </c>
      <c r="CU372" s="111" t="s">
        <v>186</v>
      </c>
      <c r="CV372" s="111" t="s">
        <v>186</v>
      </c>
      <c r="CW372" s="111" t="s">
        <v>186</v>
      </c>
      <c r="CX372" s="111" t="s">
        <v>186</v>
      </c>
      <c r="CY372" s="111" t="s">
        <v>186</v>
      </c>
      <c r="CZ372" s="111" t="s">
        <v>186</v>
      </c>
      <c r="DA372" s="111" t="s">
        <v>186</v>
      </c>
      <c r="DB372" s="111" t="s">
        <v>186</v>
      </c>
      <c r="DC372" s="111" t="s">
        <v>186</v>
      </c>
      <c r="DD372" s="111" t="s">
        <v>186</v>
      </c>
      <c r="DE372" s="111" t="s">
        <v>186</v>
      </c>
      <c r="DF372" s="111" t="s">
        <v>186</v>
      </c>
      <c r="DG372" s="111" t="s">
        <v>186</v>
      </c>
      <c r="DH372" s="111" t="s">
        <v>186</v>
      </c>
      <c r="DI372" s="111" t="s">
        <v>186</v>
      </c>
      <c r="DJ372" s="111" t="s">
        <v>186</v>
      </c>
      <c r="DK372" s="111" t="s">
        <v>186</v>
      </c>
      <c r="DL372" s="111" t="s">
        <v>186</v>
      </c>
      <c r="DM372" s="115">
        <v>40962.79207175926</v>
      </c>
    </row>
    <row r="373" spans="18:117" ht="17.25" customHeight="1" hidden="1">
      <c r="R373" s="111" t="s">
        <v>1072</v>
      </c>
      <c r="S373" s="111" t="s">
        <v>1073</v>
      </c>
      <c r="T373" s="111" t="s">
        <v>1074</v>
      </c>
      <c r="U373" s="111" t="s">
        <v>1075</v>
      </c>
      <c r="V373" s="111" t="s">
        <v>180</v>
      </c>
      <c r="W373" s="112">
        <v>78550</v>
      </c>
      <c r="X373" s="111" t="s">
        <v>1074</v>
      </c>
      <c r="Y373" s="111" t="s">
        <v>1075</v>
      </c>
      <c r="Z373" s="111" t="s">
        <v>180</v>
      </c>
      <c r="AA373" s="112">
        <v>78550</v>
      </c>
      <c r="AB373" s="113">
        <v>9563651000</v>
      </c>
      <c r="AC373" s="113">
        <v>9563651875</v>
      </c>
      <c r="AD373" s="111" t="s">
        <v>1076</v>
      </c>
      <c r="AE373" s="111" t="s">
        <v>212</v>
      </c>
      <c r="AF373" s="111" t="s">
        <v>1077</v>
      </c>
      <c r="AG373" s="111" t="s">
        <v>1073</v>
      </c>
      <c r="AH373" s="111" t="s">
        <v>1074</v>
      </c>
      <c r="AI373" s="111" t="s">
        <v>1075</v>
      </c>
      <c r="AJ373" s="111" t="s">
        <v>180</v>
      </c>
      <c r="AK373" s="112">
        <v>78550</v>
      </c>
      <c r="AL373" s="111" t="s">
        <v>1074</v>
      </c>
      <c r="AM373" s="111" t="s">
        <v>1075</v>
      </c>
      <c r="AN373" s="111" t="s">
        <v>180</v>
      </c>
      <c r="AO373" s="112">
        <v>78550</v>
      </c>
      <c r="AP373" s="113">
        <v>9563651009</v>
      </c>
      <c r="AQ373" s="113">
        <v>9563651881</v>
      </c>
      <c r="AR373" s="111" t="s">
        <v>185</v>
      </c>
      <c r="AS373" s="114">
        <v>2067508</v>
      </c>
      <c r="AT373" s="114" t="s">
        <v>1078</v>
      </c>
      <c r="AU373" s="114"/>
      <c r="AV373" s="114"/>
      <c r="AW373" s="114" t="s">
        <v>186</v>
      </c>
      <c r="AX373" s="114" t="s">
        <v>186</v>
      </c>
      <c r="AY373" s="114" t="s">
        <v>186</v>
      </c>
      <c r="AZ373" s="114" t="s">
        <v>186</v>
      </c>
      <c r="BA373" s="114" t="s">
        <v>186</v>
      </c>
      <c r="BB373" s="111" t="s">
        <v>356</v>
      </c>
      <c r="BC373" s="114">
        <v>2067508</v>
      </c>
      <c r="BD373" s="111" t="s">
        <v>186</v>
      </c>
      <c r="BE373" s="114" t="s">
        <v>186</v>
      </c>
      <c r="BF373" s="111" t="s">
        <v>186</v>
      </c>
      <c r="BG373" s="114" t="s">
        <v>186</v>
      </c>
      <c r="BH373" s="114" t="s">
        <v>186</v>
      </c>
      <c r="BI373" s="114" t="s">
        <v>186</v>
      </c>
      <c r="BJ373" s="114" t="s">
        <v>186</v>
      </c>
      <c r="BK373" s="114" t="s">
        <v>186</v>
      </c>
      <c r="BL373" s="114" t="s">
        <v>186</v>
      </c>
      <c r="BM373" s="114" t="s">
        <v>186</v>
      </c>
      <c r="BN373" s="111" t="s">
        <v>186</v>
      </c>
      <c r="BO373" s="114" t="s">
        <v>186</v>
      </c>
      <c r="BP373" s="111" t="s">
        <v>186</v>
      </c>
      <c r="BQ373" s="114" t="s">
        <v>186</v>
      </c>
      <c r="BR373" s="111" t="s">
        <v>186</v>
      </c>
      <c r="BS373" s="114" t="s">
        <v>186</v>
      </c>
      <c r="BT373" s="114" t="s">
        <v>186</v>
      </c>
      <c r="BU373" s="114" t="s">
        <v>186</v>
      </c>
      <c r="BV373" s="114" t="s">
        <v>186</v>
      </c>
      <c r="BW373" s="114" t="s">
        <v>186</v>
      </c>
      <c r="BX373" s="114" t="s">
        <v>186</v>
      </c>
      <c r="BY373" s="114" t="s">
        <v>186</v>
      </c>
      <c r="BZ373" s="114" t="s">
        <v>186</v>
      </c>
      <c r="CA373" s="111" t="s">
        <v>186</v>
      </c>
      <c r="CB373" s="114" t="s">
        <v>186</v>
      </c>
      <c r="CC373" s="111" t="s">
        <v>186</v>
      </c>
      <c r="CD373" s="114" t="s">
        <v>186</v>
      </c>
      <c r="CE373" s="111" t="s">
        <v>188</v>
      </c>
      <c r="CF373" s="111" t="s">
        <v>186</v>
      </c>
      <c r="CG373" s="111" t="s">
        <v>186</v>
      </c>
      <c r="CH373" s="111" t="s">
        <v>186</v>
      </c>
      <c r="CI373" s="111" t="s">
        <v>186</v>
      </c>
      <c r="CJ373" s="111" t="s">
        <v>186</v>
      </c>
      <c r="CK373" s="111" t="s">
        <v>186</v>
      </c>
      <c r="CL373" s="111" t="s">
        <v>186</v>
      </c>
      <c r="CM373" s="111" t="s">
        <v>186</v>
      </c>
      <c r="CN373" s="111" t="s">
        <v>186</v>
      </c>
      <c r="CO373" s="111" t="s">
        <v>186</v>
      </c>
      <c r="CP373" s="111" t="s">
        <v>186</v>
      </c>
      <c r="CQ373" s="111" t="s">
        <v>186</v>
      </c>
      <c r="CR373" s="111" t="s">
        <v>186</v>
      </c>
      <c r="CS373" s="111" t="s">
        <v>186</v>
      </c>
      <c r="CT373" s="111" t="s">
        <v>186</v>
      </c>
      <c r="CU373" s="111" t="s">
        <v>186</v>
      </c>
      <c r="CV373" s="111" t="s">
        <v>186</v>
      </c>
      <c r="CW373" s="111" t="s">
        <v>186</v>
      </c>
      <c r="CX373" s="111" t="s">
        <v>186</v>
      </c>
      <c r="CY373" s="111" t="s">
        <v>186</v>
      </c>
      <c r="CZ373" s="111" t="s">
        <v>186</v>
      </c>
      <c r="DA373" s="111" t="s">
        <v>186</v>
      </c>
      <c r="DB373" s="111" t="s">
        <v>186</v>
      </c>
      <c r="DC373" s="111" t="s">
        <v>186</v>
      </c>
      <c r="DD373" s="111" t="s">
        <v>186</v>
      </c>
      <c r="DE373" s="111" t="s">
        <v>186</v>
      </c>
      <c r="DF373" s="111" t="s">
        <v>186</v>
      </c>
      <c r="DG373" s="111" t="s">
        <v>186</v>
      </c>
      <c r="DH373" s="111" t="s">
        <v>186</v>
      </c>
      <c r="DI373" s="111" t="s">
        <v>186</v>
      </c>
      <c r="DJ373" s="111" t="s">
        <v>186</v>
      </c>
      <c r="DK373" s="111" t="s">
        <v>186</v>
      </c>
      <c r="DL373" s="111" t="s">
        <v>186</v>
      </c>
      <c r="DM373" s="115">
        <v>40962.66002314815</v>
      </c>
    </row>
    <row r="374" spans="18:117" ht="17.25" customHeight="1" hidden="1">
      <c r="R374" s="116" t="s">
        <v>1079</v>
      </c>
      <c r="S374" s="111" t="s">
        <v>1080</v>
      </c>
      <c r="T374" s="111" t="s">
        <v>1081</v>
      </c>
      <c r="U374" s="111" t="s">
        <v>712</v>
      </c>
      <c r="V374" s="111" t="s">
        <v>180</v>
      </c>
      <c r="W374" s="112">
        <v>77054</v>
      </c>
      <c r="X374" s="111" t="s">
        <v>1081</v>
      </c>
      <c r="Y374" s="111" t="s">
        <v>712</v>
      </c>
      <c r="Z374" s="111" t="s">
        <v>180</v>
      </c>
      <c r="AA374" s="112">
        <v>77054</v>
      </c>
      <c r="AB374" s="113">
        <v>7135666790</v>
      </c>
      <c r="AC374" s="113">
        <v>8324872339</v>
      </c>
      <c r="AD374" s="111" t="s">
        <v>1082</v>
      </c>
      <c r="AE374" s="111" t="s">
        <v>1083</v>
      </c>
      <c r="AF374" s="111" t="s">
        <v>1084</v>
      </c>
      <c r="AG374" s="111" t="s">
        <v>1080</v>
      </c>
      <c r="AH374" s="111" t="s">
        <v>1081</v>
      </c>
      <c r="AI374" s="111" t="s">
        <v>712</v>
      </c>
      <c r="AJ374" s="111" t="s">
        <v>629</v>
      </c>
      <c r="AK374" s="112">
        <v>77054</v>
      </c>
      <c r="AL374" s="111" t="s">
        <v>1081</v>
      </c>
      <c r="AM374" s="111" t="s">
        <v>712</v>
      </c>
      <c r="AN374" s="111" t="s">
        <v>629</v>
      </c>
      <c r="AO374" s="112">
        <v>77054</v>
      </c>
      <c r="AP374" s="113">
        <v>7135666798</v>
      </c>
      <c r="AQ374" s="113">
        <v>7135666072</v>
      </c>
      <c r="AR374" s="111" t="s">
        <v>197</v>
      </c>
      <c r="AS374" s="114">
        <v>205855549</v>
      </c>
      <c r="AT374" s="114">
        <v>230891300</v>
      </c>
      <c r="AU374" s="114">
        <v>43417</v>
      </c>
      <c r="AV374" s="114"/>
      <c r="AW374" s="114" t="s">
        <v>186</v>
      </c>
      <c r="AX374" s="114" t="s">
        <v>186</v>
      </c>
      <c r="AY374" s="114" t="s">
        <v>186</v>
      </c>
      <c r="AZ374" s="114" t="s">
        <v>186</v>
      </c>
      <c r="BA374" s="114" t="s">
        <v>186</v>
      </c>
      <c r="BB374" s="111" t="s">
        <v>730</v>
      </c>
      <c r="BC374" s="114">
        <v>205855549</v>
      </c>
      <c r="BD374" s="111" t="s">
        <v>186</v>
      </c>
      <c r="BE374" s="114" t="s">
        <v>186</v>
      </c>
      <c r="BF374" s="111" t="s">
        <v>186</v>
      </c>
      <c r="BG374" s="114" t="s">
        <v>186</v>
      </c>
      <c r="BH374" s="114" t="s">
        <v>186</v>
      </c>
      <c r="BI374" s="114" t="s">
        <v>186</v>
      </c>
      <c r="BJ374" s="114" t="s">
        <v>186</v>
      </c>
      <c r="BK374" s="114" t="s">
        <v>186</v>
      </c>
      <c r="BL374" s="114" t="s">
        <v>186</v>
      </c>
      <c r="BM374" s="114" t="s">
        <v>186</v>
      </c>
      <c r="BN374" s="111" t="s">
        <v>1085</v>
      </c>
      <c r="BO374" s="114">
        <v>230891300</v>
      </c>
      <c r="BP374" s="111" t="s">
        <v>186</v>
      </c>
      <c r="BQ374" s="114" t="s">
        <v>186</v>
      </c>
      <c r="BR374" s="111" t="s">
        <v>186</v>
      </c>
      <c r="BS374" s="114" t="s">
        <v>186</v>
      </c>
      <c r="BT374" s="114" t="s">
        <v>186</v>
      </c>
      <c r="BU374" s="114" t="s">
        <v>186</v>
      </c>
      <c r="BV374" s="114" t="s">
        <v>186</v>
      </c>
      <c r="BW374" s="114" t="s">
        <v>186</v>
      </c>
      <c r="BX374" s="114" t="s">
        <v>186</v>
      </c>
      <c r="BY374" s="114" t="s">
        <v>186</v>
      </c>
      <c r="BZ374" s="114" t="s">
        <v>186</v>
      </c>
      <c r="CA374" s="111" t="s">
        <v>1085</v>
      </c>
      <c r="CB374" s="114">
        <v>43417</v>
      </c>
      <c r="CC374" s="111" t="s">
        <v>186</v>
      </c>
      <c r="CD374" s="114" t="s">
        <v>186</v>
      </c>
      <c r="CE374" s="111" t="s">
        <v>186</v>
      </c>
      <c r="CF374" s="111" t="s">
        <v>186</v>
      </c>
      <c r="CG374" s="111" t="s">
        <v>186</v>
      </c>
      <c r="CH374" s="111" t="s">
        <v>186</v>
      </c>
      <c r="CI374" s="111" t="s">
        <v>186</v>
      </c>
      <c r="CJ374" s="111" t="s">
        <v>186</v>
      </c>
      <c r="CK374" s="111" t="s">
        <v>186</v>
      </c>
      <c r="CL374" s="111" t="s">
        <v>186</v>
      </c>
      <c r="CM374" s="111" t="s">
        <v>186</v>
      </c>
      <c r="CN374" s="111" t="s">
        <v>186</v>
      </c>
      <c r="CO374" s="111" t="s">
        <v>186</v>
      </c>
      <c r="CP374" s="111" t="s">
        <v>186</v>
      </c>
      <c r="CQ374" s="111" t="s">
        <v>186</v>
      </c>
      <c r="CR374" s="111" t="s">
        <v>186</v>
      </c>
      <c r="CS374" s="111" t="s">
        <v>186</v>
      </c>
      <c r="CT374" s="111" t="s">
        <v>186</v>
      </c>
      <c r="CU374" s="111" t="s">
        <v>186</v>
      </c>
      <c r="CV374" s="114" t="s">
        <v>186</v>
      </c>
      <c r="CW374" s="111" t="s">
        <v>186</v>
      </c>
      <c r="CX374" s="111" t="s">
        <v>186</v>
      </c>
      <c r="CY374" s="111" t="s">
        <v>186</v>
      </c>
      <c r="CZ374" s="111" t="s">
        <v>186</v>
      </c>
      <c r="DA374" s="111" t="s">
        <v>186</v>
      </c>
      <c r="DB374" s="111" t="s">
        <v>186</v>
      </c>
      <c r="DC374" s="111" t="s">
        <v>186</v>
      </c>
      <c r="DD374" s="111" t="s">
        <v>186</v>
      </c>
      <c r="DE374" s="111" t="s">
        <v>186</v>
      </c>
      <c r="DF374" s="111" t="s">
        <v>186</v>
      </c>
      <c r="DG374" s="111" t="s">
        <v>186</v>
      </c>
      <c r="DH374" s="111" t="s">
        <v>186</v>
      </c>
      <c r="DI374" s="111" t="s">
        <v>186</v>
      </c>
      <c r="DJ374" s="111" t="s">
        <v>186</v>
      </c>
      <c r="DK374" s="111" t="s">
        <v>186</v>
      </c>
      <c r="DL374" s="111" t="s">
        <v>186</v>
      </c>
      <c r="DM374" s="115">
        <v>40974.471134259256</v>
      </c>
    </row>
    <row r="375" spans="18:117" ht="17.25" customHeight="1" hidden="1">
      <c r="R375" s="111" t="s">
        <v>1086</v>
      </c>
      <c r="S375" s="111" t="s">
        <v>1087</v>
      </c>
      <c r="T375" s="111" t="s">
        <v>1088</v>
      </c>
      <c r="U375" s="111" t="s">
        <v>1089</v>
      </c>
      <c r="V375" s="111" t="s">
        <v>180</v>
      </c>
      <c r="W375" s="112">
        <v>75670</v>
      </c>
      <c r="X375" s="111" t="s">
        <v>1088</v>
      </c>
      <c r="Y375" s="111" t="s">
        <v>1089</v>
      </c>
      <c r="Z375" s="111" t="s">
        <v>180</v>
      </c>
      <c r="AA375" s="112">
        <v>75670</v>
      </c>
      <c r="AB375" s="113">
        <v>9033154869</v>
      </c>
      <c r="AC375" s="113">
        <v>9033151123</v>
      </c>
      <c r="AD375" s="111" t="s">
        <v>983</v>
      </c>
      <c r="AE375" s="111" t="s">
        <v>236</v>
      </c>
      <c r="AF375" s="111" t="s">
        <v>984</v>
      </c>
      <c r="AG375" s="111" t="s">
        <v>1090</v>
      </c>
      <c r="AH375" s="111" t="s">
        <v>1091</v>
      </c>
      <c r="AI375" s="111" t="s">
        <v>987</v>
      </c>
      <c r="AJ375" s="111" t="s">
        <v>180</v>
      </c>
      <c r="AK375" s="112">
        <v>75601</v>
      </c>
      <c r="AL375" s="111" t="s">
        <v>1091</v>
      </c>
      <c r="AM375" s="111" t="s">
        <v>987</v>
      </c>
      <c r="AN375" s="111" t="s">
        <v>180</v>
      </c>
      <c r="AO375" s="112">
        <v>75601</v>
      </c>
      <c r="AP375" s="113">
        <v>9033154869</v>
      </c>
      <c r="AQ375" s="113">
        <v>9033151123</v>
      </c>
      <c r="AR375" s="111" t="s">
        <v>185</v>
      </c>
      <c r="AS375" s="114">
        <v>1554304</v>
      </c>
      <c r="AT375" s="114">
        <v>1281252</v>
      </c>
      <c r="AU375" s="114"/>
      <c r="AV375" s="114"/>
      <c r="AW375" s="114" t="s">
        <v>186</v>
      </c>
      <c r="AX375" s="114" t="s">
        <v>186</v>
      </c>
      <c r="AY375" s="114" t="s">
        <v>186</v>
      </c>
      <c r="AZ375" s="114" t="s">
        <v>186</v>
      </c>
      <c r="BA375" s="114" t="s">
        <v>186</v>
      </c>
      <c r="BB375" s="111" t="s">
        <v>1092</v>
      </c>
      <c r="BC375" s="114">
        <v>1554304</v>
      </c>
      <c r="BD375" s="111" t="s">
        <v>186</v>
      </c>
      <c r="BE375" s="114" t="s">
        <v>186</v>
      </c>
      <c r="BF375" s="111" t="s">
        <v>186</v>
      </c>
      <c r="BG375" s="114" t="s">
        <v>186</v>
      </c>
      <c r="BH375" s="114" t="s">
        <v>186</v>
      </c>
      <c r="BI375" s="114" t="s">
        <v>186</v>
      </c>
      <c r="BJ375" s="114" t="s">
        <v>186</v>
      </c>
      <c r="BK375" s="114" t="s">
        <v>186</v>
      </c>
      <c r="BL375" s="114" t="s">
        <v>186</v>
      </c>
      <c r="BM375" s="114" t="s">
        <v>186</v>
      </c>
      <c r="BN375" s="111" t="s">
        <v>1092</v>
      </c>
      <c r="BO375" s="114">
        <v>1281252</v>
      </c>
      <c r="BP375" s="111" t="s">
        <v>186</v>
      </c>
      <c r="BQ375" s="114" t="s">
        <v>186</v>
      </c>
      <c r="BR375" s="111" t="s">
        <v>186</v>
      </c>
      <c r="BS375" s="114" t="s">
        <v>186</v>
      </c>
      <c r="BT375" s="114" t="s">
        <v>186</v>
      </c>
      <c r="BU375" s="114" t="s">
        <v>186</v>
      </c>
      <c r="BV375" s="114" t="s">
        <v>186</v>
      </c>
      <c r="BW375" s="114" t="s">
        <v>186</v>
      </c>
      <c r="BX375" s="114" t="s">
        <v>186</v>
      </c>
      <c r="BY375" s="114" t="s">
        <v>186</v>
      </c>
      <c r="BZ375" s="114" t="s">
        <v>186</v>
      </c>
      <c r="CA375" s="111" t="s">
        <v>186</v>
      </c>
      <c r="CB375" s="114" t="s">
        <v>186</v>
      </c>
      <c r="CC375" s="111" t="s">
        <v>186</v>
      </c>
      <c r="CD375" s="114" t="s">
        <v>186</v>
      </c>
      <c r="CE375" s="111" t="s">
        <v>215</v>
      </c>
      <c r="CF375" s="111" t="s">
        <v>1093</v>
      </c>
      <c r="CG375" s="111" t="s">
        <v>62</v>
      </c>
      <c r="CH375" s="111" t="s">
        <v>63</v>
      </c>
      <c r="CI375" s="111" t="s">
        <v>64</v>
      </c>
      <c r="CJ375" s="111" t="s">
        <v>186</v>
      </c>
      <c r="CK375" s="111" t="s">
        <v>1094</v>
      </c>
      <c r="CL375" s="111" t="s">
        <v>991</v>
      </c>
      <c r="CM375" s="111" t="s">
        <v>992</v>
      </c>
      <c r="CN375" s="113">
        <v>5124949282</v>
      </c>
      <c r="CO375" s="114">
        <v>9480</v>
      </c>
      <c r="CP375" s="111" t="s">
        <v>1095</v>
      </c>
      <c r="CQ375" s="111" t="s">
        <v>988</v>
      </c>
      <c r="CR375" s="111" t="s">
        <v>1094</v>
      </c>
      <c r="CS375" s="111" t="s">
        <v>991</v>
      </c>
      <c r="CT375" s="111" t="s">
        <v>992</v>
      </c>
      <c r="CU375" s="113">
        <v>5124949282</v>
      </c>
      <c r="CV375" s="114">
        <v>9480</v>
      </c>
      <c r="CW375" s="111" t="s">
        <v>1095</v>
      </c>
      <c r="CX375" s="111" t="s">
        <v>988</v>
      </c>
      <c r="CY375" s="111" t="s">
        <v>1094</v>
      </c>
      <c r="CZ375" s="111" t="s">
        <v>991</v>
      </c>
      <c r="DA375" s="111" t="s">
        <v>992</v>
      </c>
      <c r="DB375" s="113">
        <v>5124949282</v>
      </c>
      <c r="DC375" s="114">
        <v>9480</v>
      </c>
      <c r="DD375" s="111" t="s">
        <v>1095</v>
      </c>
      <c r="DE375" s="111" t="s">
        <v>988</v>
      </c>
      <c r="DF375" s="111" t="s">
        <v>186</v>
      </c>
      <c r="DG375" s="111" t="s">
        <v>186</v>
      </c>
      <c r="DH375" s="111" t="s">
        <v>186</v>
      </c>
      <c r="DI375" s="111" t="s">
        <v>186</v>
      </c>
      <c r="DJ375" s="111" t="s">
        <v>186</v>
      </c>
      <c r="DK375" s="111" t="s">
        <v>186</v>
      </c>
      <c r="DL375" s="111" t="s">
        <v>186</v>
      </c>
      <c r="DM375" s="115">
        <v>40977.58537037037</v>
      </c>
    </row>
    <row r="376" spans="18:117" ht="17.25" customHeight="1" hidden="1">
      <c r="R376" s="111" t="s">
        <v>1096</v>
      </c>
      <c r="S376" s="111" t="s">
        <v>1097</v>
      </c>
      <c r="T376" s="111" t="s">
        <v>1098</v>
      </c>
      <c r="U376" s="111" t="s">
        <v>1099</v>
      </c>
      <c r="V376" s="111" t="s">
        <v>180</v>
      </c>
      <c r="W376" s="112">
        <v>79521</v>
      </c>
      <c r="X376" s="111" t="s">
        <v>1100</v>
      </c>
      <c r="Y376" s="111" t="s">
        <v>1099</v>
      </c>
      <c r="Z376" s="111" t="s">
        <v>180</v>
      </c>
      <c r="AA376" s="112">
        <v>79521</v>
      </c>
      <c r="AB376" s="113">
        <v>9408642621</v>
      </c>
      <c r="AC376" s="113">
        <v>9408645014</v>
      </c>
      <c r="AD376" s="111" t="s">
        <v>1101</v>
      </c>
      <c r="AE376" s="111" t="s">
        <v>1102</v>
      </c>
      <c r="AF376" s="111" t="s">
        <v>1103</v>
      </c>
      <c r="AG376" s="111" t="s">
        <v>1097</v>
      </c>
      <c r="AH376" s="111" t="s">
        <v>1098</v>
      </c>
      <c r="AI376" s="111" t="s">
        <v>1099</v>
      </c>
      <c r="AJ376" s="111" t="s">
        <v>180</v>
      </c>
      <c r="AK376" s="112">
        <v>79521</v>
      </c>
      <c r="AL376" s="111" t="s">
        <v>1100</v>
      </c>
      <c r="AM376" s="111" t="s">
        <v>1099</v>
      </c>
      <c r="AN376" s="111" t="s">
        <v>180</v>
      </c>
      <c r="AO376" s="112">
        <v>79521</v>
      </c>
      <c r="AP376" s="113">
        <v>9408642621</v>
      </c>
      <c r="AQ376" s="113">
        <v>9408645014</v>
      </c>
      <c r="AR376" s="111" t="s">
        <v>197</v>
      </c>
      <c r="AS376" s="114">
        <v>0</v>
      </c>
      <c r="AT376" s="114">
        <v>30867</v>
      </c>
      <c r="AU376" s="114"/>
      <c r="AV376" s="114"/>
      <c r="AW376" s="114" t="s">
        <v>186</v>
      </c>
      <c r="AX376" s="114" t="s">
        <v>186</v>
      </c>
      <c r="AY376" s="114" t="s">
        <v>186</v>
      </c>
      <c r="AZ376" s="114" t="s">
        <v>186</v>
      </c>
      <c r="BA376" s="114" t="s">
        <v>186</v>
      </c>
      <c r="BB376" s="111" t="s">
        <v>186</v>
      </c>
      <c r="BC376" s="114" t="s">
        <v>186</v>
      </c>
      <c r="BD376" s="111" t="s">
        <v>186</v>
      </c>
      <c r="BE376" s="114" t="s">
        <v>186</v>
      </c>
      <c r="BF376" s="111" t="s">
        <v>186</v>
      </c>
      <c r="BG376" s="114" t="s">
        <v>186</v>
      </c>
      <c r="BH376" s="114" t="s">
        <v>186</v>
      </c>
      <c r="BI376" s="114" t="s">
        <v>186</v>
      </c>
      <c r="BJ376" s="114">
        <v>30867</v>
      </c>
      <c r="BK376" s="114" t="s">
        <v>186</v>
      </c>
      <c r="BL376" s="114" t="s">
        <v>186</v>
      </c>
      <c r="BM376" s="114" t="s">
        <v>186</v>
      </c>
      <c r="BN376" s="111" t="s">
        <v>186</v>
      </c>
      <c r="BO376" s="114" t="s">
        <v>186</v>
      </c>
      <c r="BP376" s="111" t="s">
        <v>186</v>
      </c>
      <c r="BQ376" s="114" t="s">
        <v>186</v>
      </c>
      <c r="BR376" s="111" t="s">
        <v>186</v>
      </c>
      <c r="BS376" s="114" t="s">
        <v>186</v>
      </c>
      <c r="BT376" s="114" t="s">
        <v>186</v>
      </c>
      <c r="BU376" s="114" t="s">
        <v>186</v>
      </c>
      <c r="BV376" s="114" t="s">
        <v>186</v>
      </c>
      <c r="BW376" s="114" t="s">
        <v>186</v>
      </c>
      <c r="BX376" s="114" t="s">
        <v>186</v>
      </c>
      <c r="BY376" s="114" t="s">
        <v>186</v>
      </c>
      <c r="BZ376" s="114" t="s">
        <v>186</v>
      </c>
      <c r="CA376" s="111" t="s">
        <v>186</v>
      </c>
      <c r="CB376" s="114" t="s">
        <v>186</v>
      </c>
      <c r="CC376" s="111" t="s">
        <v>186</v>
      </c>
      <c r="CD376" s="114" t="s">
        <v>186</v>
      </c>
      <c r="CE376" s="111" t="s">
        <v>188</v>
      </c>
      <c r="CF376" s="111" t="s">
        <v>186</v>
      </c>
      <c r="CG376" s="111" t="s">
        <v>186</v>
      </c>
      <c r="CH376" s="111" t="s">
        <v>186</v>
      </c>
      <c r="CI376" s="111" t="s">
        <v>186</v>
      </c>
      <c r="CJ376" s="111" t="s">
        <v>186</v>
      </c>
      <c r="CK376" s="111" t="s">
        <v>186</v>
      </c>
      <c r="CL376" s="111" t="s">
        <v>186</v>
      </c>
      <c r="CM376" s="111" t="s">
        <v>186</v>
      </c>
      <c r="CN376" s="111" t="s">
        <v>186</v>
      </c>
      <c r="CO376" s="111" t="s">
        <v>186</v>
      </c>
      <c r="CP376" s="111" t="s">
        <v>186</v>
      </c>
      <c r="CQ376" s="111" t="s">
        <v>186</v>
      </c>
      <c r="CR376" s="111" t="s">
        <v>186</v>
      </c>
      <c r="CS376" s="111" t="s">
        <v>186</v>
      </c>
      <c r="CT376" s="111" t="s">
        <v>186</v>
      </c>
      <c r="CU376" s="111" t="s">
        <v>186</v>
      </c>
      <c r="CV376" s="111" t="s">
        <v>186</v>
      </c>
      <c r="CW376" s="111" t="s">
        <v>186</v>
      </c>
      <c r="CX376" s="111" t="s">
        <v>186</v>
      </c>
      <c r="CY376" s="111" t="s">
        <v>186</v>
      </c>
      <c r="CZ376" s="111" t="s">
        <v>186</v>
      </c>
      <c r="DA376" s="111" t="s">
        <v>186</v>
      </c>
      <c r="DB376" s="111" t="s">
        <v>186</v>
      </c>
      <c r="DC376" s="111" t="s">
        <v>186</v>
      </c>
      <c r="DD376" s="111" t="s">
        <v>186</v>
      </c>
      <c r="DE376" s="111" t="s">
        <v>186</v>
      </c>
      <c r="DF376" s="111" t="s">
        <v>186</v>
      </c>
      <c r="DG376" s="111" t="s">
        <v>186</v>
      </c>
      <c r="DH376" s="111" t="s">
        <v>186</v>
      </c>
      <c r="DI376" s="111" t="s">
        <v>186</v>
      </c>
      <c r="DJ376" s="111" t="s">
        <v>186</v>
      </c>
      <c r="DK376" s="111" t="s">
        <v>186</v>
      </c>
      <c r="DL376" s="111" t="s">
        <v>186</v>
      </c>
      <c r="DM376" s="115">
        <v>40926.57314814815</v>
      </c>
    </row>
    <row r="377" spans="18:117" ht="17.25" customHeight="1" hidden="1">
      <c r="R377" s="121" t="s">
        <v>1104</v>
      </c>
      <c r="S377" s="111" t="s">
        <v>1105</v>
      </c>
      <c r="T377" s="111" t="s">
        <v>1106</v>
      </c>
      <c r="U377" s="111" t="s">
        <v>1107</v>
      </c>
      <c r="V377" s="111" t="s">
        <v>362</v>
      </c>
      <c r="W377" s="112">
        <v>76825</v>
      </c>
      <c r="X377" s="111" t="s">
        <v>1108</v>
      </c>
      <c r="Y377" s="111" t="s">
        <v>1107</v>
      </c>
      <c r="Z377" s="111" t="s">
        <v>362</v>
      </c>
      <c r="AA377" s="112">
        <v>76825</v>
      </c>
      <c r="AB377" s="113">
        <v>3255972901</v>
      </c>
      <c r="AC377" s="113">
        <v>3255972280</v>
      </c>
      <c r="AD377" s="111" t="s">
        <v>1109</v>
      </c>
      <c r="AE377" s="111" t="s">
        <v>372</v>
      </c>
      <c r="AF377" s="111" t="s">
        <v>1110</v>
      </c>
      <c r="AG377" s="111" t="s">
        <v>1105</v>
      </c>
      <c r="AH377" s="111" t="s">
        <v>1106</v>
      </c>
      <c r="AI377" s="111" t="s">
        <v>1107</v>
      </c>
      <c r="AJ377" s="111" t="s">
        <v>362</v>
      </c>
      <c r="AK377" s="112">
        <v>76825</v>
      </c>
      <c r="AL377" s="111" t="s">
        <v>1108</v>
      </c>
      <c r="AM377" s="111" t="s">
        <v>1107</v>
      </c>
      <c r="AN377" s="111" t="s">
        <v>362</v>
      </c>
      <c r="AO377" s="112">
        <v>76825</v>
      </c>
      <c r="AP377" s="113">
        <v>3255972901</v>
      </c>
      <c r="AQ377" s="113">
        <v>3255972280</v>
      </c>
      <c r="AR377" s="111" t="s">
        <v>186</v>
      </c>
      <c r="AS377" s="114">
        <v>262613</v>
      </c>
      <c r="AT377" s="114">
        <v>208682</v>
      </c>
      <c r="AU377" s="114"/>
      <c r="AV377" s="114"/>
      <c r="AW377" s="114" t="s">
        <v>186</v>
      </c>
      <c r="AX377" s="114" t="s">
        <v>186</v>
      </c>
      <c r="AY377" s="114" t="s">
        <v>186</v>
      </c>
      <c r="AZ377" s="114" t="s">
        <v>186</v>
      </c>
      <c r="BA377" s="114" t="s">
        <v>186</v>
      </c>
      <c r="BB377" s="111" t="s">
        <v>1111</v>
      </c>
      <c r="BC377" s="114">
        <v>262613</v>
      </c>
      <c r="BD377" s="111" t="s">
        <v>186</v>
      </c>
      <c r="BE377" s="114" t="s">
        <v>186</v>
      </c>
      <c r="BF377" s="111" t="s">
        <v>186</v>
      </c>
      <c r="BG377" s="114" t="s">
        <v>186</v>
      </c>
      <c r="BH377" s="114" t="s">
        <v>186</v>
      </c>
      <c r="BI377" s="114" t="s">
        <v>186</v>
      </c>
      <c r="BJ377" s="114" t="s">
        <v>186</v>
      </c>
      <c r="BK377" s="114" t="s">
        <v>186</v>
      </c>
      <c r="BL377" s="114" t="s">
        <v>186</v>
      </c>
      <c r="BM377" s="114" t="s">
        <v>186</v>
      </c>
      <c r="BN377" s="111" t="s">
        <v>1111</v>
      </c>
      <c r="BO377" s="114">
        <v>208682</v>
      </c>
      <c r="BP377" s="111" t="s">
        <v>186</v>
      </c>
      <c r="BQ377" s="114" t="s">
        <v>186</v>
      </c>
      <c r="BR377" s="111" t="s">
        <v>186</v>
      </c>
      <c r="BS377" s="114" t="s">
        <v>186</v>
      </c>
      <c r="BT377" s="114" t="s">
        <v>186</v>
      </c>
      <c r="BU377" s="114" t="s">
        <v>186</v>
      </c>
      <c r="BV377" s="114" t="s">
        <v>186</v>
      </c>
      <c r="BW377" s="114" t="s">
        <v>186</v>
      </c>
      <c r="BX377" s="114" t="s">
        <v>186</v>
      </c>
      <c r="BY377" s="114" t="s">
        <v>186</v>
      </c>
      <c r="BZ377" s="114" t="s">
        <v>186</v>
      </c>
      <c r="CA377" s="111" t="s">
        <v>186</v>
      </c>
      <c r="CB377" s="114" t="s">
        <v>186</v>
      </c>
      <c r="CC377" s="111" t="s">
        <v>186</v>
      </c>
      <c r="CD377" s="114" t="s">
        <v>186</v>
      </c>
      <c r="CE377" s="111" t="s">
        <v>186</v>
      </c>
      <c r="CF377" s="111" t="s">
        <v>186</v>
      </c>
      <c r="CG377" s="111" t="s">
        <v>186</v>
      </c>
      <c r="CH377" s="111" t="s">
        <v>186</v>
      </c>
      <c r="CI377" s="111" t="s">
        <v>186</v>
      </c>
      <c r="CJ377" s="111" t="s">
        <v>186</v>
      </c>
      <c r="CK377" s="111" t="s">
        <v>186</v>
      </c>
      <c r="CL377" s="111" t="s">
        <v>186</v>
      </c>
      <c r="CM377" s="111" t="s">
        <v>186</v>
      </c>
      <c r="CN377" s="111" t="s">
        <v>186</v>
      </c>
      <c r="CO377" s="111" t="s">
        <v>186</v>
      </c>
      <c r="CP377" s="111" t="s">
        <v>186</v>
      </c>
      <c r="CQ377" s="111" t="s">
        <v>186</v>
      </c>
      <c r="CR377" s="111" t="s">
        <v>186</v>
      </c>
      <c r="CS377" s="111" t="s">
        <v>186</v>
      </c>
      <c r="CT377" s="111" t="s">
        <v>186</v>
      </c>
      <c r="CU377" s="111" t="s">
        <v>186</v>
      </c>
      <c r="CV377" s="111" t="s">
        <v>186</v>
      </c>
      <c r="CW377" s="111" t="s">
        <v>186</v>
      </c>
      <c r="CX377" s="111" t="s">
        <v>186</v>
      </c>
      <c r="CY377" s="111" t="s">
        <v>186</v>
      </c>
      <c r="CZ377" s="111" t="s">
        <v>186</v>
      </c>
      <c r="DA377" s="111" t="s">
        <v>186</v>
      </c>
      <c r="DB377" s="111" t="s">
        <v>186</v>
      </c>
      <c r="DC377" s="111" t="s">
        <v>186</v>
      </c>
      <c r="DD377" s="111" t="s">
        <v>186</v>
      </c>
      <c r="DE377" s="111" t="s">
        <v>186</v>
      </c>
      <c r="DF377" s="111" t="s">
        <v>186</v>
      </c>
      <c r="DG377" s="111" t="s">
        <v>186</v>
      </c>
      <c r="DH377" s="111" t="s">
        <v>186</v>
      </c>
      <c r="DI377" s="111" t="s">
        <v>186</v>
      </c>
      <c r="DJ377" s="111" t="s">
        <v>186</v>
      </c>
      <c r="DK377" s="111" t="s">
        <v>186</v>
      </c>
      <c r="DL377" s="111" t="s">
        <v>186</v>
      </c>
      <c r="DM377" s="115">
        <v>40932.40356481481</v>
      </c>
    </row>
    <row r="378" spans="18:117" ht="17.25" customHeight="1" hidden="1">
      <c r="R378" s="111" t="s">
        <v>1112</v>
      </c>
      <c r="S378" s="111" t="s">
        <v>1113</v>
      </c>
      <c r="T378" s="111" t="s">
        <v>1114</v>
      </c>
      <c r="U378" s="111" t="s">
        <v>1115</v>
      </c>
      <c r="V378" s="111" t="s">
        <v>180</v>
      </c>
      <c r="W378" s="112">
        <v>79014</v>
      </c>
      <c r="X378" s="111" t="s">
        <v>1114</v>
      </c>
      <c r="Y378" s="111" t="s">
        <v>1115</v>
      </c>
      <c r="Z378" s="111" t="s">
        <v>180</v>
      </c>
      <c r="AA378" s="112">
        <v>79014</v>
      </c>
      <c r="AB378" s="113">
        <v>8063236422</v>
      </c>
      <c r="AC378" s="113">
        <v>8063238109</v>
      </c>
      <c r="AD378" s="111" t="s">
        <v>1116</v>
      </c>
      <c r="AE378" s="111" t="s">
        <v>372</v>
      </c>
      <c r="AF378" s="111" t="s">
        <v>1117</v>
      </c>
      <c r="AG378" s="111" t="s">
        <v>1113</v>
      </c>
      <c r="AH378" s="111" t="s">
        <v>1114</v>
      </c>
      <c r="AI378" s="111" t="s">
        <v>1115</v>
      </c>
      <c r="AJ378" s="111" t="s">
        <v>180</v>
      </c>
      <c r="AK378" s="112">
        <v>79014</v>
      </c>
      <c r="AL378" s="111" t="s">
        <v>1114</v>
      </c>
      <c r="AM378" s="111" t="s">
        <v>1115</v>
      </c>
      <c r="AN378" s="111" t="s">
        <v>180</v>
      </c>
      <c r="AO378" s="112">
        <v>79014</v>
      </c>
      <c r="AP378" s="113">
        <v>8063236422</v>
      </c>
      <c r="AQ378" s="113">
        <v>8063238109</v>
      </c>
      <c r="AR378" s="111" t="s">
        <v>197</v>
      </c>
      <c r="AS378" s="114" t="s">
        <v>186</v>
      </c>
      <c r="AT378" s="114">
        <v>36909.43</v>
      </c>
      <c r="AU378" s="114"/>
      <c r="AV378" s="114"/>
      <c r="AW378" s="114" t="s">
        <v>186</v>
      </c>
      <c r="AX378" s="114" t="s">
        <v>186</v>
      </c>
      <c r="AY378" s="114" t="s">
        <v>186</v>
      </c>
      <c r="AZ378" s="114" t="s">
        <v>186</v>
      </c>
      <c r="BA378" s="114" t="s">
        <v>186</v>
      </c>
      <c r="BB378" s="111" t="s">
        <v>186</v>
      </c>
      <c r="BC378" s="114" t="s">
        <v>186</v>
      </c>
      <c r="BD378" s="111" t="s">
        <v>186</v>
      </c>
      <c r="BE378" s="114" t="s">
        <v>186</v>
      </c>
      <c r="BF378" s="111" t="s">
        <v>186</v>
      </c>
      <c r="BG378" s="114" t="s">
        <v>186</v>
      </c>
      <c r="BH378" s="114">
        <v>36909.43</v>
      </c>
      <c r="BI378" s="114" t="s">
        <v>186</v>
      </c>
      <c r="BJ378" s="114" t="s">
        <v>186</v>
      </c>
      <c r="BK378" s="114" t="s">
        <v>186</v>
      </c>
      <c r="BL378" s="114" t="s">
        <v>186</v>
      </c>
      <c r="BM378" s="114" t="s">
        <v>186</v>
      </c>
      <c r="BN378" s="111" t="s">
        <v>186</v>
      </c>
      <c r="BO378" s="114" t="s">
        <v>186</v>
      </c>
      <c r="BP378" s="111" t="s">
        <v>186</v>
      </c>
      <c r="BQ378" s="114" t="s">
        <v>186</v>
      </c>
      <c r="BR378" s="111" t="s">
        <v>186</v>
      </c>
      <c r="BS378" s="114" t="s">
        <v>186</v>
      </c>
      <c r="BT378" s="114" t="s">
        <v>186</v>
      </c>
      <c r="BU378" s="114" t="s">
        <v>186</v>
      </c>
      <c r="BV378" s="114" t="s">
        <v>186</v>
      </c>
      <c r="BW378" s="114" t="s">
        <v>186</v>
      </c>
      <c r="BX378" s="114" t="s">
        <v>186</v>
      </c>
      <c r="BY378" s="114" t="s">
        <v>186</v>
      </c>
      <c r="BZ378" s="114" t="s">
        <v>186</v>
      </c>
      <c r="CA378" s="111" t="s">
        <v>186</v>
      </c>
      <c r="CB378" s="114" t="s">
        <v>186</v>
      </c>
      <c r="CC378" s="111" t="s">
        <v>186</v>
      </c>
      <c r="CD378" s="114" t="s">
        <v>186</v>
      </c>
      <c r="CE378" s="111" t="s">
        <v>188</v>
      </c>
      <c r="CF378" s="111" t="s">
        <v>186</v>
      </c>
      <c r="CG378" s="111" t="s">
        <v>186</v>
      </c>
      <c r="CH378" s="111" t="s">
        <v>186</v>
      </c>
      <c r="CI378" s="111" t="s">
        <v>186</v>
      </c>
      <c r="CJ378" s="111" t="s">
        <v>186</v>
      </c>
      <c r="CK378" s="111" t="s">
        <v>186</v>
      </c>
      <c r="CL378" s="111" t="s">
        <v>186</v>
      </c>
      <c r="CM378" s="111" t="s">
        <v>186</v>
      </c>
      <c r="CN378" s="111" t="s">
        <v>186</v>
      </c>
      <c r="CO378" s="111" t="s">
        <v>186</v>
      </c>
      <c r="CP378" s="111" t="s">
        <v>186</v>
      </c>
      <c r="CQ378" s="111" t="s">
        <v>186</v>
      </c>
      <c r="CR378" s="111" t="s">
        <v>186</v>
      </c>
      <c r="CS378" s="111" t="s">
        <v>186</v>
      </c>
      <c r="CT378" s="111" t="s">
        <v>186</v>
      </c>
      <c r="CU378" s="111" t="s">
        <v>186</v>
      </c>
      <c r="CV378" s="111" t="s">
        <v>186</v>
      </c>
      <c r="CW378" s="111" t="s">
        <v>186</v>
      </c>
      <c r="CX378" s="111" t="s">
        <v>186</v>
      </c>
      <c r="CY378" s="111" t="s">
        <v>186</v>
      </c>
      <c r="CZ378" s="111" t="s">
        <v>186</v>
      </c>
      <c r="DA378" s="111" t="s">
        <v>186</v>
      </c>
      <c r="DB378" s="111" t="s">
        <v>186</v>
      </c>
      <c r="DC378" s="111" t="s">
        <v>186</v>
      </c>
      <c r="DD378" s="111" t="s">
        <v>186</v>
      </c>
      <c r="DE378" s="111" t="s">
        <v>186</v>
      </c>
      <c r="DF378" s="111" t="s">
        <v>186</v>
      </c>
      <c r="DG378" s="111" t="s">
        <v>186</v>
      </c>
      <c r="DH378" s="111" t="s">
        <v>186</v>
      </c>
      <c r="DI378" s="111" t="s">
        <v>186</v>
      </c>
      <c r="DJ378" s="111" t="s">
        <v>186</v>
      </c>
      <c r="DK378" s="111" t="s">
        <v>186</v>
      </c>
      <c r="DL378" s="111" t="s">
        <v>186</v>
      </c>
      <c r="DM378" s="115">
        <v>40949.427349537036</v>
      </c>
    </row>
    <row r="379" spans="18:117" ht="17.25" customHeight="1" hidden="1">
      <c r="R379" s="111" t="s">
        <v>1118</v>
      </c>
      <c r="S379" s="111" t="s">
        <v>1119</v>
      </c>
      <c r="T379" s="111" t="s">
        <v>1120</v>
      </c>
      <c r="U379" s="111" t="s">
        <v>1121</v>
      </c>
      <c r="V379" s="111" t="s">
        <v>180</v>
      </c>
      <c r="W379" s="112">
        <v>79601</v>
      </c>
      <c r="X379" s="111" t="s">
        <v>1120</v>
      </c>
      <c r="Y379" s="111" t="s">
        <v>1121</v>
      </c>
      <c r="Z379" s="111" t="s">
        <v>180</v>
      </c>
      <c r="AA379" s="112">
        <v>79601</v>
      </c>
      <c r="AB379" s="113">
        <v>3256702000</v>
      </c>
      <c r="AC379" s="113">
        <v>3256702209</v>
      </c>
      <c r="AD379" s="111" t="s">
        <v>1122</v>
      </c>
      <c r="AE379" s="111" t="s">
        <v>1123</v>
      </c>
      <c r="AF379" s="111" t="s">
        <v>1124</v>
      </c>
      <c r="AG379" s="111" t="s">
        <v>1119</v>
      </c>
      <c r="AH379" s="111" t="s">
        <v>1120</v>
      </c>
      <c r="AI379" s="111" t="s">
        <v>1121</v>
      </c>
      <c r="AJ379" s="111" t="s">
        <v>180</v>
      </c>
      <c r="AK379" s="112">
        <v>79601</v>
      </c>
      <c r="AL379" s="111" t="s">
        <v>1120</v>
      </c>
      <c r="AM379" s="111" t="s">
        <v>1121</v>
      </c>
      <c r="AN379" s="111" t="s">
        <v>180</v>
      </c>
      <c r="AO379" s="112">
        <v>79601</v>
      </c>
      <c r="AP379" s="113">
        <v>3256703517</v>
      </c>
      <c r="AQ379" s="113">
        <v>3256704508</v>
      </c>
      <c r="AR379" s="111" t="s">
        <v>185</v>
      </c>
      <c r="AS379" s="114">
        <v>4913805</v>
      </c>
      <c r="AT379" s="114">
        <v>16009348.94</v>
      </c>
      <c r="AU379" s="114"/>
      <c r="AV379" s="114"/>
      <c r="AW379" s="114" t="s">
        <v>186</v>
      </c>
      <c r="AX379" s="114" t="s">
        <v>186</v>
      </c>
      <c r="AY379" s="114" t="s">
        <v>186</v>
      </c>
      <c r="AZ379" s="114" t="s">
        <v>186</v>
      </c>
      <c r="BA379" s="114" t="s">
        <v>186</v>
      </c>
      <c r="BB379" s="111" t="s">
        <v>1125</v>
      </c>
      <c r="BC379" s="114">
        <v>4913805</v>
      </c>
      <c r="BD379" s="111" t="s">
        <v>186</v>
      </c>
      <c r="BE379" s="114" t="s">
        <v>186</v>
      </c>
      <c r="BF379" s="111" t="s">
        <v>186</v>
      </c>
      <c r="BG379" s="114" t="s">
        <v>186</v>
      </c>
      <c r="BH379" s="114" t="s">
        <v>186</v>
      </c>
      <c r="BI379" s="114" t="s">
        <v>186</v>
      </c>
      <c r="BJ379" s="114" t="s">
        <v>186</v>
      </c>
      <c r="BK379" s="114" t="s">
        <v>186</v>
      </c>
      <c r="BL379" s="114" t="s">
        <v>186</v>
      </c>
      <c r="BM379" s="114" t="s">
        <v>186</v>
      </c>
      <c r="BN379" s="111" t="s">
        <v>1125</v>
      </c>
      <c r="BO379" s="114">
        <v>16009348.94</v>
      </c>
      <c r="BP379" s="111" t="s">
        <v>186</v>
      </c>
      <c r="BQ379" s="114" t="s">
        <v>186</v>
      </c>
      <c r="BR379" s="111" t="s">
        <v>186</v>
      </c>
      <c r="BS379" s="114" t="s">
        <v>186</v>
      </c>
      <c r="BT379" s="114" t="s">
        <v>186</v>
      </c>
      <c r="BU379" s="114" t="s">
        <v>186</v>
      </c>
      <c r="BV379" s="114" t="s">
        <v>186</v>
      </c>
      <c r="BW379" s="114" t="s">
        <v>186</v>
      </c>
      <c r="BX379" s="114" t="s">
        <v>186</v>
      </c>
      <c r="BY379" s="114" t="s">
        <v>186</v>
      </c>
      <c r="BZ379" s="114" t="s">
        <v>186</v>
      </c>
      <c r="CA379" s="111" t="s">
        <v>186</v>
      </c>
      <c r="CB379" s="114" t="s">
        <v>186</v>
      </c>
      <c r="CC379" s="111" t="s">
        <v>186</v>
      </c>
      <c r="CD379" s="114" t="s">
        <v>186</v>
      </c>
      <c r="CE379" s="111" t="s">
        <v>188</v>
      </c>
      <c r="CF379" s="111" t="s">
        <v>1126</v>
      </c>
      <c r="CG379" s="111" t="s">
        <v>186</v>
      </c>
      <c r="CH379" s="111" t="s">
        <v>186</v>
      </c>
      <c r="CI379" s="111" t="s">
        <v>186</v>
      </c>
      <c r="CJ379" s="111" t="s">
        <v>186</v>
      </c>
      <c r="CK379" s="111" t="s">
        <v>186</v>
      </c>
      <c r="CL379" s="111" t="s">
        <v>186</v>
      </c>
      <c r="CM379" s="111" t="s">
        <v>186</v>
      </c>
      <c r="CN379" s="111" t="s">
        <v>186</v>
      </c>
      <c r="CO379" s="111" t="s">
        <v>186</v>
      </c>
      <c r="CP379" s="111" t="s">
        <v>186</v>
      </c>
      <c r="CQ379" s="111" t="s">
        <v>186</v>
      </c>
      <c r="CR379" s="111" t="s">
        <v>186</v>
      </c>
      <c r="CS379" s="111" t="s">
        <v>186</v>
      </c>
      <c r="CT379" s="111" t="s">
        <v>186</v>
      </c>
      <c r="CU379" s="111" t="s">
        <v>186</v>
      </c>
      <c r="CV379" s="114" t="s">
        <v>186</v>
      </c>
      <c r="CW379" s="111" t="s">
        <v>186</v>
      </c>
      <c r="CX379" s="111" t="s">
        <v>186</v>
      </c>
      <c r="CY379" s="111" t="s">
        <v>186</v>
      </c>
      <c r="CZ379" s="111" t="s">
        <v>186</v>
      </c>
      <c r="DA379" s="111" t="s">
        <v>186</v>
      </c>
      <c r="DB379" s="111" t="s">
        <v>186</v>
      </c>
      <c r="DC379" s="111" t="s">
        <v>186</v>
      </c>
      <c r="DD379" s="111" t="s">
        <v>186</v>
      </c>
      <c r="DE379" s="111" t="s">
        <v>186</v>
      </c>
      <c r="DF379" s="111" t="s">
        <v>186</v>
      </c>
      <c r="DG379" s="111" t="s">
        <v>186</v>
      </c>
      <c r="DH379" s="111" t="s">
        <v>186</v>
      </c>
      <c r="DI379" s="111" t="s">
        <v>186</v>
      </c>
      <c r="DJ379" s="111" t="s">
        <v>186</v>
      </c>
      <c r="DK379" s="111" t="s">
        <v>186</v>
      </c>
      <c r="DL379" s="111" t="s">
        <v>186</v>
      </c>
      <c r="DM379" s="115">
        <v>40968.391435185185</v>
      </c>
    </row>
    <row r="380" spans="18:117" ht="17.25" customHeight="1" hidden="1">
      <c r="R380" s="111" t="s">
        <v>1127</v>
      </c>
      <c r="S380" s="111" t="s">
        <v>1128</v>
      </c>
      <c r="T380" s="111" t="s">
        <v>1129</v>
      </c>
      <c r="U380" s="111" t="s">
        <v>1130</v>
      </c>
      <c r="V380" s="111" t="s">
        <v>362</v>
      </c>
      <c r="W380" s="112">
        <v>78624</v>
      </c>
      <c r="X380" s="111" t="s">
        <v>1131</v>
      </c>
      <c r="Y380" s="111" t="s">
        <v>1130</v>
      </c>
      <c r="Z380" s="111" t="s">
        <v>362</v>
      </c>
      <c r="AA380" s="112">
        <v>78624</v>
      </c>
      <c r="AB380" s="113">
        <v>8309974353</v>
      </c>
      <c r="AC380" s="113">
        <v>8309901592</v>
      </c>
      <c r="AD380" s="111" t="s">
        <v>1132</v>
      </c>
      <c r="AE380" s="111" t="s">
        <v>212</v>
      </c>
      <c r="AF380" s="111" t="s">
        <v>1133</v>
      </c>
      <c r="AG380" s="111" t="s">
        <v>1128</v>
      </c>
      <c r="AH380" s="111" t="s">
        <v>1129</v>
      </c>
      <c r="AI380" s="111" t="s">
        <v>1130</v>
      </c>
      <c r="AJ380" s="111" t="s">
        <v>362</v>
      </c>
      <c r="AK380" s="112">
        <v>78624</v>
      </c>
      <c r="AL380" s="111" t="s">
        <v>1131</v>
      </c>
      <c r="AM380" s="111" t="s">
        <v>1130</v>
      </c>
      <c r="AN380" s="111" t="s">
        <v>362</v>
      </c>
      <c r="AO380" s="112">
        <v>78624</v>
      </c>
      <c r="AP380" s="113">
        <v>8309971339</v>
      </c>
      <c r="AQ380" s="113">
        <v>8309901592</v>
      </c>
      <c r="AR380" s="111" t="s">
        <v>197</v>
      </c>
      <c r="AS380" s="114" t="s">
        <v>186</v>
      </c>
      <c r="AT380" s="114">
        <v>703815</v>
      </c>
      <c r="AU380" s="114"/>
      <c r="AV380" s="114"/>
      <c r="AW380" s="114" t="s">
        <v>186</v>
      </c>
      <c r="AX380" s="114" t="s">
        <v>186</v>
      </c>
      <c r="AY380" s="114" t="s">
        <v>186</v>
      </c>
      <c r="AZ380" s="114" t="s">
        <v>186</v>
      </c>
      <c r="BA380" s="114" t="s">
        <v>186</v>
      </c>
      <c r="BB380" s="111" t="s">
        <v>186</v>
      </c>
      <c r="BC380" s="114" t="s">
        <v>186</v>
      </c>
      <c r="BD380" s="111" t="s">
        <v>186</v>
      </c>
      <c r="BE380" s="114" t="s">
        <v>186</v>
      </c>
      <c r="BF380" s="111" t="s">
        <v>186</v>
      </c>
      <c r="BG380" s="114" t="s">
        <v>186</v>
      </c>
      <c r="BH380" s="114" t="s">
        <v>186</v>
      </c>
      <c r="BI380" s="114" t="s">
        <v>186</v>
      </c>
      <c r="BJ380" s="114" t="s">
        <v>186</v>
      </c>
      <c r="BK380" s="114" t="s">
        <v>186</v>
      </c>
      <c r="BL380" s="114" t="s">
        <v>186</v>
      </c>
      <c r="BM380" s="114" t="s">
        <v>186</v>
      </c>
      <c r="BN380" s="111" t="s">
        <v>1134</v>
      </c>
      <c r="BO380" s="114">
        <v>703815</v>
      </c>
      <c r="BP380" s="111" t="s">
        <v>186</v>
      </c>
      <c r="BQ380" s="114" t="s">
        <v>186</v>
      </c>
      <c r="BR380" s="111" t="s">
        <v>186</v>
      </c>
      <c r="BS380" s="114" t="s">
        <v>186</v>
      </c>
      <c r="BT380" s="114" t="s">
        <v>186</v>
      </c>
      <c r="BU380" s="114" t="s">
        <v>186</v>
      </c>
      <c r="BV380" s="114" t="s">
        <v>186</v>
      </c>
      <c r="BW380" s="114" t="s">
        <v>186</v>
      </c>
      <c r="BX380" s="114" t="s">
        <v>186</v>
      </c>
      <c r="BY380" s="114" t="s">
        <v>186</v>
      </c>
      <c r="BZ380" s="114" t="s">
        <v>186</v>
      </c>
      <c r="CA380" s="111" t="s">
        <v>186</v>
      </c>
      <c r="CB380" s="114" t="s">
        <v>186</v>
      </c>
      <c r="CC380" s="111" t="s">
        <v>186</v>
      </c>
      <c r="CD380" s="114" t="s">
        <v>186</v>
      </c>
      <c r="CE380" s="111" t="s">
        <v>188</v>
      </c>
      <c r="CF380" s="111" t="s">
        <v>186</v>
      </c>
      <c r="CG380" s="111" t="s">
        <v>186</v>
      </c>
      <c r="CH380" s="111" t="s">
        <v>186</v>
      </c>
      <c r="CI380" s="111" t="s">
        <v>186</v>
      </c>
      <c r="CJ380" s="111" t="s">
        <v>186</v>
      </c>
      <c r="CK380" s="111" t="s">
        <v>186</v>
      </c>
      <c r="CL380" s="111" t="s">
        <v>186</v>
      </c>
      <c r="CM380" s="111" t="s">
        <v>186</v>
      </c>
      <c r="CN380" s="111" t="s">
        <v>186</v>
      </c>
      <c r="CO380" s="111" t="s">
        <v>186</v>
      </c>
      <c r="CP380" s="111" t="s">
        <v>186</v>
      </c>
      <c r="CQ380" s="111" t="s">
        <v>186</v>
      </c>
      <c r="CR380" s="111" t="s">
        <v>186</v>
      </c>
      <c r="CS380" s="111" t="s">
        <v>186</v>
      </c>
      <c r="CT380" s="111" t="s">
        <v>186</v>
      </c>
      <c r="CU380" s="111" t="s">
        <v>186</v>
      </c>
      <c r="CV380" s="111" t="s">
        <v>186</v>
      </c>
      <c r="CW380" s="111" t="s">
        <v>186</v>
      </c>
      <c r="CX380" s="111" t="s">
        <v>186</v>
      </c>
      <c r="CY380" s="111" t="s">
        <v>186</v>
      </c>
      <c r="CZ380" s="111" t="s">
        <v>186</v>
      </c>
      <c r="DA380" s="111" t="s">
        <v>186</v>
      </c>
      <c r="DB380" s="111" t="s">
        <v>186</v>
      </c>
      <c r="DC380" s="111" t="s">
        <v>186</v>
      </c>
      <c r="DD380" s="111" t="s">
        <v>186</v>
      </c>
      <c r="DE380" s="111" t="s">
        <v>186</v>
      </c>
      <c r="DF380" s="111" t="s">
        <v>186</v>
      </c>
      <c r="DG380" s="111" t="s">
        <v>186</v>
      </c>
      <c r="DH380" s="111" t="s">
        <v>186</v>
      </c>
      <c r="DI380" s="111" t="s">
        <v>186</v>
      </c>
      <c r="DJ380" s="111" t="s">
        <v>186</v>
      </c>
      <c r="DK380" s="111" t="s">
        <v>186</v>
      </c>
      <c r="DL380" s="111" t="s">
        <v>186</v>
      </c>
      <c r="DM380" s="115">
        <v>40959.68083333333</v>
      </c>
    </row>
    <row r="381" spans="18:117" ht="17.25" customHeight="1" hidden="1">
      <c r="R381" s="111" t="s">
        <v>1135</v>
      </c>
      <c r="S381" s="111" t="s">
        <v>1136</v>
      </c>
      <c r="T381" s="111" t="s">
        <v>1137</v>
      </c>
      <c r="U381" s="111" t="s">
        <v>1138</v>
      </c>
      <c r="V381" s="111" t="s">
        <v>180</v>
      </c>
      <c r="W381" s="112">
        <v>76645</v>
      </c>
      <c r="X381" s="111" t="s">
        <v>1137</v>
      </c>
      <c r="Y381" s="111" t="s">
        <v>1138</v>
      </c>
      <c r="Z381" s="111" t="s">
        <v>180</v>
      </c>
      <c r="AA381" s="112">
        <v>76645</v>
      </c>
      <c r="AB381" s="113">
        <v>2545808500</v>
      </c>
      <c r="AC381" s="113">
        <v>2545822144</v>
      </c>
      <c r="AD381" s="111" t="s">
        <v>349</v>
      </c>
      <c r="AE381" s="111" t="s">
        <v>350</v>
      </c>
      <c r="AF381" s="111" t="s">
        <v>351</v>
      </c>
      <c r="AG381" s="111" t="s">
        <v>352</v>
      </c>
      <c r="AH381" s="111" t="s">
        <v>353</v>
      </c>
      <c r="AI381" s="111" t="s">
        <v>354</v>
      </c>
      <c r="AJ381" s="111" t="s">
        <v>355</v>
      </c>
      <c r="AK381" s="112">
        <v>37067</v>
      </c>
      <c r="AL381" s="111" t="s">
        <v>353</v>
      </c>
      <c r="AM381" s="111" t="s">
        <v>354</v>
      </c>
      <c r="AN381" s="111" t="s">
        <v>355</v>
      </c>
      <c r="AO381" s="112">
        <v>37067</v>
      </c>
      <c r="AP381" s="113">
        <v>6154653461</v>
      </c>
      <c r="AQ381" s="113">
        <v>6153732603</v>
      </c>
      <c r="AR381" s="111" t="s">
        <v>185</v>
      </c>
      <c r="AS381" s="114">
        <v>689971</v>
      </c>
      <c r="AT381" s="114">
        <v>712158</v>
      </c>
      <c r="AU381" s="114"/>
      <c r="AV381" s="114"/>
      <c r="AW381" s="114" t="s">
        <v>186</v>
      </c>
      <c r="AX381" s="114" t="s">
        <v>186</v>
      </c>
      <c r="AY381" s="114" t="s">
        <v>186</v>
      </c>
      <c r="AZ381" s="114" t="s">
        <v>186</v>
      </c>
      <c r="BA381" s="114" t="s">
        <v>186</v>
      </c>
      <c r="BB381" s="111" t="s">
        <v>356</v>
      </c>
      <c r="BC381" s="114">
        <v>689971</v>
      </c>
      <c r="BD381" s="111" t="s">
        <v>186</v>
      </c>
      <c r="BE381" s="114" t="s">
        <v>186</v>
      </c>
      <c r="BF381" s="111" t="s">
        <v>186</v>
      </c>
      <c r="BG381" s="114" t="s">
        <v>186</v>
      </c>
      <c r="BH381" s="114" t="s">
        <v>186</v>
      </c>
      <c r="BI381" s="114" t="s">
        <v>186</v>
      </c>
      <c r="BJ381" s="114" t="s">
        <v>186</v>
      </c>
      <c r="BK381" s="114" t="s">
        <v>186</v>
      </c>
      <c r="BL381" s="114" t="s">
        <v>186</v>
      </c>
      <c r="BM381" s="114" t="s">
        <v>186</v>
      </c>
      <c r="BN381" s="111" t="s">
        <v>357</v>
      </c>
      <c r="BO381" s="114">
        <v>712158</v>
      </c>
      <c r="BP381" s="111" t="s">
        <v>186</v>
      </c>
      <c r="BQ381" s="114" t="s">
        <v>186</v>
      </c>
      <c r="BR381" s="111" t="s">
        <v>186</v>
      </c>
      <c r="BS381" s="114" t="s">
        <v>186</v>
      </c>
      <c r="BT381" s="114" t="s">
        <v>186</v>
      </c>
      <c r="BU381" s="114" t="s">
        <v>186</v>
      </c>
      <c r="BV381" s="114" t="s">
        <v>186</v>
      </c>
      <c r="BW381" s="114" t="s">
        <v>186</v>
      </c>
      <c r="BX381" s="114" t="s">
        <v>186</v>
      </c>
      <c r="BY381" s="114" t="s">
        <v>186</v>
      </c>
      <c r="BZ381" s="114" t="s">
        <v>186</v>
      </c>
      <c r="CA381" s="111" t="s">
        <v>186</v>
      </c>
      <c r="CB381" s="114" t="s">
        <v>186</v>
      </c>
      <c r="CC381" s="111" t="s">
        <v>186</v>
      </c>
      <c r="CD381" s="114" t="s">
        <v>186</v>
      </c>
      <c r="CE381" s="111" t="s">
        <v>188</v>
      </c>
      <c r="CF381" s="111" t="s">
        <v>186</v>
      </c>
      <c r="CG381" s="111" t="s">
        <v>186</v>
      </c>
      <c r="CH381" s="111" t="s">
        <v>186</v>
      </c>
      <c r="CI381" s="111" t="s">
        <v>186</v>
      </c>
      <c r="CJ381" s="111" t="s">
        <v>186</v>
      </c>
      <c r="CK381" s="111" t="s">
        <v>186</v>
      </c>
      <c r="CL381" s="111" t="s">
        <v>186</v>
      </c>
      <c r="CM381" s="111" t="s">
        <v>186</v>
      </c>
      <c r="CN381" s="111" t="s">
        <v>186</v>
      </c>
      <c r="CO381" s="111" t="s">
        <v>186</v>
      </c>
      <c r="CP381" s="111" t="s">
        <v>186</v>
      </c>
      <c r="CQ381" s="111" t="s">
        <v>186</v>
      </c>
      <c r="CR381" s="111" t="s">
        <v>186</v>
      </c>
      <c r="CS381" s="111" t="s">
        <v>186</v>
      </c>
      <c r="CT381" s="111" t="s">
        <v>186</v>
      </c>
      <c r="CU381" s="111" t="s">
        <v>186</v>
      </c>
      <c r="CV381" s="114" t="s">
        <v>186</v>
      </c>
      <c r="CW381" s="111" t="s">
        <v>186</v>
      </c>
      <c r="CX381" s="111" t="s">
        <v>186</v>
      </c>
      <c r="CY381" s="111" t="s">
        <v>186</v>
      </c>
      <c r="CZ381" s="111" t="s">
        <v>186</v>
      </c>
      <c r="DA381" s="111" t="s">
        <v>186</v>
      </c>
      <c r="DB381" s="111" t="s">
        <v>186</v>
      </c>
      <c r="DC381" s="111" t="s">
        <v>186</v>
      </c>
      <c r="DD381" s="111" t="s">
        <v>186</v>
      </c>
      <c r="DE381" s="111" t="s">
        <v>186</v>
      </c>
      <c r="DF381" s="111" t="s">
        <v>186</v>
      </c>
      <c r="DG381" s="111" t="s">
        <v>186</v>
      </c>
      <c r="DH381" s="111" t="s">
        <v>186</v>
      </c>
      <c r="DI381" s="111" t="s">
        <v>186</v>
      </c>
      <c r="DJ381" s="111" t="s">
        <v>186</v>
      </c>
      <c r="DK381" s="111" t="s">
        <v>186</v>
      </c>
      <c r="DL381" s="111" t="s">
        <v>186</v>
      </c>
      <c r="DM381" s="115">
        <v>40967.710960648146</v>
      </c>
    </row>
    <row r="382" spans="18:117" ht="17.25" customHeight="1" hidden="1">
      <c r="R382" s="116" t="s">
        <v>1139</v>
      </c>
      <c r="S382" s="111" t="s">
        <v>1140</v>
      </c>
      <c r="T382" s="111" t="s">
        <v>1141</v>
      </c>
      <c r="U382" s="111" t="s">
        <v>758</v>
      </c>
      <c r="V382" s="111" t="s">
        <v>180</v>
      </c>
      <c r="W382" s="112">
        <v>76712</v>
      </c>
      <c r="X382" s="111" t="s">
        <v>1142</v>
      </c>
      <c r="Y382" s="111" t="s">
        <v>758</v>
      </c>
      <c r="Z382" s="111" t="s">
        <v>180</v>
      </c>
      <c r="AA382" s="112">
        <v>76712</v>
      </c>
      <c r="AB382" s="113">
        <v>2542022000</v>
      </c>
      <c r="AC382" s="113">
        <v>2542029441</v>
      </c>
      <c r="AD382" s="111" t="s">
        <v>1143</v>
      </c>
      <c r="AE382" s="111" t="s">
        <v>1144</v>
      </c>
      <c r="AF382" s="111" t="s">
        <v>1145</v>
      </c>
      <c r="AG382" s="111" t="s">
        <v>1146</v>
      </c>
      <c r="AH382" s="111" t="s">
        <v>1147</v>
      </c>
      <c r="AI382" s="111" t="s">
        <v>1148</v>
      </c>
      <c r="AJ382" s="111" t="s">
        <v>180</v>
      </c>
      <c r="AK382" s="112">
        <v>76508</v>
      </c>
      <c r="AL382" s="111" t="s">
        <v>1147</v>
      </c>
      <c r="AM382" s="111" t="s">
        <v>1148</v>
      </c>
      <c r="AN382" s="111" t="s">
        <v>180</v>
      </c>
      <c r="AO382" s="112">
        <v>76508</v>
      </c>
      <c r="AP382" s="113">
        <v>2542159056</v>
      </c>
      <c r="AQ382" s="113">
        <v>2542159266</v>
      </c>
      <c r="AR382" s="111" t="s">
        <v>185</v>
      </c>
      <c r="AS382" s="114">
        <v>5383478</v>
      </c>
      <c r="AT382" s="114">
        <v>1693564</v>
      </c>
      <c r="AU382" s="114"/>
      <c r="AV382" s="114"/>
      <c r="AW382" s="114" t="s">
        <v>186</v>
      </c>
      <c r="AX382" s="114" t="s">
        <v>186</v>
      </c>
      <c r="AY382" s="114" t="s">
        <v>186</v>
      </c>
      <c r="AZ382" s="114" t="s">
        <v>186</v>
      </c>
      <c r="BA382" s="114" t="s">
        <v>186</v>
      </c>
      <c r="BB382" s="111" t="s">
        <v>482</v>
      </c>
      <c r="BC382" s="114">
        <v>5383478</v>
      </c>
      <c r="BD382" s="111" t="s">
        <v>186</v>
      </c>
      <c r="BE382" s="114" t="s">
        <v>186</v>
      </c>
      <c r="BF382" s="111" t="s">
        <v>186</v>
      </c>
      <c r="BG382" s="114" t="s">
        <v>186</v>
      </c>
      <c r="BH382" s="114" t="s">
        <v>186</v>
      </c>
      <c r="BI382" s="114" t="s">
        <v>186</v>
      </c>
      <c r="BJ382" s="114" t="s">
        <v>186</v>
      </c>
      <c r="BK382" s="114" t="s">
        <v>186</v>
      </c>
      <c r="BL382" s="114" t="s">
        <v>186</v>
      </c>
      <c r="BM382" s="114" t="s">
        <v>186</v>
      </c>
      <c r="BN382" s="111" t="s">
        <v>241</v>
      </c>
      <c r="BO382" s="114">
        <v>1693564</v>
      </c>
      <c r="BP382" s="111" t="s">
        <v>186</v>
      </c>
      <c r="BQ382" s="114" t="s">
        <v>186</v>
      </c>
      <c r="BR382" s="111" t="s">
        <v>186</v>
      </c>
      <c r="BS382" s="114" t="s">
        <v>186</v>
      </c>
      <c r="BT382" s="114" t="s">
        <v>186</v>
      </c>
      <c r="BU382" s="114" t="s">
        <v>186</v>
      </c>
      <c r="BV382" s="114" t="s">
        <v>186</v>
      </c>
      <c r="BW382" s="114" t="s">
        <v>186</v>
      </c>
      <c r="BX382" s="114" t="s">
        <v>186</v>
      </c>
      <c r="BY382" s="114" t="s">
        <v>186</v>
      </c>
      <c r="BZ382" s="114" t="s">
        <v>186</v>
      </c>
      <c r="CA382" s="111" t="s">
        <v>186</v>
      </c>
      <c r="CB382" s="114" t="s">
        <v>186</v>
      </c>
      <c r="CC382" s="111" t="s">
        <v>186</v>
      </c>
      <c r="CD382" s="114" t="s">
        <v>186</v>
      </c>
      <c r="CE382" s="111" t="s">
        <v>188</v>
      </c>
      <c r="CF382" s="111" t="s">
        <v>186</v>
      </c>
      <c r="CG382" s="111" t="s">
        <v>186</v>
      </c>
      <c r="CH382" s="111" t="s">
        <v>186</v>
      </c>
      <c r="CI382" s="111" t="s">
        <v>186</v>
      </c>
      <c r="CJ382" s="111" t="s">
        <v>186</v>
      </c>
      <c r="CK382" s="111" t="s">
        <v>186</v>
      </c>
      <c r="CL382" s="111" t="s">
        <v>186</v>
      </c>
      <c r="CM382" s="111" t="s">
        <v>186</v>
      </c>
      <c r="CN382" s="111" t="s">
        <v>186</v>
      </c>
      <c r="CO382" s="111" t="s">
        <v>186</v>
      </c>
      <c r="CP382" s="111" t="s">
        <v>186</v>
      </c>
      <c r="CQ382" s="111" t="s">
        <v>186</v>
      </c>
      <c r="CR382" s="111" t="s">
        <v>186</v>
      </c>
      <c r="CS382" s="111" t="s">
        <v>186</v>
      </c>
      <c r="CT382" s="111" t="s">
        <v>186</v>
      </c>
      <c r="CU382" s="111" t="s">
        <v>186</v>
      </c>
      <c r="CV382" s="114" t="s">
        <v>186</v>
      </c>
      <c r="CW382" s="111" t="s">
        <v>186</v>
      </c>
      <c r="CX382" s="111" t="s">
        <v>186</v>
      </c>
      <c r="CY382" s="111" t="s">
        <v>186</v>
      </c>
      <c r="CZ382" s="111" t="s">
        <v>186</v>
      </c>
      <c r="DA382" s="111" t="s">
        <v>186</v>
      </c>
      <c r="DB382" s="111" t="s">
        <v>186</v>
      </c>
      <c r="DC382" s="111" t="s">
        <v>186</v>
      </c>
      <c r="DD382" s="111" t="s">
        <v>186</v>
      </c>
      <c r="DE382" s="111" t="s">
        <v>186</v>
      </c>
      <c r="DF382" s="111" t="s">
        <v>186</v>
      </c>
      <c r="DG382" s="111" t="s">
        <v>186</v>
      </c>
      <c r="DH382" s="111" t="s">
        <v>186</v>
      </c>
      <c r="DI382" s="111" t="s">
        <v>186</v>
      </c>
      <c r="DJ382" s="111" t="s">
        <v>186</v>
      </c>
      <c r="DK382" s="111" t="s">
        <v>186</v>
      </c>
      <c r="DL382" s="111" t="s">
        <v>186</v>
      </c>
      <c r="DM382" s="115">
        <v>40968.57457175926</v>
      </c>
    </row>
    <row r="383" spans="18:117" ht="17.25" customHeight="1" hidden="1">
      <c r="R383" s="111" t="s">
        <v>1149</v>
      </c>
      <c r="S383" s="111" t="s">
        <v>1150</v>
      </c>
      <c r="T383" s="111" t="s">
        <v>1151</v>
      </c>
      <c r="U383" s="111" t="s">
        <v>1152</v>
      </c>
      <c r="V383" s="111" t="s">
        <v>180</v>
      </c>
      <c r="W383" s="112">
        <v>75482</v>
      </c>
      <c r="X383" s="111" t="s">
        <v>1151</v>
      </c>
      <c r="Y383" s="111" t="s">
        <v>1152</v>
      </c>
      <c r="Z383" s="111" t="s">
        <v>180</v>
      </c>
      <c r="AA383" s="112">
        <v>75482</v>
      </c>
      <c r="AB383" s="113">
        <v>9038857671</v>
      </c>
      <c r="AC383" s="113">
        <v>9038850052</v>
      </c>
      <c r="AD383" s="111" t="s">
        <v>1153</v>
      </c>
      <c r="AE383" s="111" t="s">
        <v>212</v>
      </c>
      <c r="AF383" s="111" t="s">
        <v>1154</v>
      </c>
      <c r="AG383" s="111" t="s">
        <v>1150</v>
      </c>
      <c r="AH383" s="111" t="s">
        <v>1151</v>
      </c>
      <c r="AI383" s="111" t="s">
        <v>1152</v>
      </c>
      <c r="AJ383" s="111" t="s">
        <v>180</v>
      </c>
      <c r="AK383" s="112">
        <v>75482</v>
      </c>
      <c r="AL383" s="111" t="s">
        <v>1151</v>
      </c>
      <c r="AM383" s="111" t="s">
        <v>1152</v>
      </c>
      <c r="AN383" s="111" t="s">
        <v>180</v>
      </c>
      <c r="AO383" s="112">
        <v>75482</v>
      </c>
      <c r="AP383" s="113">
        <v>9034394076</v>
      </c>
      <c r="AQ383" s="113">
        <v>9034384646</v>
      </c>
      <c r="AR383" s="111" t="s">
        <v>197</v>
      </c>
      <c r="AS383" s="114">
        <v>2512431</v>
      </c>
      <c r="AT383" s="114">
        <v>1926598</v>
      </c>
      <c r="AU383" s="114"/>
      <c r="AV383" s="114"/>
      <c r="AW383" s="114" t="s">
        <v>186</v>
      </c>
      <c r="AX383" s="114" t="s">
        <v>186</v>
      </c>
      <c r="AY383" s="114" t="s">
        <v>186</v>
      </c>
      <c r="AZ383" s="114" t="s">
        <v>186</v>
      </c>
      <c r="BA383" s="114" t="s">
        <v>186</v>
      </c>
      <c r="BB383" s="111" t="s">
        <v>251</v>
      </c>
      <c r="BC383" s="114">
        <v>2512431</v>
      </c>
      <c r="BD383" s="111" t="s">
        <v>186</v>
      </c>
      <c r="BE383" s="114" t="s">
        <v>186</v>
      </c>
      <c r="BF383" s="111" t="s">
        <v>186</v>
      </c>
      <c r="BG383" s="114" t="s">
        <v>186</v>
      </c>
      <c r="BH383" s="114" t="s">
        <v>186</v>
      </c>
      <c r="BI383" s="114" t="s">
        <v>186</v>
      </c>
      <c r="BJ383" s="114" t="s">
        <v>186</v>
      </c>
      <c r="BK383" s="114" t="s">
        <v>186</v>
      </c>
      <c r="BL383" s="114" t="s">
        <v>186</v>
      </c>
      <c r="BM383" s="114" t="s">
        <v>186</v>
      </c>
      <c r="BN383" s="111" t="s">
        <v>1155</v>
      </c>
      <c r="BO383" s="114">
        <v>1926598</v>
      </c>
      <c r="BP383" s="111" t="s">
        <v>186</v>
      </c>
      <c r="BQ383" s="114" t="s">
        <v>186</v>
      </c>
      <c r="BR383" s="111" t="s">
        <v>186</v>
      </c>
      <c r="BS383" s="114" t="s">
        <v>186</v>
      </c>
      <c r="BT383" s="114" t="s">
        <v>186</v>
      </c>
      <c r="BU383" s="114" t="s">
        <v>186</v>
      </c>
      <c r="BV383" s="114" t="s">
        <v>186</v>
      </c>
      <c r="BW383" s="114" t="s">
        <v>186</v>
      </c>
      <c r="BX383" s="114" t="s">
        <v>186</v>
      </c>
      <c r="BY383" s="114" t="s">
        <v>186</v>
      </c>
      <c r="BZ383" s="114" t="s">
        <v>186</v>
      </c>
      <c r="CA383" s="111" t="s">
        <v>186</v>
      </c>
      <c r="CB383" s="114" t="s">
        <v>186</v>
      </c>
      <c r="CC383" s="111" t="s">
        <v>186</v>
      </c>
      <c r="CD383" s="114" t="s">
        <v>186</v>
      </c>
      <c r="CE383" s="111" t="s">
        <v>188</v>
      </c>
      <c r="CF383" s="111" t="s">
        <v>186</v>
      </c>
      <c r="CG383" s="111" t="s">
        <v>186</v>
      </c>
      <c r="CH383" s="111" t="s">
        <v>186</v>
      </c>
      <c r="CI383" s="111" t="s">
        <v>186</v>
      </c>
      <c r="CJ383" s="111" t="s">
        <v>186</v>
      </c>
      <c r="CK383" s="111" t="s">
        <v>186</v>
      </c>
      <c r="CL383" s="111" t="s">
        <v>186</v>
      </c>
      <c r="CM383" s="111" t="s">
        <v>186</v>
      </c>
      <c r="CN383" s="111" t="s">
        <v>186</v>
      </c>
      <c r="CO383" s="111" t="s">
        <v>186</v>
      </c>
      <c r="CP383" s="111" t="s">
        <v>186</v>
      </c>
      <c r="CQ383" s="111" t="s">
        <v>186</v>
      </c>
      <c r="CR383" s="111" t="s">
        <v>186</v>
      </c>
      <c r="CS383" s="111" t="s">
        <v>186</v>
      </c>
      <c r="CT383" s="111" t="s">
        <v>186</v>
      </c>
      <c r="CU383" s="111" t="s">
        <v>186</v>
      </c>
      <c r="CV383" s="111" t="s">
        <v>186</v>
      </c>
      <c r="CW383" s="111" t="s">
        <v>186</v>
      </c>
      <c r="CX383" s="111" t="s">
        <v>186</v>
      </c>
      <c r="CY383" s="111" t="s">
        <v>186</v>
      </c>
      <c r="CZ383" s="111" t="s">
        <v>186</v>
      </c>
      <c r="DA383" s="111" t="s">
        <v>186</v>
      </c>
      <c r="DB383" s="111" t="s">
        <v>186</v>
      </c>
      <c r="DC383" s="111" t="s">
        <v>186</v>
      </c>
      <c r="DD383" s="111" t="s">
        <v>186</v>
      </c>
      <c r="DE383" s="111" t="s">
        <v>186</v>
      </c>
      <c r="DF383" s="111" t="s">
        <v>186</v>
      </c>
      <c r="DG383" s="111" t="s">
        <v>186</v>
      </c>
      <c r="DH383" s="111" t="s">
        <v>186</v>
      </c>
      <c r="DI383" s="111" t="s">
        <v>186</v>
      </c>
      <c r="DJ383" s="111" t="s">
        <v>186</v>
      </c>
      <c r="DK383" s="111" t="s">
        <v>186</v>
      </c>
      <c r="DL383" s="111" t="s">
        <v>186</v>
      </c>
      <c r="DM383" s="115">
        <v>40980.632743055554</v>
      </c>
    </row>
    <row r="384" spans="18:117" ht="17.25" customHeight="1" hidden="1">
      <c r="R384" s="111" t="s">
        <v>1156</v>
      </c>
      <c r="S384" s="122" t="s">
        <v>1157</v>
      </c>
      <c r="T384" s="111" t="s">
        <v>1158</v>
      </c>
      <c r="U384" s="111" t="s">
        <v>255</v>
      </c>
      <c r="V384" s="111" t="s">
        <v>180</v>
      </c>
      <c r="W384" s="112">
        <v>76115</v>
      </c>
      <c r="X384" s="111" t="s">
        <v>1159</v>
      </c>
      <c r="Y384" s="111" t="s">
        <v>255</v>
      </c>
      <c r="Z384" s="111" t="s">
        <v>180</v>
      </c>
      <c r="AA384" s="112">
        <v>76115</v>
      </c>
      <c r="AB384" s="113">
        <v>8172939110</v>
      </c>
      <c r="AC384" s="113">
        <v>8175683356</v>
      </c>
      <c r="AD384" s="111" t="s">
        <v>1160</v>
      </c>
      <c r="AE384" s="111" t="s">
        <v>1161</v>
      </c>
      <c r="AF384" s="111" t="s">
        <v>1162</v>
      </c>
      <c r="AG384" s="111" t="s">
        <v>1157</v>
      </c>
      <c r="AH384" s="111" t="s">
        <v>1163</v>
      </c>
      <c r="AI384" s="111" t="s">
        <v>255</v>
      </c>
      <c r="AJ384" s="111" t="s">
        <v>180</v>
      </c>
      <c r="AK384" s="112">
        <v>76115</v>
      </c>
      <c r="AL384" s="111" t="s">
        <v>1159</v>
      </c>
      <c r="AM384" s="111" t="s">
        <v>255</v>
      </c>
      <c r="AN384" s="111" t="s">
        <v>180</v>
      </c>
      <c r="AO384" s="112">
        <v>76115</v>
      </c>
      <c r="AP384" s="113">
        <v>8175683389</v>
      </c>
      <c r="AQ384" s="113">
        <v>8175683356</v>
      </c>
      <c r="AR384" s="111" t="s">
        <v>185</v>
      </c>
      <c r="AS384" s="114" t="s">
        <v>186</v>
      </c>
      <c r="AT384" s="114">
        <v>507099.39</v>
      </c>
      <c r="AU384" s="114"/>
      <c r="AV384" s="114"/>
      <c r="AW384" s="114" t="s">
        <v>186</v>
      </c>
      <c r="AX384" s="114" t="s">
        <v>186</v>
      </c>
      <c r="AY384" s="114" t="s">
        <v>186</v>
      </c>
      <c r="AZ384" s="114" t="s">
        <v>186</v>
      </c>
      <c r="BA384" s="114" t="s">
        <v>186</v>
      </c>
      <c r="BB384" s="111" t="s">
        <v>186</v>
      </c>
      <c r="BC384" s="114" t="s">
        <v>186</v>
      </c>
      <c r="BD384" s="111" t="s">
        <v>186</v>
      </c>
      <c r="BE384" s="114" t="s">
        <v>186</v>
      </c>
      <c r="BF384" s="111" t="s">
        <v>186</v>
      </c>
      <c r="BG384" s="114" t="s">
        <v>186</v>
      </c>
      <c r="BH384" s="114" t="s">
        <v>186</v>
      </c>
      <c r="BI384" s="114" t="s">
        <v>186</v>
      </c>
      <c r="BJ384" s="114">
        <v>507099.39</v>
      </c>
      <c r="BK384" s="114" t="s">
        <v>186</v>
      </c>
      <c r="BL384" s="114" t="s">
        <v>186</v>
      </c>
      <c r="BM384" s="114" t="s">
        <v>186</v>
      </c>
      <c r="BN384" s="111" t="s">
        <v>186</v>
      </c>
      <c r="BO384" s="114" t="s">
        <v>186</v>
      </c>
      <c r="BP384" s="111" t="s">
        <v>186</v>
      </c>
      <c r="BQ384" s="114" t="s">
        <v>186</v>
      </c>
      <c r="BR384" s="111" t="s">
        <v>186</v>
      </c>
      <c r="BS384" s="114" t="s">
        <v>186</v>
      </c>
      <c r="BT384" s="114" t="s">
        <v>186</v>
      </c>
      <c r="BU384" s="114" t="s">
        <v>186</v>
      </c>
      <c r="BV384" s="114" t="s">
        <v>186</v>
      </c>
      <c r="BW384" s="114" t="s">
        <v>186</v>
      </c>
      <c r="BX384" s="114" t="s">
        <v>186</v>
      </c>
      <c r="BY384" s="114" t="s">
        <v>186</v>
      </c>
      <c r="BZ384" s="114" t="s">
        <v>186</v>
      </c>
      <c r="CA384" s="111" t="s">
        <v>186</v>
      </c>
      <c r="CB384" s="114" t="s">
        <v>186</v>
      </c>
      <c r="CC384" s="111" t="s">
        <v>186</v>
      </c>
      <c r="CD384" s="114" t="s">
        <v>186</v>
      </c>
      <c r="CE384" s="111" t="s">
        <v>186</v>
      </c>
      <c r="CF384" s="111" t="s">
        <v>186</v>
      </c>
      <c r="CG384" s="111" t="s">
        <v>186</v>
      </c>
      <c r="CH384" s="111" t="s">
        <v>186</v>
      </c>
      <c r="CI384" s="111" t="s">
        <v>186</v>
      </c>
      <c r="CJ384" s="111" t="s">
        <v>186</v>
      </c>
      <c r="CK384" s="111" t="s">
        <v>186</v>
      </c>
      <c r="CL384" s="111" t="s">
        <v>186</v>
      </c>
      <c r="CM384" s="111" t="s">
        <v>186</v>
      </c>
      <c r="CN384" s="111" t="s">
        <v>186</v>
      </c>
      <c r="CO384" s="111" t="s">
        <v>186</v>
      </c>
      <c r="CP384" s="111" t="s">
        <v>186</v>
      </c>
      <c r="CQ384" s="111" t="s">
        <v>186</v>
      </c>
      <c r="CR384" s="111" t="s">
        <v>186</v>
      </c>
      <c r="CS384" s="111" t="s">
        <v>186</v>
      </c>
      <c r="CT384" s="111" t="s">
        <v>186</v>
      </c>
      <c r="CU384" s="111" t="s">
        <v>186</v>
      </c>
      <c r="CV384" s="111" t="s">
        <v>186</v>
      </c>
      <c r="CW384" s="111" t="s">
        <v>186</v>
      </c>
      <c r="CX384" s="111" t="s">
        <v>186</v>
      </c>
      <c r="CY384" s="111" t="s">
        <v>186</v>
      </c>
      <c r="CZ384" s="111" t="s">
        <v>186</v>
      </c>
      <c r="DA384" s="111" t="s">
        <v>186</v>
      </c>
      <c r="DB384" s="111" t="s">
        <v>186</v>
      </c>
      <c r="DC384" s="111" t="s">
        <v>186</v>
      </c>
      <c r="DD384" s="111" t="s">
        <v>186</v>
      </c>
      <c r="DE384" s="111" t="s">
        <v>186</v>
      </c>
      <c r="DF384" s="111" t="s">
        <v>186</v>
      </c>
      <c r="DG384" s="111" t="s">
        <v>186</v>
      </c>
      <c r="DH384" s="111" t="s">
        <v>186</v>
      </c>
      <c r="DI384" s="111" t="s">
        <v>186</v>
      </c>
      <c r="DJ384" s="111" t="s">
        <v>186</v>
      </c>
      <c r="DK384" s="111" t="s">
        <v>186</v>
      </c>
      <c r="DL384" s="111" t="s">
        <v>186</v>
      </c>
      <c r="DM384" s="115">
        <v>40984.615636574075</v>
      </c>
    </row>
    <row r="385" spans="18:117" ht="17.25" customHeight="1" hidden="1">
      <c r="R385" s="123" t="s">
        <v>1164</v>
      </c>
      <c r="S385" s="123" t="s">
        <v>1165</v>
      </c>
      <c r="T385" s="123" t="s">
        <v>1166</v>
      </c>
      <c r="U385" s="123" t="s">
        <v>1167</v>
      </c>
      <c r="V385" s="111" t="s">
        <v>180</v>
      </c>
      <c r="W385" s="112">
        <v>75428</v>
      </c>
      <c r="X385" s="111" t="s">
        <v>1166</v>
      </c>
      <c r="Y385" s="111" t="s">
        <v>1167</v>
      </c>
      <c r="Z385" s="111" t="s">
        <v>180</v>
      </c>
      <c r="AA385" s="112">
        <v>75428</v>
      </c>
      <c r="AB385" s="113">
        <v>9034081865</v>
      </c>
      <c r="AC385" s="113">
        <v>9034081659</v>
      </c>
      <c r="AD385" s="111" t="s">
        <v>1168</v>
      </c>
      <c r="AE385" s="111" t="s">
        <v>372</v>
      </c>
      <c r="AF385" s="111" t="s">
        <v>1169</v>
      </c>
      <c r="AG385" s="111" t="s">
        <v>1170</v>
      </c>
      <c r="AH385" s="111" t="s">
        <v>1171</v>
      </c>
      <c r="AI385" s="111" t="s">
        <v>1172</v>
      </c>
      <c r="AJ385" s="111" t="s">
        <v>180</v>
      </c>
      <c r="AK385" s="112">
        <v>75401</v>
      </c>
      <c r="AL385" s="111" t="s">
        <v>1171</v>
      </c>
      <c r="AM385" s="111" t="s">
        <v>1172</v>
      </c>
      <c r="AN385" s="111" t="s">
        <v>180</v>
      </c>
      <c r="AO385" s="112">
        <v>75401</v>
      </c>
      <c r="AP385" s="113">
        <v>9034081865</v>
      </c>
      <c r="AQ385" s="113">
        <v>9034081659</v>
      </c>
      <c r="AR385" s="111" t="s">
        <v>197</v>
      </c>
      <c r="AS385" s="114">
        <v>0</v>
      </c>
      <c r="AT385" s="114">
        <v>47756</v>
      </c>
      <c r="AU385" s="114"/>
      <c r="AV385" s="114"/>
      <c r="AW385" s="114" t="s">
        <v>186</v>
      </c>
      <c r="AX385" s="114" t="s">
        <v>186</v>
      </c>
      <c r="AY385" s="114" t="s">
        <v>186</v>
      </c>
      <c r="AZ385" s="114" t="s">
        <v>186</v>
      </c>
      <c r="BA385" s="114" t="s">
        <v>186</v>
      </c>
      <c r="BB385" s="111" t="s">
        <v>186</v>
      </c>
      <c r="BC385" s="114" t="s">
        <v>186</v>
      </c>
      <c r="BD385" s="111" t="s">
        <v>186</v>
      </c>
      <c r="BE385" s="114" t="s">
        <v>186</v>
      </c>
      <c r="BF385" s="111" t="s">
        <v>186</v>
      </c>
      <c r="BG385" s="114" t="s">
        <v>186</v>
      </c>
      <c r="BH385" s="114" t="s">
        <v>186</v>
      </c>
      <c r="BI385" s="114" t="s">
        <v>186</v>
      </c>
      <c r="BJ385" s="114" t="s">
        <v>186</v>
      </c>
      <c r="BK385" s="114" t="s">
        <v>186</v>
      </c>
      <c r="BL385" s="114" t="s">
        <v>186</v>
      </c>
      <c r="BM385" s="114" t="s">
        <v>186</v>
      </c>
      <c r="BN385" s="111" t="s">
        <v>1173</v>
      </c>
      <c r="BO385" s="114">
        <v>47756</v>
      </c>
      <c r="BP385" s="111" t="s">
        <v>186</v>
      </c>
      <c r="BQ385" s="114" t="s">
        <v>186</v>
      </c>
      <c r="BR385" s="111" t="s">
        <v>186</v>
      </c>
      <c r="BS385" s="114" t="s">
        <v>186</v>
      </c>
      <c r="BT385" s="114" t="s">
        <v>186</v>
      </c>
      <c r="BU385" s="114" t="s">
        <v>186</v>
      </c>
      <c r="BV385" s="114" t="s">
        <v>186</v>
      </c>
      <c r="BW385" s="114" t="s">
        <v>186</v>
      </c>
      <c r="BX385" s="114" t="s">
        <v>186</v>
      </c>
      <c r="BY385" s="114" t="s">
        <v>186</v>
      </c>
      <c r="BZ385" s="114" t="s">
        <v>186</v>
      </c>
      <c r="CA385" s="111" t="s">
        <v>186</v>
      </c>
      <c r="CB385" s="114" t="s">
        <v>186</v>
      </c>
      <c r="CC385" s="111" t="s">
        <v>186</v>
      </c>
      <c r="CD385" s="114" t="s">
        <v>186</v>
      </c>
      <c r="CE385" s="111" t="s">
        <v>215</v>
      </c>
      <c r="CF385" s="111" t="s">
        <v>186</v>
      </c>
      <c r="CG385" s="111" t="s">
        <v>186</v>
      </c>
      <c r="CH385" s="111" t="s">
        <v>186</v>
      </c>
      <c r="CI385" s="111" t="s">
        <v>64</v>
      </c>
      <c r="CJ385" s="111" t="s">
        <v>186</v>
      </c>
      <c r="CK385" s="111" t="s">
        <v>186</v>
      </c>
      <c r="CL385" s="111" t="s">
        <v>186</v>
      </c>
      <c r="CM385" s="111" t="s">
        <v>186</v>
      </c>
      <c r="CN385" s="113" t="s">
        <v>186</v>
      </c>
      <c r="CO385" s="114" t="s">
        <v>186</v>
      </c>
      <c r="CP385" s="111" t="s">
        <v>186</v>
      </c>
      <c r="CQ385" s="111" t="s">
        <v>186</v>
      </c>
      <c r="CR385" s="111" t="s">
        <v>186</v>
      </c>
      <c r="CS385" s="111" t="s">
        <v>186</v>
      </c>
      <c r="CT385" s="111" t="s">
        <v>186</v>
      </c>
      <c r="CU385" s="113" t="s">
        <v>186</v>
      </c>
      <c r="CV385" s="114" t="s">
        <v>186</v>
      </c>
      <c r="CW385" s="111" t="s">
        <v>186</v>
      </c>
      <c r="CX385" s="111" t="s">
        <v>186</v>
      </c>
      <c r="CY385" s="111" t="s">
        <v>1174</v>
      </c>
      <c r="CZ385" s="111" t="s">
        <v>1175</v>
      </c>
      <c r="DA385" s="111" t="s">
        <v>1176</v>
      </c>
      <c r="DB385" s="113">
        <v>5128730045</v>
      </c>
      <c r="DC385" s="114" t="s">
        <v>186</v>
      </c>
      <c r="DD385" s="111" t="s">
        <v>1177</v>
      </c>
      <c r="DE385" s="111" t="s">
        <v>1178</v>
      </c>
      <c r="DF385" s="111" t="s">
        <v>186</v>
      </c>
      <c r="DG385" s="111" t="s">
        <v>186</v>
      </c>
      <c r="DH385" s="111" t="s">
        <v>186</v>
      </c>
      <c r="DI385" s="111" t="s">
        <v>186</v>
      </c>
      <c r="DJ385" s="111" t="s">
        <v>186</v>
      </c>
      <c r="DK385" s="111" t="s">
        <v>186</v>
      </c>
      <c r="DL385" s="111" t="s">
        <v>186</v>
      </c>
      <c r="DM385" s="115">
        <v>40969.61556712963</v>
      </c>
    </row>
    <row r="386" spans="18:117" ht="17.25" customHeight="1" hidden="1">
      <c r="R386" s="123" t="s">
        <v>1179</v>
      </c>
      <c r="S386" s="123" t="s">
        <v>1170</v>
      </c>
      <c r="T386" s="123" t="s">
        <v>1171</v>
      </c>
      <c r="U386" s="123" t="s">
        <v>1172</v>
      </c>
      <c r="V386" s="111" t="s">
        <v>180</v>
      </c>
      <c r="W386" s="112">
        <v>75401</v>
      </c>
      <c r="X386" s="111" t="s">
        <v>1171</v>
      </c>
      <c r="Y386" s="111" t="s">
        <v>1172</v>
      </c>
      <c r="Z386" s="111" t="s">
        <v>180</v>
      </c>
      <c r="AA386" s="112">
        <v>75401</v>
      </c>
      <c r="AB386" s="113">
        <v>9034081865</v>
      </c>
      <c r="AC386" s="113">
        <v>9034081659</v>
      </c>
      <c r="AD386" s="111" t="s">
        <v>1168</v>
      </c>
      <c r="AE386" s="111" t="s">
        <v>372</v>
      </c>
      <c r="AF386" s="111" t="s">
        <v>1169</v>
      </c>
      <c r="AG386" s="111" t="s">
        <v>1170</v>
      </c>
      <c r="AH386" s="111" t="s">
        <v>1171</v>
      </c>
      <c r="AI386" s="111" t="s">
        <v>1172</v>
      </c>
      <c r="AJ386" s="111" t="s">
        <v>180</v>
      </c>
      <c r="AK386" s="112">
        <v>75401</v>
      </c>
      <c r="AL386" s="111" t="s">
        <v>1171</v>
      </c>
      <c r="AM386" s="111" t="s">
        <v>1172</v>
      </c>
      <c r="AN386" s="111" t="s">
        <v>180</v>
      </c>
      <c r="AO386" s="112">
        <v>75401</v>
      </c>
      <c r="AP386" s="113">
        <v>9034081865</v>
      </c>
      <c r="AQ386" s="113">
        <v>9034081659</v>
      </c>
      <c r="AR386" s="111" t="s">
        <v>197</v>
      </c>
      <c r="AS386" s="114">
        <v>2785393</v>
      </c>
      <c r="AT386" s="114">
        <v>3346454</v>
      </c>
      <c r="AU386" s="114"/>
      <c r="AV386" s="114"/>
      <c r="AW386" s="114" t="s">
        <v>186</v>
      </c>
      <c r="AX386" s="114" t="s">
        <v>186</v>
      </c>
      <c r="AY386" s="114" t="s">
        <v>186</v>
      </c>
      <c r="AZ386" s="114" t="s">
        <v>186</v>
      </c>
      <c r="BA386" s="114" t="s">
        <v>186</v>
      </c>
      <c r="BB386" s="111" t="s">
        <v>1173</v>
      </c>
      <c r="BC386" s="114">
        <v>2785393</v>
      </c>
      <c r="BD386" s="111" t="s">
        <v>186</v>
      </c>
      <c r="BE386" s="114" t="s">
        <v>186</v>
      </c>
      <c r="BF386" s="111" t="s">
        <v>186</v>
      </c>
      <c r="BG386" s="114" t="s">
        <v>186</v>
      </c>
      <c r="BH386" s="114" t="s">
        <v>186</v>
      </c>
      <c r="BI386" s="114" t="s">
        <v>186</v>
      </c>
      <c r="BJ386" s="114" t="s">
        <v>186</v>
      </c>
      <c r="BK386" s="114" t="s">
        <v>186</v>
      </c>
      <c r="BL386" s="114" t="s">
        <v>186</v>
      </c>
      <c r="BM386" s="114" t="s">
        <v>186</v>
      </c>
      <c r="BN386" s="111" t="s">
        <v>1173</v>
      </c>
      <c r="BO386" s="114">
        <v>3346454</v>
      </c>
      <c r="BP386" s="111" t="s">
        <v>186</v>
      </c>
      <c r="BQ386" s="114" t="s">
        <v>186</v>
      </c>
      <c r="BR386" s="111" t="s">
        <v>186</v>
      </c>
      <c r="BS386" s="114" t="s">
        <v>186</v>
      </c>
      <c r="BT386" s="114" t="s">
        <v>186</v>
      </c>
      <c r="BU386" s="114" t="s">
        <v>186</v>
      </c>
      <c r="BV386" s="114" t="s">
        <v>186</v>
      </c>
      <c r="BW386" s="114" t="s">
        <v>186</v>
      </c>
      <c r="BX386" s="114" t="s">
        <v>186</v>
      </c>
      <c r="BY386" s="114" t="s">
        <v>186</v>
      </c>
      <c r="BZ386" s="114" t="s">
        <v>186</v>
      </c>
      <c r="CA386" s="111" t="s">
        <v>186</v>
      </c>
      <c r="CB386" s="114" t="s">
        <v>186</v>
      </c>
      <c r="CC386" s="111" t="s">
        <v>186</v>
      </c>
      <c r="CD386" s="114" t="s">
        <v>186</v>
      </c>
      <c r="CE386" s="111" t="s">
        <v>215</v>
      </c>
      <c r="CF386" s="111" t="s">
        <v>186</v>
      </c>
      <c r="CG386" s="111" t="s">
        <v>186</v>
      </c>
      <c r="CH386" s="111" t="s">
        <v>63</v>
      </c>
      <c r="CI386" s="111" t="s">
        <v>64</v>
      </c>
      <c r="CJ386" s="111" t="s">
        <v>186</v>
      </c>
      <c r="CK386" s="111" t="s">
        <v>186</v>
      </c>
      <c r="CL386" s="111" t="s">
        <v>186</v>
      </c>
      <c r="CM386" s="111" t="s">
        <v>186</v>
      </c>
      <c r="CN386" s="113" t="s">
        <v>186</v>
      </c>
      <c r="CO386" s="114" t="s">
        <v>186</v>
      </c>
      <c r="CP386" s="111" t="s">
        <v>186</v>
      </c>
      <c r="CQ386" s="111" t="s">
        <v>186</v>
      </c>
      <c r="CR386" s="111" t="s">
        <v>1180</v>
      </c>
      <c r="CS386" s="111" t="s">
        <v>1181</v>
      </c>
      <c r="CT386" s="111" t="s">
        <v>1182</v>
      </c>
      <c r="CU386" s="113">
        <v>4045758947</v>
      </c>
      <c r="CV386" s="114">
        <v>53403</v>
      </c>
      <c r="CW386" s="111" t="s">
        <v>1177</v>
      </c>
      <c r="CX386" s="111" t="s">
        <v>1178</v>
      </c>
      <c r="CY386" s="111" t="s">
        <v>1174</v>
      </c>
      <c r="CZ386" s="111" t="s">
        <v>1175</v>
      </c>
      <c r="DA386" s="111" t="s">
        <v>1176</v>
      </c>
      <c r="DB386" s="113">
        <v>5128730045</v>
      </c>
      <c r="DC386" s="114">
        <v>65107</v>
      </c>
      <c r="DD386" s="111" t="s">
        <v>1177</v>
      </c>
      <c r="DE386" s="111" t="s">
        <v>1178</v>
      </c>
      <c r="DF386" s="111" t="s">
        <v>186</v>
      </c>
      <c r="DG386" s="111" t="s">
        <v>186</v>
      </c>
      <c r="DH386" s="111" t="s">
        <v>186</v>
      </c>
      <c r="DI386" s="111" t="s">
        <v>186</v>
      </c>
      <c r="DJ386" s="111" t="s">
        <v>186</v>
      </c>
      <c r="DK386" s="111" t="s">
        <v>186</v>
      </c>
      <c r="DL386" s="111" t="s">
        <v>186</v>
      </c>
      <c r="DM386" s="115">
        <v>40969.60768518518</v>
      </c>
    </row>
    <row r="387" spans="18:117" ht="17.25" customHeight="1" hidden="1">
      <c r="R387" s="111" t="s">
        <v>1183</v>
      </c>
      <c r="S387" s="111" t="s">
        <v>1184</v>
      </c>
      <c r="T387" s="111" t="s">
        <v>1185</v>
      </c>
      <c r="U387" s="111" t="s">
        <v>1186</v>
      </c>
      <c r="V387" s="111" t="s">
        <v>362</v>
      </c>
      <c r="W387" s="112">
        <v>77340</v>
      </c>
      <c r="X387" s="111" t="s">
        <v>1187</v>
      </c>
      <c r="Y387" s="111" t="s">
        <v>1186</v>
      </c>
      <c r="Z387" s="111" t="s">
        <v>362</v>
      </c>
      <c r="AA387" s="112">
        <v>77342</v>
      </c>
      <c r="AB387" s="113">
        <v>9362913411</v>
      </c>
      <c r="AC387" s="113">
        <v>9364357527</v>
      </c>
      <c r="AD387" s="111" t="s">
        <v>1188</v>
      </c>
      <c r="AE387" s="111" t="s">
        <v>1189</v>
      </c>
      <c r="AF387" s="111" t="s">
        <v>1190</v>
      </c>
      <c r="AG387" s="111" t="s">
        <v>1184</v>
      </c>
      <c r="AH387" s="111" t="s">
        <v>1185</v>
      </c>
      <c r="AI387" s="111" t="s">
        <v>1186</v>
      </c>
      <c r="AJ387" s="111" t="s">
        <v>362</v>
      </c>
      <c r="AK387" s="112">
        <v>77340</v>
      </c>
      <c r="AL387" s="111" t="s">
        <v>1187</v>
      </c>
      <c r="AM387" s="111" t="s">
        <v>1186</v>
      </c>
      <c r="AN387" s="111" t="s">
        <v>362</v>
      </c>
      <c r="AO387" s="112">
        <v>77342</v>
      </c>
      <c r="AP387" s="113">
        <v>9362914523</v>
      </c>
      <c r="AQ387" s="113">
        <v>9364357527</v>
      </c>
      <c r="AR387" s="111" t="s">
        <v>185</v>
      </c>
      <c r="AS387" s="114">
        <v>1793817</v>
      </c>
      <c r="AT387" s="114">
        <v>668727.2</v>
      </c>
      <c r="AU387" s="114"/>
      <c r="AV387" s="114"/>
      <c r="AW387" s="114"/>
      <c r="AX387" s="114"/>
      <c r="AY387" s="114"/>
      <c r="AZ387" s="114"/>
      <c r="BA387" s="114"/>
      <c r="BB387" s="111" t="s">
        <v>356</v>
      </c>
      <c r="BC387" s="114">
        <v>1793817</v>
      </c>
      <c r="BD387" s="111" t="s">
        <v>186</v>
      </c>
      <c r="BE387" s="114"/>
      <c r="BF387" s="111" t="s">
        <v>186</v>
      </c>
      <c r="BG387" s="114"/>
      <c r="BH387" s="114"/>
      <c r="BI387" s="114"/>
      <c r="BJ387" s="114"/>
      <c r="BK387" s="114"/>
      <c r="BL387" s="114"/>
      <c r="BM387" s="114"/>
      <c r="BN387" s="111" t="s">
        <v>241</v>
      </c>
      <c r="BO387" s="114">
        <v>668727.2</v>
      </c>
      <c r="BP387" s="111" t="s">
        <v>186</v>
      </c>
      <c r="BQ387" s="114"/>
      <c r="BR387" s="111"/>
      <c r="BS387" s="114"/>
      <c r="BT387" s="114"/>
      <c r="BU387" s="114"/>
      <c r="BV387" s="114"/>
      <c r="BW387" s="114"/>
      <c r="BX387" s="114"/>
      <c r="BY387" s="114"/>
      <c r="BZ387" s="114"/>
      <c r="CA387" s="111"/>
      <c r="CB387" s="114"/>
      <c r="CC387" s="111"/>
      <c r="CD387" s="114"/>
      <c r="CE387" s="111" t="s">
        <v>188</v>
      </c>
      <c r="CF387" s="111" t="s">
        <v>186</v>
      </c>
      <c r="CG387" s="111" t="s">
        <v>186</v>
      </c>
      <c r="CH387" s="111" t="s">
        <v>186</v>
      </c>
      <c r="CI387" s="111" t="s">
        <v>186</v>
      </c>
      <c r="CJ387" s="111" t="s">
        <v>186</v>
      </c>
      <c r="CK387" s="111" t="s">
        <v>186</v>
      </c>
      <c r="CL387" s="111" t="s">
        <v>186</v>
      </c>
      <c r="CM387" s="111" t="s">
        <v>186</v>
      </c>
      <c r="CN387" s="111" t="s">
        <v>186</v>
      </c>
      <c r="CO387" s="111" t="s">
        <v>186</v>
      </c>
      <c r="CP387" s="111" t="s">
        <v>186</v>
      </c>
      <c r="CQ387" s="111" t="s">
        <v>186</v>
      </c>
      <c r="CR387" s="111" t="s">
        <v>186</v>
      </c>
      <c r="CS387" s="111" t="s">
        <v>186</v>
      </c>
      <c r="CT387" s="111" t="s">
        <v>186</v>
      </c>
      <c r="CU387" s="111" t="s">
        <v>186</v>
      </c>
      <c r="CV387" s="114" t="s">
        <v>186</v>
      </c>
      <c r="CW387" s="111" t="s">
        <v>186</v>
      </c>
      <c r="CX387" s="111" t="s">
        <v>186</v>
      </c>
      <c r="CY387" s="111" t="s">
        <v>186</v>
      </c>
      <c r="CZ387" s="111" t="s">
        <v>186</v>
      </c>
      <c r="DA387" s="111" t="s">
        <v>186</v>
      </c>
      <c r="DB387" s="111" t="s">
        <v>186</v>
      </c>
      <c r="DC387" s="111" t="s">
        <v>186</v>
      </c>
      <c r="DD387" s="111" t="s">
        <v>186</v>
      </c>
      <c r="DE387" s="111" t="s">
        <v>186</v>
      </c>
      <c r="DF387" s="111" t="s">
        <v>186</v>
      </c>
      <c r="DG387" s="111" t="s">
        <v>186</v>
      </c>
      <c r="DH387" s="111" t="s">
        <v>186</v>
      </c>
      <c r="DI387" s="111" t="s">
        <v>186</v>
      </c>
      <c r="DJ387" s="111" t="s">
        <v>186</v>
      </c>
      <c r="DK387" s="111" t="s">
        <v>186</v>
      </c>
      <c r="DL387" s="111" t="s">
        <v>186</v>
      </c>
      <c r="DM387" s="115">
        <v>40967.709178240744</v>
      </c>
    </row>
    <row r="388" spans="18:117" ht="17.25" customHeight="1" hidden="1">
      <c r="R388" s="111" t="s">
        <v>1191</v>
      </c>
      <c r="S388" s="111" t="s">
        <v>1192</v>
      </c>
      <c r="T388" s="111" t="s">
        <v>1193</v>
      </c>
      <c r="U388" s="111" t="s">
        <v>1194</v>
      </c>
      <c r="V388" s="111" t="s">
        <v>180</v>
      </c>
      <c r="W388" s="112">
        <v>79744</v>
      </c>
      <c r="X388" s="111" t="s">
        <v>1195</v>
      </c>
      <c r="Y388" s="111" t="s">
        <v>1194</v>
      </c>
      <c r="Z388" s="111" t="s">
        <v>180</v>
      </c>
      <c r="AA388" s="112">
        <v>79744</v>
      </c>
      <c r="AB388" s="113">
        <v>4326392575</v>
      </c>
      <c r="AC388" s="113">
        <v>4326396292</v>
      </c>
      <c r="AD388" s="111" t="s">
        <v>1196</v>
      </c>
      <c r="AE388" s="111" t="s">
        <v>372</v>
      </c>
      <c r="AF388" s="111" t="s">
        <v>1197</v>
      </c>
      <c r="AG388" s="111" t="s">
        <v>1192</v>
      </c>
      <c r="AH388" s="111" t="s">
        <v>1193</v>
      </c>
      <c r="AI388" s="111" t="s">
        <v>1194</v>
      </c>
      <c r="AJ388" s="111" t="s">
        <v>180</v>
      </c>
      <c r="AK388" s="112">
        <v>79744</v>
      </c>
      <c r="AL388" s="111" t="s">
        <v>1195</v>
      </c>
      <c r="AM388" s="111" t="s">
        <v>1194</v>
      </c>
      <c r="AN388" s="111" t="s">
        <v>180</v>
      </c>
      <c r="AO388" s="112">
        <v>79744</v>
      </c>
      <c r="AP388" s="113">
        <v>4326392575</v>
      </c>
      <c r="AQ388" s="113">
        <v>4326396292</v>
      </c>
      <c r="AR388" s="111" t="s">
        <v>197</v>
      </c>
      <c r="AS388" s="114" t="s">
        <v>186</v>
      </c>
      <c r="AT388" s="114">
        <v>25154.17</v>
      </c>
      <c r="AU388" s="114"/>
      <c r="AV388" s="114"/>
      <c r="AW388" s="114" t="s">
        <v>186</v>
      </c>
      <c r="AX388" s="114" t="s">
        <v>186</v>
      </c>
      <c r="AY388" s="114" t="s">
        <v>186</v>
      </c>
      <c r="AZ388" s="114" t="s">
        <v>186</v>
      </c>
      <c r="BA388" s="114" t="s">
        <v>186</v>
      </c>
      <c r="BB388" s="111" t="s">
        <v>186</v>
      </c>
      <c r="BC388" s="114" t="s">
        <v>186</v>
      </c>
      <c r="BD388" s="111" t="s">
        <v>186</v>
      </c>
      <c r="BE388" s="114" t="s">
        <v>186</v>
      </c>
      <c r="BF388" s="111" t="s">
        <v>186</v>
      </c>
      <c r="BG388" s="114" t="s">
        <v>186</v>
      </c>
      <c r="BH388" s="114" t="s">
        <v>186</v>
      </c>
      <c r="BI388" s="114" t="s">
        <v>186</v>
      </c>
      <c r="BJ388" s="114" t="s">
        <v>186</v>
      </c>
      <c r="BK388" s="114" t="s">
        <v>186</v>
      </c>
      <c r="BL388" s="114" t="s">
        <v>186</v>
      </c>
      <c r="BM388" s="114" t="s">
        <v>186</v>
      </c>
      <c r="BN388" s="111" t="s">
        <v>1198</v>
      </c>
      <c r="BO388" s="114">
        <v>25154.17</v>
      </c>
      <c r="BP388" s="111" t="s">
        <v>186</v>
      </c>
      <c r="BQ388" s="114" t="s">
        <v>186</v>
      </c>
      <c r="BR388" s="111" t="s">
        <v>186</v>
      </c>
      <c r="BS388" s="114" t="s">
        <v>186</v>
      </c>
      <c r="BT388" s="114" t="s">
        <v>186</v>
      </c>
      <c r="BU388" s="114" t="s">
        <v>186</v>
      </c>
      <c r="BV388" s="114" t="s">
        <v>186</v>
      </c>
      <c r="BW388" s="114" t="s">
        <v>186</v>
      </c>
      <c r="BX388" s="114" t="s">
        <v>186</v>
      </c>
      <c r="BY388" s="114" t="s">
        <v>186</v>
      </c>
      <c r="BZ388" s="114" t="s">
        <v>186</v>
      </c>
      <c r="CA388" s="111" t="s">
        <v>186</v>
      </c>
      <c r="CB388" s="114" t="s">
        <v>186</v>
      </c>
      <c r="CC388" s="111" t="s">
        <v>186</v>
      </c>
      <c r="CD388" s="114" t="s">
        <v>186</v>
      </c>
      <c r="CE388" s="111" t="s">
        <v>188</v>
      </c>
      <c r="CF388" s="111" t="s">
        <v>186</v>
      </c>
      <c r="CG388" s="111" t="s">
        <v>186</v>
      </c>
      <c r="CH388" s="111" t="s">
        <v>186</v>
      </c>
      <c r="CI388" s="111" t="s">
        <v>64</v>
      </c>
      <c r="CJ388" s="111" t="s">
        <v>186</v>
      </c>
      <c r="CK388" s="111" t="s">
        <v>186</v>
      </c>
      <c r="CL388" s="111" t="s">
        <v>186</v>
      </c>
      <c r="CM388" s="111" t="s">
        <v>186</v>
      </c>
      <c r="CN388" s="111" t="s">
        <v>186</v>
      </c>
      <c r="CO388" s="111" t="s">
        <v>186</v>
      </c>
      <c r="CP388" s="111" t="s">
        <v>186</v>
      </c>
      <c r="CQ388" s="111" t="s">
        <v>186</v>
      </c>
      <c r="CR388" s="111" t="s">
        <v>186</v>
      </c>
      <c r="CS388" s="111" t="s">
        <v>186</v>
      </c>
      <c r="CT388" s="111" t="s">
        <v>186</v>
      </c>
      <c r="CU388" s="111" t="s">
        <v>186</v>
      </c>
      <c r="CV388" s="114" t="s">
        <v>186</v>
      </c>
      <c r="CW388" s="111" t="s">
        <v>186</v>
      </c>
      <c r="CX388" s="111" t="s">
        <v>186</v>
      </c>
      <c r="CY388" s="111" t="s">
        <v>186</v>
      </c>
      <c r="CZ388" s="111" t="s">
        <v>186</v>
      </c>
      <c r="DA388" s="111" t="s">
        <v>186</v>
      </c>
      <c r="DB388" s="111" t="s">
        <v>186</v>
      </c>
      <c r="DC388" s="111" t="s">
        <v>186</v>
      </c>
      <c r="DD388" s="111" t="s">
        <v>186</v>
      </c>
      <c r="DE388" s="111" t="s">
        <v>186</v>
      </c>
      <c r="DF388" s="111" t="s">
        <v>186</v>
      </c>
      <c r="DG388" s="111" t="s">
        <v>186</v>
      </c>
      <c r="DH388" s="111" t="s">
        <v>186</v>
      </c>
      <c r="DI388" s="111" t="s">
        <v>186</v>
      </c>
      <c r="DJ388" s="111" t="s">
        <v>186</v>
      </c>
      <c r="DK388" s="111" t="s">
        <v>186</v>
      </c>
      <c r="DL388" s="111" t="s">
        <v>186</v>
      </c>
      <c r="DM388" s="115">
        <v>40969.61582175926</v>
      </c>
    </row>
    <row r="389" spans="18:117" ht="17.25" customHeight="1" hidden="1">
      <c r="R389" s="111" t="s">
        <v>1199</v>
      </c>
      <c r="S389" s="111" t="s">
        <v>1200</v>
      </c>
      <c r="T389" s="111" t="s">
        <v>1201</v>
      </c>
      <c r="U389" s="111" t="s">
        <v>1202</v>
      </c>
      <c r="V389" s="111" t="s">
        <v>180</v>
      </c>
      <c r="W389" s="112">
        <v>77957</v>
      </c>
      <c r="X389" s="111" t="s">
        <v>1201</v>
      </c>
      <c r="Y389" s="111" t="s">
        <v>1202</v>
      </c>
      <c r="Z389" s="111" t="s">
        <v>180</v>
      </c>
      <c r="AA389" s="112">
        <v>77957</v>
      </c>
      <c r="AB389" s="113">
        <v>3617827800</v>
      </c>
      <c r="AC389" s="113">
        <v>3617827495</v>
      </c>
      <c r="AD389" s="111" t="s">
        <v>1203</v>
      </c>
      <c r="AE389" s="111" t="s">
        <v>372</v>
      </c>
      <c r="AF389" s="111" t="s">
        <v>1204</v>
      </c>
      <c r="AG389" s="111" t="s">
        <v>1200</v>
      </c>
      <c r="AH389" s="111" t="s">
        <v>1201</v>
      </c>
      <c r="AI389" s="111" t="s">
        <v>1202</v>
      </c>
      <c r="AJ389" s="111" t="s">
        <v>180</v>
      </c>
      <c r="AK389" s="112">
        <v>77957</v>
      </c>
      <c r="AL389" s="111" t="s">
        <v>1201</v>
      </c>
      <c r="AM389" s="111" t="s">
        <v>1202</v>
      </c>
      <c r="AN389" s="111" t="s">
        <v>180</v>
      </c>
      <c r="AO389" s="112">
        <v>77957</v>
      </c>
      <c r="AP389" s="113">
        <v>3617827800</v>
      </c>
      <c r="AQ389" s="113">
        <v>3617827495</v>
      </c>
      <c r="AR389" s="111" t="s">
        <v>197</v>
      </c>
      <c r="AS389" s="114">
        <v>270033</v>
      </c>
      <c r="AT389" s="114">
        <v>275469.41</v>
      </c>
      <c r="AU389" s="114"/>
      <c r="AV389" s="114"/>
      <c r="AW389" s="114">
        <v>225288</v>
      </c>
      <c r="AX389" s="114">
        <v>44745</v>
      </c>
      <c r="AY389" s="114" t="s">
        <v>186</v>
      </c>
      <c r="AZ389" s="114" t="s">
        <v>186</v>
      </c>
      <c r="BA389" s="114" t="s">
        <v>186</v>
      </c>
      <c r="BB389" s="111" t="s">
        <v>186</v>
      </c>
      <c r="BC389" s="114" t="s">
        <v>186</v>
      </c>
      <c r="BD389" s="111" t="s">
        <v>186</v>
      </c>
      <c r="BE389" s="114" t="s">
        <v>186</v>
      </c>
      <c r="BF389" s="111" t="s">
        <v>186</v>
      </c>
      <c r="BG389" s="114" t="s">
        <v>186</v>
      </c>
      <c r="BH389" s="114" t="s">
        <v>186</v>
      </c>
      <c r="BI389" s="114">
        <v>229823.59</v>
      </c>
      <c r="BJ389" s="114">
        <v>45645.82</v>
      </c>
      <c r="BK389" s="114" t="s">
        <v>186</v>
      </c>
      <c r="BL389" s="114" t="s">
        <v>186</v>
      </c>
      <c r="BM389" s="114" t="s">
        <v>186</v>
      </c>
      <c r="BN389" s="111" t="s">
        <v>186</v>
      </c>
      <c r="BO389" s="114" t="s">
        <v>186</v>
      </c>
      <c r="BP389" s="111" t="s">
        <v>186</v>
      </c>
      <c r="BQ389" s="114" t="s">
        <v>186</v>
      </c>
      <c r="BR389" s="111" t="s">
        <v>186</v>
      </c>
      <c r="BS389" s="114" t="s">
        <v>186</v>
      </c>
      <c r="BT389" s="114" t="s">
        <v>186</v>
      </c>
      <c r="BU389" s="114" t="s">
        <v>186</v>
      </c>
      <c r="BV389" s="114" t="s">
        <v>186</v>
      </c>
      <c r="BW389" s="114" t="s">
        <v>186</v>
      </c>
      <c r="BX389" s="114" t="s">
        <v>186</v>
      </c>
      <c r="BY389" s="114" t="s">
        <v>186</v>
      </c>
      <c r="BZ389" s="114" t="s">
        <v>186</v>
      </c>
      <c r="CA389" s="111" t="s">
        <v>186</v>
      </c>
      <c r="CB389" s="114" t="s">
        <v>186</v>
      </c>
      <c r="CC389" s="111" t="s">
        <v>186</v>
      </c>
      <c r="CD389" s="114" t="s">
        <v>186</v>
      </c>
      <c r="CE389" s="111" t="s">
        <v>188</v>
      </c>
      <c r="CF389" s="111" t="s">
        <v>186</v>
      </c>
      <c r="CG389" s="111" t="s">
        <v>186</v>
      </c>
      <c r="CH389" s="111" t="s">
        <v>186</v>
      </c>
      <c r="CI389" s="111" t="s">
        <v>186</v>
      </c>
      <c r="CJ389" s="111" t="s">
        <v>186</v>
      </c>
      <c r="CK389" s="111" t="s">
        <v>186</v>
      </c>
      <c r="CL389" s="111" t="s">
        <v>186</v>
      </c>
      <c r="CM389" s="111" t="s">
        <v>186</v>
      </c>
      <c r="CN389" s="111" t="s">
        <v>186</v>
      </c>
      <c r="CO389" s="111" t="s">
        <v>186</v>
      </c>
      <c r="CP389" s="111" t="s">
        <v>186</v>
      </c>
      <c r="CQ389" s="111" t="s">
        <v>186</v>
      </c>
      <c r="CR389" s="111" t="s">
        <v>186</v>
      </c>
      <c r="CS389" s="111" t="s">
        <v>186</v>
      </c>
      <c r="CT389" s="111" t="s">
        <v>186</v>
      </c>
      <c r="CU389" s="111" t="s">
        <v>186</v>
      </c>
      <c r="CV389" s="111" t="s">
        <v>186</v>
      </c>
      <c r="CW389" s="111" t="s">
        <v>186</v>
      </c>
      <c r="CX389" s="111" t="s">
        <v>186</v>
      </c>
      <c r="CY389" s="111" t="s">
        <v>186</v>
      </c>
      <c r="CZ389" s="111" t="s">
        <v>186</v>
      </c>
      <c r="DA389" s="111" t="s">
        <v>186</v>
      </c>
      <c r="DB389" s="111" t="s">
        <v>186</v>
      </c>
      <c r="DC389" s="111" t="s">
        <v>186</v>
      </c>
      <c r="DD389" s="111" t="s">
        <v>186</v>
      </c>
      <c r="DE389" s="111" t="s">
        <v>186</v>
      </c>
      <c r="DF389" s="111" t="s">
        <v>186</v>
      </c>
      <c r="DG389" s="111" t="s">
        <v>186</v>
      </c>
      <c r="DH389" s="111" t="s">
        <v>186</v>
      </c>
      <c r="DI389" s="111" t="s">
        <v>186</v>
      </c>
      <c r="DJ389" s="111" t="s">
        <v>186</v>
      </c>
      <c r="DK389" s="111" t="s">
        <v>186</v>
      </c>
      <c r="DL389" s="111" t="s">
        <v>186</v>
      </c>
      <c r="DM389" s="115">
        <v>40933.4828587963</v>
      </c>
    </row>
    <row r="390" spans="18:117" ht="17.25" customHeight="1" hidden="1">
      <c r="R390" s="124" t="s">
        <v>1205</v>
      </c>
      <c r="S390" s="111" t="s">
        <v>1206</v>
      </c>
      <c r="T390" s="111" t="s">
        <v>1207</v>
      </c>
      <c r="U390" s="111" t="s">
        <v>255</v>
      </c>
      <c r="V390" s="111" t="s">
        <v>180</v>
      </c>
      <c r="W390" s="122">
        <v>76104</v>
      </c>
      <c r="X390" s="111" t="s">
        <v>1207</v>
      </c>
      <c r="Y390" s="111" t="s">
        <v>255</v>
      </c>
      <c r="Z390" s="111" t="s">
        <v>180</v>
      </c>
      <c r="AA390" s="122">
        <v>76104</v>
      </c>
      <c r="AB390" s="125">
        <v>8178528450</v>
      </c>
      <c r="AC390" s="125">
        <v>8178528432</v>
      </c>
      <c r="AD390" s="111" t="s">
        <v>1208</v>
      </c>
      <c r="AE390" s="111" t="s">
        <v>1209</v>
      </c>
      <c r="AF390" s="126" t="s">
        <v>1210</v>
      </c>
      <c r="AG390" s="111" t="s">
        <v>1211</v>
      </c>
      <c r="AH390" s="111" t="s">
        <v>1212</v>
      </c>
      <c r="AI390" s="111" t="s">
        <v>255</v>
      </c>
      <c r="AJ390" s="111" t="s">
        <v>362</v>
      </c>
      <c r="AK390" s="122">
        <v>76104</v>
      </c>
      <c r="AL390" s="111" t="s">
        <v>1213</v>
      </c>
      <c r="AM390" s="111" t="s">
        <v>255</v>
      </c>
      <c r="AN390" s="111" t="s">
        <v>362</v>
      </c>
      <c r="AO390" s="122">
        <v>76104</v>
      </c>
      <c r="AP390" s="125">
        <v>8179206204</v>
      </c>
      <c r="AQ390" s="125">
        <v>8178702884</v>
      </c>
      <c r="AR390" s="111" t="s">
        <v>1214</v>
      </c>
      <c r="AS390" s="127"/>
      <c r="AT390" s="127"/>
      <c r="AU390" s="127">
        <v>4039752</v>
      </c>
      <c r="AV390" s="122"/>
      <c r="AW390" s="122"/>
      <c r="AX390" s="122"/>
      <c r="AY390" s="122"/>
      <c r="AZ390" s="122"/>
      <c r="BA390" s="127"/>
      <c r="BB390" s="122"/>
      <c r="BC390" s="127"/>
      <c r="BD390" s="122"/>
      <c r="BE390" s="127"/>
      <c r="BF390" s="122"/>
      <c r="BG390" s="127"/>
      <c r="BH390" s="127"/>
      <c r="BI390" s="127"/>
      <c r="BJ390" s="127"/>
      <c r="BK390" s="127"/>
      <c r="BL390" s="127"/>
      <c r="BM390" s="127"/>
      <c r="BN390" s="122"/>
      <c r="BO390" s="127"/>
      <c r="BP390" s="122"/>
      <c r="BQ390" s="127"/>
      <c r="BR390" s="122"/>
      <c r="BS390" s="127"/>
      <c r="BT390" s="127"/>
      <c r="BU390" s="127"/>
      <c r="BV390" s="127"/>
      <c r="BW390" s="127"/>
      <c r="BX390" s="127"/>
      <c r="BY390" s="127"/>
      <c r="BZ390" s="127"/>
      <c r="CA390" s="122" t="s">
        <v>1215</v>
      </c>
      <c r="CB390" s="127">
        <v>4039752</v>
      </c>
      <c r="CC390" s="122"/>
      <c r="CD390" s="127"/>
      <c r="CE390" s="111" t="s">
        <v>188</v>
      </c>
      <c r="CF390" s="122"/>
      <c r="CG390" s="122"/>
      <c r="CH390" s="122"/>
      <c r="CI390" s="122"/>
      <c r="CJ390" s="122"/>
      <c r="CK390" s="122"/>
      <c r="CL390" s="122"/>
      <c r="CM390" s="122"/>
      <c r="CN390" s="122"/>
      <c r="CO390" s="122"/>
      <c r="CP390" s="122"/>
      <c r="CQ390" s="122"/>
      <c r="CR390" s="122"/>
      <c r="CS390" s="122"/>
      <c r="CT390" s="122"/>
      <c r="CU390" s="122"/>
      <c r="CV390" s="122"/>
      <c r="CW390" s="122"/>
      <c r="CX390" s="122"/>
      <c r="CY390" s="122"/>
      <c r="CZ390" s="122"/>
      <c r="DA390" s="122"/>
      <c r="DB390" s="122"/>
      <c r="DC390" s="122"/>
      <c r="DD390" s="122"/>
      <c r="DE390" s="122"/>
      <c r="DF390" s="122"/>
      <c r="DG390" s="122"/>
      <c r="DH390" s="122"/>
      <c r="DI390" s="122"/>
      <c r="DJ390" s="122"/>
      <c r="DK390" s="122"/>
      <c r="DL390" s="122"/>
      <c r="DM390" s="122"/>
    </row>
    <row r="391" spans="18:117" ht="17.25" customHeight="1" hidden="1">
      <c r="R391" s="116" t="s">
        <v>1216</v>
      </c>
      <c r="S391" s="111" t="s">
        <v>1217</v>
      </c>
      <c r="T391" s="111" t="s">
        <v>1218</v>
      </c>
      <c r="U391" s="111" t="s">
        <v>1219</v>
      </c>
      <c r="V391" s="111" t="s">
        <v>180</v>
      </c>
      <c r="W391" s="112">
        <v>78119</v>
      </c>
      <c r="X391" s="111" t="s">
        <v>1218</v>
      </c>
      <c r="Y391" s="111" t="s">
        <v>1219</v>
      </c>
      <c r="Z391" s="111" t="s">
        <v>180</v>
      </c>
      <c r="AA391" s="112">
        <v>78119</v>
      </c>
      <c r="AB391" s="113">
        <v>8305833401</v>
      </c>
      <c r="AC391" s="113">
        <v>8305834595</v>
      </c>
      <c r="AD391" s="111" t="s">
        <v>1220</v>
      </c>
      <c r="AE391" s="111" t="s">
        <v>372</v>
      </c>
      <c r="AF391" s="111" t="s">
        <v>1221</v>
      </c>
      <c r="AG391" s="111" t="s">
        <v>1222</v>
      </c>
      <c r="AH391" s="111" t="s">
        <v>1218</v>
      </c>
      <c r="AI391" s="111" t="s">
        <v>1219</v>
      </c>
      <c r="AJ391" s="111" t="s">
        <v>180</v>
      </c>
      <c r="AK391" s="112">
        <v>78119</v>
      </c>
      <c r="AL391" s="111" t="s">
        <v>1218</v>
      </c>
      <c r="AM391" s="111" t="s">
        <v>1219</v>
      </c>
      <c r="AN391" s="111" t="s">
        <v>180</v>
      </c>
      <c r="AO391" s="112">
        <v>78119</v>
      </c>
      <c r="AP391" s="113">
        <v>8305833401</v>
      </c>
      <c r="AQ391" s="113">
        <v>8305834595</v>
      </c>
      <c r="AR391" s="111" t="s">
        <v>197</v>
      </c>
      <c r="AS391" s="114">
        <v>0</v>
      </c>
      <c r="AT391" s="114">
        <v>174442.22</v>
      </c>
      <c r="AU391" s="114"/>
      <c r="AV391" s="114"/>
      <c r="AW391" s="114" t="s">
        <v>186</v>
      </c>
      <c r="AX391" s="114" t="s">
        <v>186</v>
      </c>
      <c r="AY391" s="114" t="s">
        <v>186</v>
      </c>
      <c r="AZ391" s="114" t="s">
        <v>186</v>
      </c>
      <c r="BA391" s="114" t="s">
        <v>186</v>
      </c>
      <c r="BB391" s="111" t="s">
        <v>186</v>
      </c>
      <c r="BC391" s="114" t="s">
        <v>186</v>
      </c>
      <c r="BD391" s="111" t="s">
        <v>186</v>
      </c>
      <c r="BE391" s="114" t="s">
        <v>186</v>
      </c>
      <c r="BF391" s="111" t="s">
        <v>186</v>
      </c>
      <c r="BG391" s="114" t="s">
        <v>186</v>
      </c>
      <c r="BH391" s="114" t="s">
        <v>186</v>
      </c>
      <c r="BI391" s="114">
        <v>130831.66</v>
      </c>
      <c r="BJ391" s="114">
        <v>43610.56</v>
      </c>
      <c r="BK391" s="114" t="s">
        <v>186</v>
      </c>
      <c r="BL391" s="114" t="s">
        <v>186</v>
      </c>
      <c r="BM391" s="114" t="s">
        <v>186</v>
      </c>
      <c r="BN391" s="111" t="s">
        <v>186</v>
      </c>
      <c r="BO391" s="114" t="s">
        <v>186</v>
      </c>
      <c r="BP391" s="111" t="s">
        <v>186</v>
      </c>
      <c r="BQ391" s="114" t="s">
        <v>186</v>
      </c>
      <c r="BR391" s="111" t="s">
        <v>186</v>
      </c>
      <c r="BS391" s="114" t="s">
        <v>186</v>
      </c>
      <c r="BT391" s="114" t="s">
        <v>186</v>
      </c>
      <c r="BU391" s="114" t="s">
        <v>186</v>
      </c>
      <c r="BV391" s="114" t="s">
        <v>186</v>
      </c>
      <c r="BW391" s="114" t="s">
        <v>186</v>
      </c>
      <c r="BX391" s="114" t="s">
        <v>186</v>
      </c>
      <c r="BY391" s="114" t="s">
        <v>186</v>
      </c>
      <c r="BZ391" s="114" t="s">
        <v>186</v>
      </c>
      <c r="CA391" s="111" t="s">
        <v>186</v>
      </c>
      <c r="CB391" s="114" t="s">
        <v>186</v>
      </c>
      <c r="CC391" s="111" t="s">
        <v>186</v>
      </c>
      <c r="CD391" s="114" t="s">
        <v>186</v>
      </c>
      <c r="CE391" s="111" t="s">
        <v>188</v>
      </c>
      <c r="CF391" s="111" t="s">
        <v>186</v>
      </c>
      <c r="CG391" s="111" t="s">
        <v>186</v>
      </c>
      <c r="CH391" s="111" t="s">
        <v>186</v>
      </c>
      <c r="CI391" s="111" t="s">
        <v>186</v>
      </c>
      <c r="CJ391" s="111" t="s">
        <v>186</v>
      </c>
      <c r="CK391" s="111" t="s">
        <v>186</v>
      </c>
      <c r="CL391" s="111" t="s">
        <v>186</v>
      </c>
      <c r="CM391" s="111" t="s">
        <v>186</v>
      </c>
      <c r="CN391" s="111" t="s">
        <v>186</v>
      </c>
      <c r="CO391" s="111" t="s">
        <v>186</v>
      </c>
      <c r="CP391" s="111" t="s">
        <v>186</v>
      </c>
      <c r="CQ391" s="111" t="s">
        <v>186</v>
      </c>
      <c r="CR391" s="111" t="s">
        <v>186</v>
      </c>
      <c r="CS391" s="111" t="s">
        <v>186</v>
      </c>
      <c r="CT391" s="111" t="s">
        <v>186</v>
      </c>
      <c r="CU391" s="111" t="s">
        <v>186</v>
      </c>
      <c r="CV391" s="114" t="s">
        <v>186</v>
      </c>
      <c r="CW391" s="111" t="s">
        <v>186</v>
      </c>
      <c r="CX391" s="111" t="s">
        <v>186</v>
      </c>
      <c r="CY391" s="111" t="s">
        <v>186</v>
      </c>
      <c r="CZ391" s="111" t="s">
        <v>186</v>
      </c>
      <c r="DA391" s="111" t="s">
        <v>186</v>
      </c>
      <c r="DB391" s="111" t="s">
        <v>186</v>
      </c>
      <c r="DC391" s="111" t="s">
        <v>186</v>
      </c>
      <c r="DD391" s="111" t="s">
        <v>186</v>
      </c>
      <c r="DE391" s="111" t="s">
        <v>186</v>
      </c>
      <c r="DF391" s="111" t="s">
        <v>186</v>
      </c>
      <c r="DG391" s="111" t="s">
        <v>186</v>
      </c>
      <c r="DH391" s="111" t="s">
        <v>186</v>
      </c>
      <c r="DI391" s="111" t="s">
        <v>186</v>
      </c>
      <c r="DJ391" s="111" t="s">
        <v>186</v>
      </c>
      <c r="DK391" s="111" t="s">
        <v>186</v>
      </c>
      <c r="DL391" s="111" t="s">
        <v>186</v>
      </c>
      <c r="DM391" s="115">
        <v>40973.583819444444</v>
      </c>
    </row>
    <row r="392" spans="18:117" ht="17.25" customHeight="1" hidden="1">
      <c r="R392" s="128" t="s">
        <v>1223</v>
      </c>
      <c r="S392" s="111" t="s">
        <v>1224</v>
      </c>
      <c r="T392" s="111" t="s">
        <v>1225</v>
      </c>
      <c r="U392" s="111" t="s">
        <v>1226</v>
      </c>
      <c r="V392" s="111" t="s">
        <v>180</v>
      </c>
      <c r="W392" s="112">
        <v>76849</v>
      </c>
      <c r="X392" s="111" t="s">
        <v>1225</v>
      </c>
      <c r="Y392" s="111" t="s">
        <v>1226</v>
      </c>
      <c r="Z392" s="111" t="s">
        <v>180</v>
      </c>
      <c r="AA392" s="112">
        <v>76849</v>
      </c>
      <c r="AB392" s="113">
        <v>3254463321</v>
      </c>
      <c r="AC392" s="113">
        <v>3254463769</v>
      </c>
      <c r="AD392" s="111" t="s">
        <v>573</v>
      </c>
      <c r="AE392" s="111" t="s">
        <v>1227</v>
      </c>
      <c r="AF392" s="111" t="s">
        <v>707</v>
      </c>
      <c r="AG392" s="111" t="s">
        <v>576</v>
      </c>
      <c r="AH392" s="111" t="s">
        <v>1228</v>
      </c>
      <c r="AI392" s="111" t="s">
        <v>1229</v>
      </c>
      <c r="AJ392" s="111" t="s">
        <v>579</v>
      </c>
      <c r="AK392" s="112">
        <v>74804</v>
      </c>
      <c r="AL392" s="111" t="s">
        <v>1228</v>
      </c>
      <c r="AM392" s="111" t="s">
        <v>578</v>
      </c>
      <c r="AN392" s="111" t="s">
        <v>579</v>
      </c>
      <c r="AO392" s="112">
        <v>74804</v>
      </c>
      <c r="AP392" s="113">
        <v>4058780202</v>
      </c>
      <c r="AQ392" s="113">
        <v>4052726007</v>
      </c>
      <c r="AR392" s="111" t="s">
        <v>185</v>
      </c>
      <c r="AS392" s="114">
        <v>0</v>
      </c>
      <c r="AT392" s="114">
        <v>463399</v>
      </c>
      <c r="AU392" s="114"/>
      <c r="AV392" s="114"/>
      <c r="AW392" s="114" t="s">
        <v>186</v>
      </c>
      <c r="AX392" s="114" t="s">
        <v>186</v>
      </c>
      <c r="AY392" s="114" t="s">
        <v>186</v>
      </c>
      <c r="AZ392" s="114" t="s">
        <v>186</v>
      </c>
      <c r="BA392" s="114" t="s">
        <v>186</v>
      </c>
      <c r="BB392" s="111" t="s">
        <v>186</v>
      </c>
      <c r="BC392" s="114" t="s">
        <v>186</v>
      </c>
      <c r="BD392" s="111" t="s">
        <v>186</v>
      </c>
      <c r="BE392" s="114" t="s">
        <v>186</v>
      </c>
      <c r="BF392" s="111" t="s">
        <v>186</v>
      </c>
      <c r="BG392" s="114" t="s">
        <v>186</v>
      </c>
      <c r="BH392" s="114" t="s">
        <v>186</v>
      </c>
      <c r="BI392" s="114">
        <v>398106</v>
      </c>
      <c r="BJ392" s="114">
        <v>65293</v>
      </c>
      <c r="BK392" s="114" t="s">
        <v>186</v>
      </c>
      <c r="BL392" s="114" t="s">
        <v>186</v>
      </c>
      <c r="BM392" s="114" t="s">
        <v>186</v>
      </c>
      <c r="BN392" s="111" t="s">
        <v>186</v>
      </c>
      <c r="BO392" s="114" t="s">
        <v>186</v>
      </c>
      <c r="BP392" s="111" t="s">
        <v>186</v>
      </c>
      <c r="BQ392" s="114" t="s">
        <v>186</v>
      </c>
      <c r="BR392" s="111" t="s">
        <v>186</v>
      </c>
      <c r="BS392" s="114" t="s">
        <v>186</v>
      </c>
      <c r="BT392" s="114" t="s">
        <v>186</v>
      </c>
      <c r="BU392" s="114" t="s">
        <v>186</v>
      </c>
      <c r="BV392" s="114" t="s">
        <v>186</v>
      </c>
      <c r="BW392" s="114" t="s">
        <v>186</v>
      </c>
      <c r="BX392" s="114" t="s">
        <v>186</v>
      </c>
      <c r="BY392" s="114" t="s">
        <v>186</v>
      </c>
      <c r="BZ392" s="114" t="s">
        <v>186</v>
      </c>
      <c r="CA392" s="111" t="s">
        <v>186</v>
      </c>
      <c r="CB392" s="114" t="s">
        <v>186</v>
      </c>
      <c r="CC392" s="111" t="s">
        <v>186</v>
      </c>
      <c r="CD392" s="114" t="s">
        <v>186</v>
      </c>
      <c r="CE392" s="111" t="s">
        <v>188</v>
      </c>
      <c r="CF392" s="111" t="s">
        <v>186</v>
      </c>
      <c r="CG392" s="111" t="s">
        <v>186</v>
      </c>
      <c r="CH392" s="111" t="s">
        <v>186</v>
      </c>
      <c r="CI392" s="111" t="s">
        <v>186</v>
      </c>
      <c r="CJ392" s="111" t="s">
        <v>186</v>
      </c>
      <c r="CK392" s="111" t="s">
        <v>186</v>
      </c>
      <c r="CL392" s="111" t="s">
        <v>186</v>
      </c>
      <c r="CM392" s="111" t="s">
        <v>186</v>
      </c>
      <c r="CN392" s="111" t="s">
        <v>186</v>
      </c>
      <c r="CO392" s="111" t="s">
        <v>186</v>
      </c>
      <c r="CP392" s="111" t="s">
        <v>186</v>
      </c>
      <c r="CQ392" s="111" t="s">
        <v>186</v>
      </c>
      <c r="CR392" s="111" t="s">
        <v>186</v>
      </c>
      <c r="CS392" s="111" t="s">
        <v>186</v>
      </c>
      <c r="CT392" s="111" t="s">
        <v>186</v>
      </c>
      <c r="CU392" s="111" t="s">
        <v>186</v>
      </c>
      <c r="CV392" s="111" t="s">
        <v>186</v>
      </c>
      <c r="CW392" s="111" t="s">
        <v>186</v>
      </c>
      <c r="CX392" s="111" t="s">
        <v>186</v>
      </c>
      <c r="CY392" s="111" t="s">
        <v>186</v>
      </c>
      <c r="CZ392" s="111" t="s">
        <v>186</v>
      </c>
      <c r="DA392" s="111" t="s">
        <v>186</v>
      </c>
      <c r="DB392" s="111" t="s">
        <v>186</v>
      </c>
      <c r="DC392" s="111" t="s">
        <v>186</v>
      </c>
      <c r="DD392" s="111" t="s">
        <v>186</v>
      </c>
      <c r="DE392" s="111" t="s">
        <v>186</v>
      </c>
      <c r="DF392" s="111" t="s">
        <v>186</v>
      </c>
      <c r="DG392" s="111" t="s">
        <v>186</v>
      </c>
      <c r="DH392" s="111" t="s">
        <v>186</v>
      </c>
      <c r="DI392" s="111" t="s">
        <v>186</v>
      </c>
      <c r="DJ392" s="111" t="s">
        <v>186</v>
      </c>
      <c r="DK392" s="111" t="s">
        <v>186</v>
      </c>
      <c r="DL392" s="111" t="s">
        <v>186</v>
      </c>
      <c r="DM392" s="115">
        <v>40941.68303240741</v>
      </c>
    </row>
    <row r="393" spans="18:117" ht="17.25" customHeight="1" hidden="1">
      <c r="R393" s="111" t="s">
        <v>1230</v>
      </c>
      <c r="S393" s="111" t="s">
        <v>1231</v>
      </c>
      <c r="T393" s="111" t="s">
        <v>1232</v>
      </c>
      <c r="U393" s="111" t="s">
        <v>1233</v>
      </c>
      <c r="V393" s="111" t="s">
        <v>362</v>
      </c>
      <c r="W393" s="112">
        <v>77339</v>
      </c>
      <c r="X393" s="111" t="s">
        <v>1232</v>
      </c>
      <c r="Y393" s="111" t="s">
        <v>1233</v>
      </c>
      <c r="Z393" s="111" t="s">
        <v>362</v>
      </c>
      <c r="AA393" s="112">
        <v>77339</v>
      </c>
      <c r="AB393" s="113">
        <v>2813488001</v>
      </c>
      <c r="AC393" s="113">
        <v>2813488010</v>
      </c>
      <c r="AD393" s="111" t="s">
        <v>1234</v>
      </c>
      <c r="AE393" s="111" t="s">
        <v>372</v>
      </c>
      <c r="AF393" s="111" t="s">
        <v>1235</v>
      </c>
      <c r="AG393" s="111" t="s">
        <v>1231</v>
      </c>
      <c r="AH393" s="111" t="s">
        <v>1232</v>
      </c>
      <c r="AI393" s="111" t="s">
        <v>1233</v>
      </c>
      <c r="AJ393" s="111" t="s">
        <v>362</v>
      </c>
      <c r="AK393" s="112">
        <v>77339</v>
      </c>
      <c r="AL393" s="111" t="s">
        <v>1232</v>
      </c>
      <c r="AM393" s="111" t="s">
        <v>1236</v>
      </c>
      <c r="AN393" s="111" t="s">
        <v>362</v>
      </c>
      <c r="AO393" s="112">
        <v>77339</v>
      </c>
      <c r="AP393" s="113">
        <v>2813488001</v>
      </c>
      <c r="AQ393" s="113">
        <v>2813488010</v>
      </c>
      <c r="AR393" s="111" t="s">
        <v>185</v>
      </c>
      <c r="AS393" s="114">
        <v>0</v>
      </c>
      <c r="AT393" s="114">
        <v>4768615.52</v>
      </c>
      <c r="AU393" s="114"/>
      <c r="AV393" s="114"/>
      <c r="AW393" s="114" t="s">
        <v>186</v>
      </c>
      <c r="AX393" s="114" t="s">
        <v>186</v>
      </c>
      <c r="AY393" s="114" t="s">
        <v>186</v>
      </c>
      <c r="AZ393" s="114" t="s">
        <v>186</v>
      </c>
      <c r="BA393" s="114" t="s">
        <v>186</v>
      </c>
      <c r="BB393" s="111" t="s">
        <v>186</v>
      </c>
      <c r="BC393" s="114" t="s">
        <v>186</v>
      </c>
      <c r="BD393" s="111" t="s">
        <v>186</v>
      </c>
      <c r="BE393" s="114" t="s">
        <v>186</v>
      </c>
      <c r="BF393" s="111" t="s">
        <v>186</v>
      </c>
      <c r="BG393" s="114" t="s">
        <v>186</v>
      </c>
      <c r="BH393" s="114" t="s">
        <v>186</v>
      </c>
      <c r="BI393" s="114" t="s">
        <v>186</v>
      </c>
      <c r="BJ393" s="114" t="s">
        <v>186</v>
      </c>
      <c r="BK393" s="114" t="s">
        <v>186</v>
      </c>
      <c r="BL393" s="114" t="s">
        <v>186</v>
      </c>
      <c r="BM393" s="114" t="s">
        <v>186</v>
      </c>
      <c r="BN393" s="111" t="s">
        <v>317</v>
      </c>
      <c r="BO393" s="114">
        <v>4768615.52</v>
      </c>
      <c r="BP393" s="111" t="s">
        <v>186</v>
      </c>
      <c r="BQ393" s="114" t="s">
        <v>186</v>
      </c>
      <c r="BR393" s="111" t="s">
        <v>186</v>
      </c>
      <c r="BS393" s="114" t="s">
        <v>186</v>
      </c>
      <c r="BT393" s="114" t="s">
        <v>186</v>
      </c>
      <c r="BU393" s="114" t="s">
        <v>186</v>
      </c>
      <c r="BV393" s="114" t="s">
        <v>186</v>
      </c>
      <c r="BW393" s="114" t="s">
        <v>186</v>
      </c>
      <c r="BX393" s="114" t="s">
        <v>186</v>
      </c>
      <c r="BY393" s="114" t="s">
        <v>186</v>
      </c>
      <c r="BZ393" s="114" t="s">
        <v>186</v>
      </c>
      <c r="CA393" s="111" t="s">
        <v>186</v>
      </c>
      <c r="CB393" s="114" t="s">
        <v>186</v>
      </c>
      <c r="CC393" s="111" t="s">
        <v>186</v>
      </c>
      <c r="CD393" s="114" t="s">
        <v>186</v>
      </c>
      <c r="CE393" s="111" t="s">
        <v>188</v>
      </c>
      <c r="CF393" s="111" t="s">
        <v>186</v>
      </c>
      <c r="CG393" s="111" t="s">
        <v>186</v>
      </c>
      <c r="CH393" s="111" t="s">
        <v>186</v>
      </c>
      <c r="CI393" s="111" t="s">
        <v>186</v>
      </c>
      <c r="CJ393" s="111" t="s">
        <v>186</v>
      </c>
      <c r="CK393" s="111" t="s">
        <v>186</v>
      </c>
      <c r="CL393" s="111" t="s">
        <v>186</v>
      </c>
      <c r="CM393" s="111" t="s">
        <v>186</v>
      </c>
      <c r="CN393" s="111" t="s">
        <v>186</v>
      </c>
      <c r="CO393" s="111" t="s">
        <v>186</v>
      </c>
      <c r="CP393" s="111" t="s">
        <v>186</v>
      </c>
      <c r="CQ393" s="111" t="s">
        <v>186</v>
      </c>
      <c r="CR393" s="111" t="s">
        <v>186</v>
      </c>
      <c r="CS393" s="111" t="s">
        <v>186</v>
      </c>
      <c r="CT393" s="111" t="s">
        <v>186</v>
      </c>
      <c r="CU393" s="111" t="s">
        <v>186</v>
      </c>
      <c r="CV393" s="114" t="s">
        <v>186</v>
      </c>
      <c r="CW393" s="111" t="s">
        <v>186</v>
      </c>
      <c r="CX393" s="111" t="s">
        <v>186</v>
      </c>
      <c r="CY393" s="111" t="s">
        <v>186</v>
      </c>
      <c r="CZ393" s="111" t="s">
        <v>186</v>
      </c>
      <c r="DA393" s="111" t="s">
        <v>186</v>
      </c>
      <c r="DB393" s="111" t="s">
        <v>186</v>
      </c>
      <c r="DC393" s="111" t="s">
        <v>186</v>
      </c>
      <c r="DD393" s="111" t="s">
        <v>186</v>
      </c>
      <c r="DE393" s="111" t="s">
        <v>186</v>
      </c>
      <c r="DF393" s="111" t="s">
        <v>186</v>
      </c>
      <c r="DG393" s="111" t="s">
        <v>186</v>
      </c>
      <c r="DH393" s="111" t="s">
        <v>186</v>
      </c>
      <c r="DI393" s="111" t="s">
        <v>186</v>
      </c>
      <c r="DJ393" s="111" t="s">
        <v>186</v>
      </c>
      <c r="DK393" s="111" t="s">
        <v>186</v>
      </c>
      <c r="DL393" s="111" t="s">
        <v>186</v>
      </c>
      <c r="DM393" s="115">
        <v>40970.59105324074</v>
      </c>
    </row>
    <row r="394" spans="18:117" ht="17.25" customHeight="1" hidden="1">
      <c r="R394" s="111" t="s">
        <v>1237</v>
      </c>
      <c r="S394" s="111" t="s">
        <v>1238</v>
      </c>
      <c r="T394" s="111" t="s">
        <v>1239</v>
      </c>
      <c r="U394" s="111" t="s">
        <v>1240</v>
      </c>
      <c r="V394" s="111" t="s">
        <v>362</v>
      </c>
      <c r="W394" s="112">
        <v>78596</v>
      </c>
      <c r="X394" s="111" t="s">
        <v>1241</v>
      </c>
      <c r="Y394" s="111" t="s">
        <v>1240</v>
      </c>
      <c r="Z394" s="111" t="s">
        <v>362</v>
      </c>
      <c r="AA394" s="112">
        <v>78596</v>
      </c>
      <c r="AB394" s="113">
        <v>9569688567</v>
      </c>
      <c r="AC394" s="113">
        <v>9569692293</v>
      </c>
      <c r="AD394" s="111" t="s">
        <v>1242</v>
      </c>
      <c r="AE394" s="111" t="s">
        <v>1243</v>
      </c>
      <c r="AF394" s="111" t="s">
        <v>1244</v>
      </c>
      <c r="AG394" s="111" t="s">
        <v>1242</v>
      </c>
      <c r="AH394" s="111" t="s">
        <v>1239</v>
      </c>
      <c r="AI394" s="111" t="s">
        <v>1240</v>
      </c>
      <c r="AJ394" s="111" t="s">
        <v>362</v>
      </c>
      <c r="AK394" s="112">
        <v>78596</v>
      </c>
      <c r="AL394" s="111" t="s">
        <v>1239</v>
      </c>
      <c r="AM394" s="111" t="s">
        <v>1240</v>
      </c>
      <c r="AN394" s="111" t="s">
        <v>362</v>
      </c>
      <c r="AO394" s="112">
        <v>78596</v>
      </c>
      <c r="AP394" s="113">
        <v>9569695112</v>
      </c>
      <c r="AQ394" s="113">
        <v>9569692293</v>
      </c>
      <c r="AR394" s="111" t="s">
        <v>197</v>
      </c>
      <c r="AS394" s="114">
        <v>5768132</v>
      </c>
      <c r="AT394" s="114">
        <v>12464214.55</v>
      </c>
      <c r="AU394" s="114"/>
      <c r="AV394" s="114"/>
      <c r="AW394" s="114" t="s">
        <v>186</v>
      </c>
      <c r="AX394" s="114" t="s">
        <v>186</v>
      </c>
      <c r="AY394" s="114" t="s">
        <v>186</v>
      </c>
      <c r="AZ394" s="114" t="s">
        <v>186</v>
      </c>
      <c r="BA394" s="114" t="s">
        <v>186</v>
      </c>
      <c r="BB394" s="111" t="s">
        <v>1245</v>
      </c>
      <c r="BC394" s="114">
        <v>5768132</v>
      </c>
      <c r="BD394" s="111" t="s">
        <v>186</v>
      </c>
      <c r="BE394" s="114" t="s">
        <v>186</v>
      </c>
      <c r="BF394" s="111" t="s">
        <v>186</v>
      </c>
      <c r="BG394" s="114" t="s">
        <v>186</v>
      </c>
      <c r="BH394" s="114" t="s">
        <v>186</v>
      </c>
      <c r="BI394" s="114" t="s">
        <v>186</v>
      </c>
      <c r="BJ394" s="114" t="s">
        <v>186</v>
      </c>
      <c r="BK394" s="114" t="s">
        <v>186</v>
      </c>
      <c r="BL394" s="114" t="s">
        <v>186</v>
      </c>
      <c r="BM394" s="114" t="s">
        <v>186</v>
      </c>
      <c r="BN394" s="111" t="s">
        <v>1246</v>
      </c>
      <c r="BO394" s="114">
        <v>12464214.55</v>
      </c>
      <c r="BP394" s="111" t="s">
        <v>186</v>
      </c>
      <c r="BQ394" s="114" t="s">
        <v>186</v>
      </c>
      <c r="BR394" s="111" t="s">
        <v>186</v>
      </c>
      <c r="BS394" s="114" t="s">
        <v>186</v>
      </c>
      <c r="BT394" s="114" t="s">
        <v>186</v>
      </c>
      <c r="BU394" s="114" t="s">
        <v>186</v>
      </c>
      <c r="BV394" s="114" t="s">
        <v>186</v>
      </c>
      <c r="BW394" s="114" t="s">
        <v>186</v>
      </c>
      <c r="BX394" s="114" t="s">
        <v>186</v>
      </c>
      <c r="BY394" s="114" t="s">
        <v>186</v>
      </c>
      <c r="BZ394" s="114" t="s">
        <v>186</v>
      </c>
      <c r="CA394" s="111" t="s">
        <v>186</v>
      </c>
      <c r="CB394" s="114" t="s">
        <v>186</v>
      </c>
      <c r="CC394" s="111" t="s">
        <v>186</v>
      </c>
      <c r="CD394" s="114" t="s">
        <v>186</v>
      </c>
      <c r="CE394" s="111" t="s">
        <v>188</v>
      </c>
      <c r="CF394" s="111" t="s">
        <v>186</v>
      </c>
      <c r="CG394" s="111" t="s">
        <v>186</v>
      </c>
      <c r="CH394" s="111" t="s">
        <v>186</v>
      </c>
      <c r="CI394" s="111" t="s">
        <v>186</v>
      </c>
      <c r="CJ394" s="111" t="s">
        <v>186</v>
      </c>
      <c r="CK394" s="111" t="s">
        <v>186</v>
      </c>
      <c r="CL394" s="111" t="s">
        <v>186</v>
      </c>
      <c r="CM394" s="111" t="s">
        <v>186</v>
      </c>
      <c r="CN394" s="111" t="s">
        <v>186</v>
      </c>
      <c r="CO394" s="111" t="s">
        <v>186</v>
      </c>
      <c r="CP394" s="111" t="s">
        <v>186</v>
      </c>
      <c r="CQ394" s="111" t="s">
        <v>186</v>
      </c>
      <c r="CR394" s="111" t="s">
        <v>186</v>
      </c>
      <c r="CS394" s="111" t="s">
        <v>186</v>
      </c>
      <c r="CT394" s="111" t="s">
        <v>186</v>
      </c>
      <c r="CU394" s="111" t="s">
        <v>186</v>
      </c>
      <c r="CV394" s="114" t="s">
        <v>186</v>
      </c>
      <c r="CW394" s="111" t="s">
        <v>186</v>
      </c>
      <c r="CX394" s="111" t="s">
        <v>186</v>
      </c>
      <c r="CY394" s="111" t="s">
        <v>186</v>
      </c>
      <c r="CZ394" s="111" t="s">
        <v>186</v>
      </c>
      <c r="DA394" s="111" t="s">
        <v>186</v>
      </c>
      <c r="DB394" s="111" t="s">
        <v>186</v>
      </c>
      <c r="DC394" s="111" t="s">
        <v>186</v>
      </c>
      <c r="DD394" s="111" t="s">
        <v>186</v>
      </c>
      <c r="DE394" s="111" t="s">
        <v>186</v>
      </c>
      <c r="DF394" s="111" t="s">
        <v>186</v>
      </c>
      <c r="DG394" s="111" t="s">
        <v>186</v>
      </c>
      <c r="DH394" s="111" t="s">
        <v>186</v>
      </c>
      <c r="DI394" s="111" t="s">
        <v>186</v>
      </c>
      <c r="DJ394" s="111" t="s">
        <v>186</v>
      </c>
      <c r="DK394" s="111" t="s">
        <v>186</v>
      </c>
      <c r="DL394" s="111" t="s">
        <v>186</v>
      </c>
      <c r="DM394" s="115">
        <v>40968.621782407405</v>
      </c>
    </row>
    <row r="395" spans="18:117" ht="17.25" customHeight="1" hidden="1">
      <c r="R395" s="111" t="s">
        <v>1247</v>
      </c>
      <c r="S395" s="111" t="s">
        <v>1248</v>
      </c>
      <c r="T395" s="111" t="s">
        <v>1249</v>
      </c>
      <c r="U395" s="111" t="s">
        <v>1250</v>
      </c>
      <c r="V395" s="111" t="s">
        <v>180</v>
      </c>
      <c r="W395" s="112">
        <v>79529</v>
      </c>
      <c r="X395" s="111" t="s">
        <v>1251</v>
      </c>
      <c r="Y395" s="111" t="s">
        <v>1250</v>
      </c>
      <c r="Z395" s="111" t="s">
        <v>180</v>
      </c>
      <c r="AA395" s="112">
        <v>79529</v>
      </c>
      <c r="AB395" s="113">
        <v>9406573535</v>
      </c>
      <c r="AC395" s="113">
        <v>9406575521</v>
      </c>
      <c r="AD395" s="111" t="s">
        <v>1252</v>
      </c>
      <c r="AE395" s="111" t="s">
        <v>364</v>
      </c>
      <c r="AF395" s="111" t="s">
        <v>1253</v>
      </c>
      <c r="AG395" s="111" t="s">
        <v>1248</v>
      </c>
      <c r="AH395" s="111" t="s">
        <v>1249</v>
      </c>
      <c r="AI395" s="111" t="s">
        <v>1254</v>
      </c>
      <c r="AJ395" s="111" t="s">
        <v>180</v>
      </c>
      <c r="AK395" s="112">
        <v>79529</v>
      </c>
      <c r="AL395" s="111" t="s">
        <v>1251</v>
      </c>
      <c r="AM395" s="111" t="s">
        <v>1250</v>
      </c>
      <c r="AN395" s="111" t="s">
        <v>180</v>
      </c>
      <c r="AO395" s="112">
        <v>79529</v>
      </c>
      <c r="AP395" s="113">
        <v>9406573535</v>
      </c>
      <c r="AQ395" s="113">
        <v>9406575521</v>
      </c>
      <c r="AR395" s="111" t="s">
        <v>197</v>
      </c>
      <c r="AS395" s="114">
        <v>103265</v>
      </c>
      <c r="AT395" s="114">
        <v>29581</v>
      </c>
      <c r="AU395" s="114"/>
      <c r="AV395" s="114"/>
      <c r="AW395" s="114">
        <v>103265</v>
      </c>
      <c r="AX395" s="114" t="s">
        <v>186</v>
      </c>
      <c r="AY395" s="114" t="s">
        <v>186</v>
      </c>
      <c r="AZ395" s="114" t="s">
        <v>186</v>
      </c>
      <c r="BA395" s="114" t="s">
        <v>186</v>
      </c>
      <c r="BB395" s="111" t="s">
        <v>186</v>
      </c>
      <c r="BC395" s="114" t="s">
        <v>186</v>
      </c>
      <c r="BD395" s="111" t="s">
        <v>186</v>
      </c>
      <c r="BE395" s="114" t="s">
        <v>186</v>
      </c>
      <c r="BF395" s="111" t="s">
        <v>186</v>
      </c>
      <c r="BG395" s="114" t="s">
        <v>186</v>
      </c>
      <c r="BH395" s="114" t="s">
        <v>186</v>
      </c>
      <c r="BI395" s="114">
        <v>29581</v>
      </c>
      <c r="BJ395" s="114" t="s">
        <v>186</v>
      </c>
      <c r="BK395" s="114" t="s">
        <v>186</v>
      </c>
      <c r="BL395" s="114" t="s">
        <v>186</v>
      </c>
      <c r="BM395" s="114" t="s">
        <v>186</v>
      </c>
      <c r="BN395" s="111" t="s">
        <v>186</v>
      </c>
      <c r="BO395" s="114" t="s">
        <v>186</v>
      </c>
      <c r="BP395" s="111" t="s">
        <v>186</v>
      </c>
      <c r="BQ395" s="114" t="s">
        <v>186</v>
      </c>
      <c r="BR395" s="111" t="s">
        <v>186</v>
      </c>
      <c r="BS395" s="114" t="s">
        <v>186</v>
      </c>
      <c r="BT395" s="114" t="s">
        <v>186</v>
      </c>
      <c r="BU395" s="114" t="s">
        <v>186</v>
      </c>
      <c r="BV395" s="114" t="s">
        <v>186</v>
      </c>
      <c r="BW395" s="114" t="s">
        <v>186</v>
      </c>
      <c r="BX395" s="114" t="s">
        <v>186</v>
      </c>
      <c r="BY395" s="114" t="s">
        <v>186</v>
      </c>
      <c r="BZ395" s="114" t="s">
        <v>186</v>
      </c>
      <c r="CA395" s="111" t="s">
        <v>186</v>
      </c>
      <c r="CB395" s="114" t="s">
        <v>186</v>
      </c>
      <c r="CC395" s="111" t="s">
        <v>186</v>
      </c>
      <c r="CD395" s="114" t="s">
        <v>186</v>
      </c>
      <c r="CE395" s="111" t="s">
        <v>188</v>
      </c>
      <c r="CF395" s="111" t="s">
        <v>186</v>
      </c>
      <c r="CG395" s="111" t="s">
        <v>186</v>
      </c>
      <c r="CH395" s="111" t="s">
        <v>186</v>
      </c>
      <c r="CI395" s="111" t="s">
        <v>186</v>
      </c>
      <c r="CJ395" s="111" t="s">
        <v>186</v>
      </c>
      <c r="CK395" s="111" t="s">
        <v>186</v>
      </c>
      <c r="CL395" s="111" t="s">
        <v>186</v>
      </c>
      <c r="CM395" s="111" t="s">
        <v>186</v>
      </c>
      <c r="CN395" s="111" t="s">
        <v>186</v>
      </c>
      <c r="CO395" s="111" t="s">
        <v>186</v>
      </c>
      <c r="CP395" s="111" t="s">
        <v>186</v>
      </c>
      <c r="CQ395" s="111" t="s">
        <v>186</v>
      </c>
      <c r="CR395" s="111" t="s">
        <v>186</v>
      </c>
      <c r="CS395" s="111" t="s">
        <v>186</v>
      </c>
      <c r="CT395" s="111" t="s">
        <v>186</v>
      </c>
      <c r="CU395" s="111" t="s">
        <v>186</v>
      </c>
      <c r="CV395" s="114" t="s">
        <v>186</v>
      </c>
      <c r="CW395" s="111" t="s">
        <v>186</v>
      </c>
      <c r="CX395" s="111" t="s">
        <v>186</v>
      </c>
      <c r="CY395" s="111" t="s">
        <v>186</v>
      </c>
      <c r="CZ395" s="111" t="s">
        <v>186</v>
      </c>
      <c r="DA395" s="111" t="s">
        <v>186</v>
      </c>
      <c r="DB395" s="111" t="s">
        <v>186</v>
      </c>
      <c r="DC395" s="111" t="s">
        <v>186</v>
      </c>
      <c r="DD395" s="111" t="s">
        <v>186</v>
      </c>
      <c r="DE395" s="111" t="s">
        <v>186</v>
      </c>
      <c r="DF395" s="111" t="s">
        <v>186</v>
      </c>
      <c r="DG395" s="111" t="s">
        <v>186</v>
      </c>
      <c r="DH395" s="111" t="s">
        <v>186</v>
      </c>
      <c r="DI395" s="111" t="s">
        <v>186</v>
      </c>
      <c r="DJ395" s="111" t="s">
        <v>186</v>
      </c>
      <c r="DK395" s="111" t="s">
        <v>186</v>
      </c>
      <c r="DL395" s="111" t="s">
        <v>186</v>
      </c>
      <c r="DM395" s="115">
        <v>40973.64934027778</v>
      </c>
    </row>
    <row r="396" spans="18:117" ht="17.25" customHeight="1" hidden="1">
      <c r="R396" s="116" t="s">
        <v>1255</v>
      </c>
      <c r="S396" s="111" t="s">
        <v>1256</v>
      </c>
      <c r="T396" s="111" t="s">
        <v>1257</v>
      </c>
      <c r="U396" s="111" t="s">
        <v>1258</v>
      </c>
      <c r="V396" s="111" t="s">
        <v>180</v>
      </c>
      <c r="W396" s="112">
        <v>76048</v>
      </c>
      <c r="X396" s="111" t="s">
        <v>1257</v>
      </c>
      <c r="Y396" s="111" t="s">
        <v>1258</v>
      </c>
      <c r="Z396" s="111" t="s">
        <v>180</v>
      </c>
      <c r="AA396" s="112">
        <v>76048</v>
      </c>
      <c r="AB396" s="113">
        <v>8175732273</v>
      </c>
      <c r="AC396" s="113">
        <v>8174083038</v>
      </c>
      <c r="AD396" s="111" t="s">
        <v>349</v>
      </c>
      <c r="AE396" s="111" t="s">
        <v>350</v>
      </c>
      <c r="AF396" s="111" t="s">
        <v>351</v>
      </c>
      <c r="AG396" s="111" t="s">
        <v>352</v>
      </c>
      <c r="AH396" s="111" t="s">
        <v>353</v>
      </c>
      <c r="AI396" s="111" t="s">
        <v>354</v>
      </c>
      <c r="AJ396" s="111" t="s">
        <v>355</v>
      </c>
      <c r="AK396" s="112">
        <v>37067</v>
      </c>
      <c r="AL396" s="111" t="s">
        <v>353</v>
      </c>
      <c r="AM396" s="111" t="s">
        <v>354</v>
      </c>
      <c r="AN396" s="111" t="s">
        <v>355</v>
      </c>
      <c r="AO396" s="112">
        <v>37067</v>
      </c>
      <c r="AP396" s="113">
        <v>6154653461</v>
      </c>
      <c r="AQ396" s="113">
        <v>6153732603</v>
      </c>
      <c r="AR396" s="111" t="s">
        <v>185</v>
      </c>
      <c r="AS396" s="114" t="s">
        <v>186</v>
      </c>
      <c r="AT396" s="114">
        <v>1997084</v>
      </c>
      <c r="AU396" s="114"/>
      <c r="AV396" s="114"/>
      <c r="AW396" s="114" t="s">
        <v>186</v>
      </c>
      <c r="AX396" s="114" t="s">
        <v>186</v>
      </c>
      <c r="AY396" s="114" t="s">
        <v>186</v>
      </c>
      <c r="AZ396" s="114" t="s">
        <v>186</v>
      </c>
      <c r="BA396" s="114" t="s">
        <v>186</v>
      </c>
      <c r="BB396" s="111" t="s">
        <v>186</v>
      </c>
      <c r="BC396" s="114" t="s">
        <v>186</v>
      </c>
      <c r="BD396" s="111" t="s">
        <v>186</v>
      </c>
      <c r="BE396" s="114" t="s">
        <v>186</v>
      </c>
      <c r="BF396" s="111" t="s">
        <v>186</v>
      </c>
      <c r="BG396" s="114" t="s">
        <v>186</v>
      </c>
      <c r="BH396" s="114" t="s">
        <v>186</v>
      </c>
      <c r="BI396" s="114" t="s">
        <v>186</v>
      </c>
      <c r="BJ396" s="114" t="s">
        <v>186</v>
      </c>
      <c r="BK396" s="114" t="s">
        <v>186</v>
      </c>
      <c r="BL396" s="114" t="s">
        <v>186</v>
      </c>
      <c r="BM396" s="114" t="s">
        <v>186</v>
      </c>
      <c r="BN396" s="111" t="s">
        <v>357</v>
      </c>
      <c r="BO396" s="114">
        <v>1997084</v>
      </c>
      <c r="BP396" s="111" t="s">
        <v>186</v>
      </c>
      <c r="BQ396" s="114" t="s">
        <v>186</v>
      </c>
      <c r="BR396" s="111" t="s">
        <v>186</v>
      </c>
      <c r="BS396" s="114" t="s">
        <v>186</v>
      </c>
      <c r="BT396" s="114" t="s">
        <v>186</v>
      </c>
      <c r="BU396" s="114" t="s">
        <v>186</v>
      </c>
      <c r="BV396" s="114" t="s">
        <v>186</v>
      </c>
      <c r="BW396" s="114" t="s">
        <v>186</v>
      </c>
      <c r="BX396" s="114" t="s">
        <v>186</v>
      </c>
      <c r="BY396" s="114" t="s">
        <v>186</v>
      </c>
      <c r="BZ396" s="114" t="s">
        <v>186</v>
      </c>
      <c r="CA396" s="111" t="s">
        <v>186</v>
      </c>
      <c r="CB396" s="114" t="s">
        <v>186</v>
      </c>
      <c r="CC396" s="111" t="s">
        <v>186</v>
      </c>
      <c r="CD396" s="114" t="s">
        <v>186</v>
      </c>
      <c r="CE396" s="111" t="s">
        <v>188</v>
      </c>
      <c r="CF396" s="111" t="s">
        <v>186</v>
      </c>
      <c r="CG396" s="111" t="s">
        <v>186</v>
      </c>
      <c r="CH396" s="111" t="s">
        <v>186</v>
      </c>
      <c r="CI396" s="111" t="s">
        <v>186</v>
      </c>
      <c r="CJ396" s="111" t="s">
        <v>186</v>
      </c>
      <c r="CK396" s="111" t="s">
        <v>186</v>
      </c>
      <c r="CL396" s="111" t="s">
        <v>186</v>
      </c>
      <c r="CM396" s="111" t="s">
        <v>186</v>
      </c>
      <c r="CN396" s="111" t="s">
        <v>186</v>
      </c>
      <c r="CO396" s="111" t="s">
        <v>186</v>
      </c>
      <c r="CP396" s="111" t="s">
        <v>186</v>
      </c>
      <c r="CQ396" s="111" t="s">
        <v>186</v>
      </c>
      <c r="CR396" s="111" t="s">
        <v>186</v>
      </c>
      <c r="CS396" s="111" t="s">
        <v>186</v>
      </c>
      <c r="CT396" s="111" t="s">
        <v>186</v>
      </c>
      <c r="CU396" s="111" t="s">
        <v>186</v>
      </c>
      <c r="CV396" s="114" t="s">
        <v>186</v>
      </c>
      <c r="CW396" s="111" t="s">
        <v>186</v>
      </c>
      <c r="CX396" s="111" t="s">
        <v>186</v>
      </c>
      <c r="CY396" s="111" t="s">
        <v>186</v>
      </c>
      <c r="CZ396" s="111" t="s">
        <v>186</v>
      </c>
      <c r="DA396" s="111" t="s">
        <v>186</v>
      </c>
      <c r="DB396" s="111" t="s">
        <v>186</v>
      </c>
      <c r="DC396" s="111" t="s">
        <v>186</v>
      </c>
      <c r="DD396" s="111" t="s">
        <v>186</v>
      </c>
      <c r="DE396" s="111" t="s">
        <v>186</v>
      </c>
      <c r="DF396" s="111" t="s">
        <v>186</v>
      </c>
      <c r="DG396" s="111" t="s">
        <v>186</v>
      </c>
      <c r="DH396" s="111" t="s">
        <v>186</v>
      </c>
      <c r="DI396" s="111" t="s">
        <v>186</v>
      </c>
      <c r="DJ396" s="111" t="s">
        <v>186</v>
      </c>
      <c r="DK396" s="111" t="s">
        <v>186</v>
      </c>
      <c r="DL396" s="111" t="s">
        <v>186</v>
      </c>
      <c r="DM396" s="115">
        <v>40967.71344907407</v>
      </c>
    </row>
    <row r="397" spans="18:117" ht="17.25" customHeight="1" hidden="1">
      <c r="R397" s="111" t="s">
        <v>1259</v>
      </c>
      <c r="S397" s="111" t="s">
        <v>1260</v>
      </c>
      <c r="T397" s="111" t="s">
        <v>1261</v>
      </c>
      <c r="U397" s="111" t="s">
        <v>1262</v>
      </c>
      <c r="V397" s="111" t="s">
        <v>362</v>
      </c>
      <c r="W397" s="112">
        <v>79339</v>
      </c>
      <c r="X397" s="111" t="s">
        <v>1261</v>
      </c>
      <c r="Y397" s="111" t="s">
        <v>1263</v>
      </c>
      <c r="Z397" s="111" t="s">
        <v>362</v>
      </c>
      <c r="AA397" s="112">
        <v>79339</v>
      </c>
      <c r="AB397" s="113">
        <v>8063856411</v>
      </c>
      <c r="AC397" s="113">
        <v>8063853998</v>
      </c>
      <c r="AD397" s="111" t="s">
        <v>1264</v>
      </c>
      <c r="AE397" s="111" t="s">
        <v>372</v>
      </c>
      <c r="AF397" s="111" t="s">
        <v>1265</v>
      </c>
      <c r="AG397" s="111" t="s">
        <v>1260</v>
      </c>
      <c r="AH397" s="111" t="s">
        <v>1261</v>
      </c>
      <c r="AI397" s="111" t="s">
        <v>1263</v>
      </c>
      <c r="AJ397" s="111" t="s">
        <v>362</v>
      </c>
      <c r="AK397" s="112">
        <v>79339</v>
      </c>
      <c r="AL397" s="111" t="s">
        <v>1261</v>
      </c>
      <c r="AM397" s="111" t="s">
        <v>1263</v>
      </c>
      <c r="AN397" s="111" t="s">
        <v>362</v>
      </c>
      <c r="AO397" s="112">
        <v>79339</v>
      </c>
      <c r="AP397" s="113">
        <v>8063856411</v>
      </c>
      <c r="AQ397" s="113">
        <v>8063853998</v>
      </c>
      <c r="AR397" s="111" t="s">
        <v>197</v>
      </c>
      <c r="AS397" s="114">
        <v>603002</v>
      </c>
      <c r="AT397" s="114">
        <v>194069.4</v>
      </c>
      <c r="AU397" s="114"/>
      <c r="AV397" s="114"/>
      <c r="AW397" s="114" t="s">
        <v>186</v>
      </c>
      <c r="AX397" s="114" t="s">
        <v>186</v>
      </c>
      <c r="AY397" s="114" t="s">
        <v>186</v>
      </c>
      <c r="AZ397" s="114" t="s">
        <v>186</v>
      </c>
      <c r="BA397" s="114" t="s">
        <v>186</v>
      </c>
      <c r="BB397" s="111" t="s">
        <v>206</v>
      </c>
      <c r="BC397" s="114">
        <v>603002</v>
      </c>
      <c r="BD397" s="111" t="s">
        <v>186</v>
      </c>
      <c r="BE397" s="114" t="s">
        <v>186</v>
      </c>
      <c r="BF397" s="111" t="s">
        <v>186</v>
      </c>
      <c r="BG397" s="114" t="s">
        <v>186</v>
      </c>
      <c r="BH397" s="114" t="s">
        <v>186</v>
      </c>
      <c r="BI397" s="114" t="s">
        <v>186</v>
      </c>
      <c r="BJ397" s="114" t="s">
        <v>186</v>
      </c>
      <c r="BK397" s="114" t="s">
        <v>186</v>
      </c>
      <c r="BL397" s="114" t="s">
        <v>186</v>
      </c>
      <c r="BM397" s="114" t="s">
        <v>186</v>
      </c>
      <c r="BN397" s="111" t="s">
        <v>206</v>
      </c>
      <c r="BO397" s="114">
        <v>194069.4</v>
      </c>
      <c r="BP397" s="111" t="s">
        <v>186</v>
      </c>
      <c r="BQ397" s="114" t="s">
        <v>186</v>
      </c>
      <c r="BR397" s="111" t="s">
        <v>186</v>
      </c>
      <c r="BS397" s="114" t="s">
        <v>186</v>
      </c>
      <c r="BT397" s="114" t="s">
        <v>186</v>
      </c>
      <c r="BU397" s="114" t="s">
        <v>186</v>
      </c>
      <c r="BV397" s="114" t="s">
        <v>186</v>
      </c>
      <c r="BW397" s="114" t="s">
        <v>186</v>
      </c>
      <c r="BX397" s="114" t="s">
        <v>186</v>
      </c>
      <c r="BY397" s="114" t="s">
        <v>186</v>
      </c>
      <c r="BZ397" s="114" t="s">
        <v>186</v>
      </c>
      <c r="CA397" s="111" t="s">
        <v>186</v>
      </c>
      <c r="CB397" s="114" t="s">
        <v>186</v>
      </c>
      <c r="CC397" s="111" t="s">
        <v>186</v>
      </c>
      <c r="CD397" s="114" t="s">
        <v>186</v>
      </c>
      <c r="CE397" s="111" t="s">
        <v>188</v>
      </c>
      <c r="CF397" s="111" t="s">
        <v>186</v>
      </c>
      <c r="CG397" s="111" t="s">
        <v>186</v>
      </c>
      <c r="CH397" s="111" t="s">
        <v>186</v>
      </c>
      <c r="CI397" s="111" t="s">
        <v>186</v>
      </c>
      <c r="CJ397" s="111" t="s">
        <v>186</v>
      </c>
      <c r="CK397" s="111" t="s">
        <v>186</v>
      </c>
      <c r="CL397" s="111" t="s">
        <v>186</v>
      </c>
      <c r="CM397" s="111" t="s">
        <v>186</v>
      </c>
      <c r="CN397" s="111" t="s">
        <v>186</v>
      </c>
      <c r="CO397" s="111" t="s">
        <v>186</v>
      </c>
      <c r="CP397" s="111" t="s">
        <v>186</v>
      </c>
      <c r="CQ397" s="111" t="s">
        <v>186</v>
      </c>
      <c r="CR397" s="111" t="s">
        <v>186</v>
      </c>
      <c r="CS397" s="111" t="s">
        <v>186</v>
      </c>
      <c r="CT397" s="111" t="s">
        <v>186</v>
      </c>
      <c r="CU397" s="111" t="s">
        <v>186</v>
      </c>
      <c r="CV397" s="114" t="s">
        <v>186</v>
      </c>
      <c r="CW397" s="111" t="s">
        <v>186</v>
      </c>
      <c r="CX397" s="111" t="s">
        <v>186</v>
      </c>
      <c r="CY397" s="111" t="s">
        <v>186</v>
      </c>
      <c r="CZ397" s="111" t="s">
        <v>186</v>
      </c>
      <c r="DA397" s="111" t="s">
        <v>186</v>
      </c>
      <c r="DB397" s="111" t="s">
        <v>186</v>
      </c>
      <c r="DC397" s="111" t="s">
        <v>186</v>
      </c>
      <c r="DD397" s="111" t="s">
        <v>186</v>
      </c>
      <c r="DE397" s="111" t="s">
        <v>186</v>
      </c>
      <c r="DF397" s="111" t="s">
        <v>186</v>
      </c>
      <c r="DG397" s="111" t="s">
        <v>186</v>
      </c>
      <c r="DH397" s="111" t="s">
        <v>186</v>
      </c>
      <c r="DI397" s="111" t="s">
        <v>186</v>
      </c>
      <c r="DJ397" s="111" t="s">
        <v>186</v>
      </c>
      <c r="DK397" s="111" t="s">
        <v>186</v>
      </c>
      <c r="DL397" s="111" t="s">
        <v>186</v>
      </c>
      <c r="DM397" s="115">
        <v>40967.593622685185</v>
      </c>
    </row>
    <row r="398" spans="18:117" ht="17.25" customHeight="1" hidden="1">
      <c r="R398" s="111" t="s">
        <v>1266</v>
      </c>
      <c r="S398" s="111" t="s">
        <v>1267</v>
      </c>
      <c r="T398" s="111" t="s">
        <v>1268</v>
      </c>
      <c r="U398" s="111" t="s">
        <v>1269</v>
      </c>
      <c r="V398" s="111" t="s">
        <v>180</v>
      </c>
      <c r="W398" s="112">
        <v>78041</v>
      </c>
      <c r="X398" s="111" t="s">
        <v>1268</v>
      </c>
      <c r="Y398" s="111" t="s">
        <v>1269</v>
      </c>
      <c r="Z398" s="111" t="s">
        <v>180</v>
      </c>
      <c r="AA398" s="112">
        <v>78041</v>
      </c>
      <c r="AB398" s="113">
        <v>9567965000</v>
      </c>
      <c r="AC398" s="113">
        <v>9567963173</v>
      </c>
      <c r="AD398" s="111" t="s">
        <v>349</v>
      </c>
      <c r="AE398" s="111" t="s">
        <v>350</v>
      </c>
      <c r="AF398" s="111" t="s">
        <v>351</v>
      </c>
      <c r="AG398" s="111" t="s">
        <v>352</v>
      </c>
      <c r="AH398" s="111" t="s">
        <v>353</v>
      </c>
      <c r="AI398" s="111" t="s">
        <v>354</v>
      </c>
      <c r="AJ398" s="111" t="s">
        <v>355</v>
      </c>
      <c r="AK398" s="112">
        <v>37067</v>
      </c>
      <c r="AL398" s="111" t="s">
        <v>353</v>
      </c>
      <c r="AM398" s="111" t="s">
        <v>354</v>
      </c>
      <c r="AN398" s="111" t="s">
        <v>355</v>
      </c>
      <c r="AO398" s="112">
        <v>37067</v>
      </c>
      <c r="AP398" s="113">
        <v>6154653461</v>
      </c>
      <c r="AQ398" s="113">
        <v>6153732603</v>
      </c>
      <c r="AR398" s="111" t="s">
        <v>185</v>
      </c>
      <c r="AS398" s="114" t="s">
        <v>186</v>
      </c>
      <c r="AT398" s="114">
        <v>1423809</v>
      </c>
      <c r="AU398" s="114"/>
      <c r="AV398" s="114"/>
      <c r="AW398" s="114" t="s">
        <v>186</v>
      </c>
      <c r="AX398" s="114" t="s">
        <v>186</v>
      </c>
      <c r="AY398" s="114" t="s">
        <v>186</v>
      </c>
      <c r="AZ398" s="114" t="s">
        <v>186</v>
      </c>
      <c r="BA398" s="114" t="s">
        <v>186</v>
      </c>
      <c r="BB398" s="111" t="s">
        <v>186</v>
      </c>
      <c r="BC398" s="114" t="s">
        <v>186</v>
      </c>
      <c r="BD398" s="111" t="s">
        <v>186</v>
      </c>
      <c r="BE398" s="114" t="s">
        <v>186</v>
      </c>
      <c r="BF398" s="111" t="s">
        <v>186</v>
      </c>
      <c r="BG398" s="114" t="s">
        <v>186</v>
      </c>
      <c r="BH398" s="114" t="s">
        <v>186</v>
      </c>
      <c r="BI398" s="114" t="s">
        <v>186</v>
      </c>
      <c r="BJ398" s="114" t="s">
        <v>186</v>
      </c>
      <c r="BK398" s="114" t="s">
        <v>186</v>
      </c>
      <c r="BL398" s="114" t="s">
        <v>186</v>
      </c>
      <c r="BM398" s="114" t="s">
        <v>186</v>
      </c>
      <c r="BN398" s="111" t="s">
        <v>357</v>
      </c>
      <c r="BO398" s="114">
        <v>1423809</v>
      </c>
      <c r="BP398" s="111" t="s">
        <v>186</v>
      </c>
      <c r="BQ398" s="114" t="s">
        <v>186</v>
      </c>
      <c r="BR398" s="111" t="s">
        <v>186</v>
      </c>
      <c r="BS398" s="114" t="s">
        <v>186</v>
      </c>
      <c r="BT398" s="114" t="s">
        <v>186</v>
      </c>
      <c r="BU398" s="114" t="s">
        <v>186</v>
      </c>
      <c r="BV398" s="114" t="s">
        <v>186</v>
      </c>
      <c r="BW398" s="114" t="s">
        <v>186</v>
      </c>
      <c r="BX398" s="114" t="s">
        <v>186</v>
      </c>
      <c r="BY398" s="114" t="s">
        <v>186</v>
      </c>
      <c r="BZ398" s="114" t="s">
        <v>186</v>
      </c>
      <c r="CA398" s="111" t="s">
        <v>186</v>
      </c>
      <c r="CB398" s="114" t="s">
        <v>186</v>
      </c>
      <c r="CC398" s="111" t="s">
        <v>186</v>
      </c>
      <c r="CD398" s="114" t="s">
        <v>186</v>
      </c>
      <c r="CE398" s="111" t="s">
        <v>186</v>
      </c>
      <c r="CF398" s="111" t="s">
        <v>186</v>
      </c>
      <c r="CG398" s="111" t="s">
        <v>186</v>
      </c>
      <c r="CH398" s="111" t="s">
        <v>186</v>
      </c>
      <c r="CI398" s="111" t="s">
        <v>186</v>
      </c>
      <c r="CJ398" s="111" t="s">
        <v>186</v>
      </c>
      <c r="CK398" s="111" t="s">
        <v>186</v>
      </c>
      <c r="CL398" s="111" t="s">
        <v>186</v>
      </c>
      <c r="CM398" s="111" t="s">
        <v>186</v>
      </c>
      <c r="CN398" s="111" t="s">
        <v>186</v>
      </c>
      <c r="CO398" s="111" t="s">
        <v>186</v>
      </c>
      <c r="CP398" s="111" t="s">
        <v>186</v>
      </c>
      <c r="CQ398" s="111" t="s">
        <v>186</v>
      </c>
      <c r="CR398" s="111" t="s">
        <v>186</v>
      </c>
      <c r="CS398" s="111" t="s">
        <v>186</v>
      </c>
      <c r="CT398" s="111" t="s">
        <v>186</v>
      </c>
      <c r="CU398" s="111" t="s">
        <v>186</v>
      </c>
      <c r="CV398" s="114" t="s">
        <v>186</v>
      </c>
      <c r="CW398" s="111" t="s">
        <v>186</v>
      </c>
      <c r="CX398" s="111" t="s">
        <v>186</v>
      </c>
      <c r="CY398" s="111" t="s">
        <v>186</v>
      </c>
      <c r="CZ398" s="111" t="s">
        <v>186</v>
      </c>
      <c r="DA398" s="111" t="s">
        <v>186</v>
      </c>
      <c r="DB398" s="111" t="s">
        <v>186</v>
      </c>
      <c r="DC398" s="111" t="s">
        <v>186</v>
      </c>
      <c r="DD398" s="111" t="s">
        <v>186</v>
      </c>
      <c r="DE398" s="111" t="s">
        <v>186</v>
      </c>
      <c r="DF398" s="111" t="s">
        <v>186</v>
      </c>
      <c r="DG398" s="111" t="s">
        <v>186</v>
      </c>
      <c r="DH398" s="111" t="s">
        <v>186</v>
      </c>
      <c r="DI398" s="111" t="s">
        <v>186</v>
      </c>
      <c r="DJ398" s="111" t="s">
        <v>186</v>
      </c>
      <c r="DK398" s="111" t="s">
        <v>186</v>
      </c>
      <c r="DL398" s="111" t="s">
        <v>186</v>
      </c>
      <c r="DM398" s="115">
        <v>40967.694386574076</v>
      </c>
    </row>
    <row r="399" spans="18:117" ht="17.25" customHeight="1" hidden="1">
      <c r="R399" s="111" t="s">
        <v>1270</v>
      </c>
      <c r="S399" s="111" t="s">
        <v>1271</v>
      </c>
      <c r="T399" s="111" t="s">
        <v>1272</v>
      </c>
      <c r="U399" s="111" t="s">
        <v>741</v>
      </c>
      <c r="V399" s="111" t="s">
        <v>180</v>
      </c>
      <c r="W399" s="112">
        <v>79902</v>
      </c>
      <c r="X399" s="111" t="s">
        <v>1272</v>
      </c>
      <c r="Y399" s="111" t="s">
        <v>741</v>
      </c>
      <c r="Z399" s="111" t="s">
        <v>180</v>
      </c>
      <c r="AA399" s="112">
        <v>79902</v>
      </c>
      <c r="AB399" s="113">
        <v>9155211200</v>
      </c>
      <c r="AC399" s="113">
        <v>9155211133</v>
      </c>
      <c r="AD399" s="111" t="s">
        <v>742</v>
      </c>
      <c r="AE399" s="111" t="s">
        <v>372</v>
      </c>
      <c r="AF399" s="111" t="s">
        <v>743</v>
      </c>
      <c r="AG399" s="111" t="s">
        <v>744</v>
      </c>
      <c r="AH399" s="111" t="s">
        <v>745</v>
      </c>
      <c r="AI399" s="111" t="s">
        <v>741</v>
      </c>
      <c r="AJ399" s="111" t="s">
        <v>180</v>
      </c>
      <c r="AK399" s="112">
        <v>79902</v>
      </c>
      <c r="AL399" s="111" t="s">
        <v>745</v>
      </c>
      <c r="AM399" s="111" t="s">
        <v>741</v>
      </c>
      <c r="AN399" s="111" t="s">
        <v>180</v>
      </c>
      <c r="AO399" s="112">
        <v>79902</v>
      </c>
      <c r="AP399" s="113">
        <v>9155211670</v>
      </c>
      <c r="AQ399" s="113">
        <v>9155994097</v>
      </c>
      <c r="AR399" s="111" t="s">
        <v>185</v>
      </c>
      <c r="AS399" s="114">
        <v>11474019</v>
      </c>
      <c r="AT399" s="114">
        <v>10746314.27</v>
      </c>
      <c r="AU399" s="114"/>
      <c r="AV399" s="114"/>
      <c r="AW399" s="114" t="s">
        <v>186</v>
      </c>
      <c r="AX399" s="114" t="s">
        <v>186</v>
      </c>
      <c r="AY399" s="114" t="s">
        <v>186</v>
      </c>
      <c r="AZ399" s="114" t="s">
        <v>186</v>
      </c>
      <c r="BA399" s="114" t="s">
        <v>186</v>
      </c>
      <c r="BB399" s="111" t="s">
        <v>1273</v>
      </c>
      <c r="BC399" s="114">
        <v>11474019</v>
      </c>
      <c r="BD399" s="111" t="s">
        <v>186</v>
      </c>
      <c r="BE399" s="114" t="s">
        <v>186</v>
      </c>
      <c r="BF399" s="111" t="s">
        <v>186</v>
      </c>
      <c r="BG399" s="114" t="s">
        <v>186</v>
      </c>
      <c r="BH399" s="114" t="s">
        <v>186</v>
      </c>
      <c r="BI399" s="114" t="s">
        <v>186</v>
      </c>
      <c r="BJ399" s="114" t="s">
        <v>186</v>
      </c>
      <c r="BK399" s="114" t="s">
        <v>186</v>
      </c>
      <c r="BL399" s="114" t="s">
        <v>186</v>
      </c>
      <c r="BM399" s="114" t="s">
        <v>186</v>
      </c>
      <c r="BN399" s="111" t="s">
        <v>417</v>
      </c>
      <c r="BO399" s="114">
        <v>10746314.27</v>
      </c>
      <c r="BP399" s="111" t="s">
        <v>186</v>
      </c>
      <c r="BQ399" s="114" t="s">
        <v>186</v>
      </c>
      <c r="BR399" s="111" t="s">
        <v>186</v>
      </c>
      <c r="BS399" s="114" t="s">
        <v>186</v>
      </c>
      <c r="BT399" s="114" t="s">
        <v>186</v>
      </c>
      <c r="BU399" s="114" t="s">
        <v>186</v>
      </c>
      <c r="BV399" s="114" t="s">
        <v>186</v>
      </c>
      <c r="BW399" s="114" t="s">
        <v>186</v>
      </c>
      <c r="BX399" s="114" t="s">
        <v>186</v>
      </c>
      <c r="BY399" s="114" t="s">
        <v>186</v>
      </c>
      <c r="BZ399" s="114" t="s">
        <v>186</v>
      </c>
      <c r="CA399" s="111" t="s">
        <v>186</v>
      </c>
      <c r="CB399" s="114" t="s">
        <v>186</v>
      </c>
      <c r="CC399" s="111" t="s">
        <v>186</v>
      </c>
      <c r="CD399" s="114" t="s">
        <v>186</v>
      </c>
      <c r="CE399" s="111" t="s">
        <v>188</v>
      </c>
      <c r="CF399" s="111" t="s">
        <v>186</v>
      </c>
      <c r="CG399" s="111" t="s">
        <v>186</v>
      </c>
      <c r="CH399" s="111" t="s">
        <v>186</v>
      </c>
      <c r="CI399" s="111" t="s">
        <v>186</v>
      </c>
      <c r="CJ399" s="111" t="s">
        <v>186</v>
      </c>
      <c r="CK399" s="111" t="s">
        <v>186</v>
      </c>
      <c r="CL399" s="111" t="s">
        <v>186</v>
      </c>
      <c r="CM399" s="111" t="s">
        <v>186</v>
      </c>
      <c r="CN399" s="111" t="s">
        <v>186</v>
      </c>
      <c r="CO399" s="111" t="s">
        <v>186</v>
      </c>
      <c r="CP399" s="111" t="s">
        <v>186</v>
      </c>
      <c r="CQ399" s="111" t="s">
        <v>186</v>
      </c>
      <c r="CR399" s="111" t="s">
        <v>186</v>
      </c>
      <c r="CS399" s="111" t="s">
        <v>186</v>
      </c>
      <c r="CT399" s="111" t="s">
        <v>186</v>
      </c>
      <c r="CU399" s="111" t="s">
        <v>186</v>
      </c>
      <c r="CV399" s="114" t="s">
        <v>186</v>
      </c>
      <c r="CW399" s="111" t="s">
        <v>186</v>
      </c>
      <c r="CX399" s="111" t="s">
        <v>186</v>
      </c>
      <c r="CY399" s="111" t="s">
        <v>186</v>
      </c>
      <c r="CZ399" s="111" t="s">
        <v>186</v>
      </c>
      <c r="DA399" s="111" t="s">
        <v>186</v>
      </c>
      <c r="DB399" s="111" t="s">
        <v>186</v>
      </c>
      <c r="DC399" s="111" t="s">
        <v>186</v>
      </c>
      <c r="DD399" s="111" t="s">
        <v>186</v>
      </c>
      <c r="DE399" s="111" t="s">
        <v>186</v>
      </c>
      <c r="DF399" s="111" t="s">
        <v>186</v>
      </c>
      <c r="DG399" s="111" t="s">
        <v>186</v>
      </c>
      <c r="DH399" s="111" t="s">
        <v>186</v>
      </c>
      <c r="DI399" s="111" t="s">
        <v>186</v>
      </c>
      <c r="DJ399" s="111" t="s">
        <v>186</v>
      </c>
      <c r="DK399" s="111" t="s">
        <v>186</v>
      </c>
      <c r="DL399" s="111" t="s">
        <v>186</v>
      </c>
      <c r="DM399" s="115">
        <v>40970.481840277775</v>
      </c>
    </row>
    <row r="400" spans="18:117" ht="17.25" customHeight="1" hidden="1">
      <c r="R400" s="111" t="s">
        <v>1274</v>
      </c>
      <c r="S400" s="111" t="s">
        <v>1275</v>
      </c>
      <c r="T400" s="111" t="s">
        <v>1276</v>
      </c>
      <c r="U400" s="111" t="s">
        <v>1277</v>
      </c>
      <c r="V400" s="111" t="s">
        <v>180</v>
      </c>
      <c r="W400" s="112">
        <v>77964</v>
      </c>
      <c r="X400" s="111" t="s">
        <v>1276</v>
      </c>
      <c r="Y400" s="111" t="s">
        <v>1277</v>
      </c>
      <c r="Z400" s="111" t="s">
        <v>180</v>
      </c>
      <c r="AA400" s="112">
        <v>77964</v>
      </c>
      <c r="AB400" s="113">
        <v>3617983671</v>
      </c>
      <c r="AC400" s="113">
        <v>3617982682</v>
      </c>
      <c r="AD400" s="111" t="s">
        <v>1278</v>
      </c>
      <c r="AE400" s="111" t="s">
        <v>372</v>
      </c>
      <c r="AF400" s="111" t="s">
        <v>1279</v>
      </c>
      <c r="AG400" s="111" t="s">
        <v>1275</v>
      </c>
      <c r="AH400" s="111" t="s">
        <v>1276</v>
      </c>
      <c r="AI400" s="111" t="s">
        <v>1277</v>
      </c>
      <c r="AJ400" s="111" t="s">
        <v>180</v>
      </c>
      <c r="AK400" s="112">
        <v>77964</v>
      </c>
      <c r="AL400" s="111" t="s">
        <v>1276</v>
      </c>
      <c r="AM400" s="111" t="s">
        <v>1277</v>
      </c>
      <c r="AN400" s="111" t="s">
        <v>180</v>
      </c>
      <c r="AO400" s="112">
        <v>77964</v>
      </c>
      <c r="AP400" s="113">
        <v>3617983671</v>
      </c>
      <c r="AQ400" s="113">
        <v>3617982682</v>
      </c>
      <c r="AR400" s="111" t="s">
        <v>197</v>
      </c>
      <c r="AS400" s="114">
        <v>0</v>
      </c>
      <c r="AT400" s="114">
        <v>149785</v>
      </c>
      <c r="AU400" s="114"/>
      <c r="AV400" s="114"/>
      <c r="AW400" s="114" t="s">
        <v>186</v>
      </c>
      <c r="AX400" s="114" t="s">
        <v>186</v>
      </c>
      <c r="AY400" s="114" t="s">
        <v>186</v>
      </c>
      <c r="AZ400" s="114" t="s">
        <v>186</v>
      </c>
      <c r="BA400" s="114" t="s">
        <v>186</v>
      </c>
      <c r="BB400" s="111" t="s">
        <v>186</v>
      </c>
      <c r="BC400" s="114" t="s">
        <v>186</v>
      </c>
      <c r="BD400" s="111" t="s">
        <v>186</v>
      </c>
      <c r="BE400" s="114" t="s">
        <v>186</v>
      </c>
      <c r="BF400" s="111" t="s">
        <v>186</v>
      </c>
      <c r="BG400" s="114" t="s">
        <v>186</v>
      </c>
      <c r="BH400" s="114">
        <v>149785</v>
      </c>
      <c r="BI400" s="114" t="s">
        <v>186</v>
      </c>
      <c r="BJ400" s="114" t="s">
        <v>186</v>
      </c>
      <c r="BK400" s="114" t="s">
        <v>186</v>
      </c>
      <c r="BL400" s="114" t="s">
        <v>186</v>
      </c>
      <c r="BM400" s="114" t="s">
        <v>186</v>
      </c>
      <c r="BN400" s="111" t="s">
        <v>186</v>
      </c>
      <c r="BO400" s="114" t="s">
        <v>186</v>
      </c>
      <c r="BP400" s="111" t="s">
        <v>186</v>
      </c>
      <c r="BQ400" s="114" t="s">
        <v>186</v>
      </c>
      <c r="BR400" s="111" t="s">
        <v>186</v>
      </c>
      <c r="BS400" s="114" t="s">
        <v>186</v>
      </c>
      <c r="BT400" s="114" t="s">
        <v>186</v>
      </c>
      <c r="BU400" s="114" t="s">
        <v>186</v>
      </c>
      <c r="BV400" s="114" t="s">
        <v>186</v>
      </c>
      <c r="BW400" s="114" t="s">
        <v>186</v>
      </c>
      <c r="BX400" s="114" t="s">
        <v>186</v>
      </c>
      <c r="BY400" s="114" t="s">
        <v>186</v>
      </c>
      <c r="BZ400" s="114" t="s">
        <v>186</v>
      </c>
      <c r="CA400" s="111" t="s">
        <v>186</v>
      </c>
      <c r="CB400" s="114" t="s">
        <v>186</v>
      </c>
      <c r="CC400" s="111" t="s">
        <v>186</v>
      </c>
      <c r="CD400" s="114" t="s">
        <v>186</v>
      </c>
      <c r="CE400" s="111" t="s">
        <v>188</v>
      </c>
      <c r="CF400" s="111" t="s">
        <v>186</v>
      </c>
      <c r="CG400" s="111" t="s">
        <v>186</v>
      </c>
      <c r="CH400" s="111" t="s">
        <v>186</v>
      </c>
      <c r="CI400" s="111" t="s">
        <v>186</v>
      </c>
      <c r="CJ400" s="111" t="s">
        <v>186</v>
      </c>
      <c r="CK400" s="111" t="s">
        <v>186</v>
      </c>
      <c r="CL400" s="111" t="s">
        <v>186</v>
      </c>
      <c r="CM400" s="111" t="s">
        <v>186</v>
      </c>
      <c r="CN400" s="111" t="s">
        <v>186</v>
      </c>
      <c r="CO400" s="111" t="s">
        <v>186</v>
      </c>
      <c r="CP400" s="111" t="s">
        <v>186</v>
      </c>
      <c r="CQ400" s="111" t="s">
        <v>186</v>
      </c>
      <c r="CR400" s="111" t="s">
        <v>186</v>
      </c>
      <c r="CS400" s="111" t="s">
        <v>186</v>
      </c>
      <c r="CT400" s="111" t="s">
        <v>186</v>
      </c>
      <c r="CU400" s="111" t="s">
        <v>186</v>
      </c>
      <c r="CV400" s="111" t="s">
        <v>186</v>
      </c>
      <c r="CW400" s="111" t="s">
        <v>186</v>
      </c>
      <c r="CX400" s="111" t="s">
        <v>186</v>
      </c>
      <c r="CY400" s="111" t="s">
        <v>186</v>
      </c>
      <c r="CZ400" s="111" t="s">
        <v>186</v>
      </c>
      <c r="DA400" s="111" t="s">
        <v>186</v>
      </c>
      <c r="DB400" s="111" t="s">
        <v>186</v>
      </c>
      <c r="DC400" s="111" t="s">
        <v>186</v>
      </c>
      <c r="DD400" s="111" t="s">
        <v>186</v>
      </c>
      <c r="DE400" s="111" t="s">
        <v>186</v>
      </c>
      <c r="DF400" s="111" t="s">
        <v>186</v>
      </c>
      <c r="DG400" s="111" t="s">
        <v>186</v>
      </c>
      <c r="DH400" s="111" t="s">
        <v>186</v>
      </c>
      <c r="DI400" s="111" t="s">
        <v>186</v>
      </c>
      <c r="DJ400" s="111" t="s">
        <v>186</v>
      </c>
      <c r="DK400" s="111" t="s">
        <v>186</v>
      </c>
      <c r="DL400" s="111" t="s">
        <v>186</v>
      </c>
      <c r="DM400" s="115">
        <v>40963.42868055555</v>
      </c>
    </row>
    <row r="401" spans="18:117" ht="17.25" customHeight="1" hidden="1">
      <c r="R401" s="111" t="s">
        <v>1280</v>
      </c>
      <c r="S401" s="111" t="s">
        <v>1281</v>
      </c>
      <c r="T401" s="111" t="s">
        <v>1282</v>
      </c>
      <c r="U401" s="111" t="s">
        <v>1283</v>
      </c>
      <c r="V401" s="111" t="s">
        <v>180</v>
      </c>
      <c r="W401" s="112">
        <v>76950</v>
      </c>
      <c r="X401" s="111" t="s">
        <v>1284</v>
      </c>
      <c r="Y401" s="111" t="s">
        <v>1283</v>
      </c>
      <c r="Z401" s="111" t="s">
        <v>180</v>
      </c>
      <c r="AA401" s="112">
        <v>76950</v>
      </c>
      <c r="AB401" s="113">
        <v>3253871210</v>
      </c>
      <c r="AC401" s="113">
        <v>3253872396</v>
      </c>
      <c r="AD401" s="111" t="s">
        <v>1285</v>
      </c>
      <c r="AE401" s="111" t="s">
        <v>372</v>
      </c>
      <c r="AF401" s="111" t="s">
        <v>1286</v>
      </c>
      <c r="AG401" s="111" t="s">
        <v>1281</v>
      </c>
      <c r="AH401" s="111" t="s">
        <v>1282</v>
      </c>
      <c r="AI401" s="111" t="s">
        <v>1283</v>
      </c>
      <c r="AJ401" s="111" t="s">
        <v>180</v>
      </c>
      <c r="AK401" s="112">
        <v>76950</v>
      </c>
      <c r="AL401" s="111" t="s">
        <v>1284</v>
      </c>
      <c r="AM401" s="111" t="s">
        <v>1283</v>
      </c>
      <c r="AN401" s="111" t="s">
        <v>180</v>
      </c>
      <c r="AO401" s="112">
        <v>76950</v>
      </c>
      <c r="AP401" s="113">
        <v>3253871210</v>
      </c>
      <c r="AQ401" s="113">
        <v>3253872396</v>
      </c>
      <c r="AR401" s="111" t="s">
        <v>197</v>
      </c>
      <c r="AS401" s="114">
        <v>86832</v>
      </c>
      <c r="AT401" s="114">
        <v>185922.44</v>
      </c>
      <c r="AU401" s="114"/>
      <c r="AV401" s="114"/>
      <c r="AW401" s="114">
        <v>59045.76</v>
      </c>
      <c r="AX401" s="114">
        <v>27786.24</v>
      </c>
      <c r="AY401" s="114" t="s">
        <v>186</v>
      </c>
      <c r="AZ401" s="114" t="s">
        <v>186</v>
      </c>
      <c r="BA401" s="114" t="s">
        <v>186</v>
      </c>
      <c r="BB401" s="111" t="s">
        <v>186</v>
      </c>
      <c r="BC401" s="114" t="s">
        <v>186</v>
      </c>
      <c r="BD401" s="111" t="s">
        <v>186</v>
      </c>
      <c r="BE401" s="114" t="s">
        <v>186</v>
      </c>
      <c r="BF401" s="111" t="s">
        <v>186</v>
      </c>
      <c r="BG401" s="114" t="s">
        <v>186</v>
      </c>
      <c r="BH401" s="114" t="s">
        <v>186</v>
      </c>
      <c r="BI401" s="114">
        <v>133864.16</v>
      </c>
      <c r="BJ401" s="114">
        <v>52058.28</v>
      </c>
      <c r="BK401" s="114" t="s">
        <v>186</v>
      </c>
      <c r="BL401" s="114" t="s">
        <v>186</v>
      </c>
      <c r="BM401" s="114" t="s">
        <v>186</v>
      </c>
      <c r="BN401" s="111" t="s">
        <v>186</v>
      </c>
      <c r="BO401" s="114" t="s">
        <v>186</v>
      </c>
      <c r="BP401" s="111" t="s">
        <v>186</v>
      </c>
      <c r="BQ401" s="114" t="s">
        <v>186</v>
      </c>
      <c r="BR401" s="111" t="s">
        <v>186</v>
      </c>
      <c r="BS401" s="114" t="s">
        <v>186</v>
      </c>
      <c r="BT401" s="114" t="s">
        <v>186</v>
      </c>
      <c r="BU401" s="114" t="s">
        <v>186</v>
      </c>
      <c r="BV401" s="114" t="s">
        <v>186</v>
      </c>
      <c r="BW401" s="114" t="s">
        <v>186</v>
      </c>
      <c r="BX401" s="114" t="s">
        <v>186</v>
      </c>
      <c r="BY401" s="114" t="s">
        <v>186</v>
      </c>
      <c r="BZ401" s="114" t="s">
        <v>186</v>
      </c>
      <c r="CA401" s="111" t="s">
        <v>186</v>
      </c>
      <c r="CB401" s="114" t="s">
        <v>186</v>
      </c>
      <c r="CC401" s="111" t="s">
        <v>186</v>
      </c>
      <c r="CD401" s="114" t="s">
        <v>186</v>
      </c>
      <c r="CE401" s="111" t="s">
        <v>188</v>
      </c>
      <c r="CF401" s="111" t="s">
        <v>186</v>
      </c>
      <c r="CG401" s="111" t="s">
        <v>186</v>
      </c>
      <c r="CH401" s="111" t="s">
        <v>186</v>
      </c>
      <c r="CI401" s="111" t="s">
        <v>186</v>
      </c>
      <c r="CJ401" s="111" t="s">
        <v>186</v>
      </c>
      <c r="CK401" s="111" t="s">
        <v>186</v>
      </c>
      <c r="CL401" s="111" t="s">
        <v>186</v>
      </c>
      <c r="CM401" s="111" t="s">
        <v>186</v>
      </c>
      <c r="CN401" s="111" t="s">
        <v>186</v>
      </c>
      <c r="CO401" s="111" t="s">
        <v>186</v>
      </c>
      <c r="CP401" s="111" t="s">
        <v>186</v>
      </c>
      <c r="CQ401" s="111" t="s">
        <v>186</v>
      </c>
      <c r="CR401" s="111" t="s">
        <v>186</v>
      </c>
      <c r="CS401" s="111" t="s">
        <v>186</v>
      </c>
      <c r="CT401" s="111" t="s">
        <v>186</v>
      </c>
      <c r="CU401" s="111" t="s">
        <v>186</v>
      </c>
      <c r="CV401" s="111" t="s">
        <v>186</v>
      </c>
      <c r="CW401" s="111" t="s">
        <v>186</v>
      </c>
      <c r="CX401" s="111" t="s">
        <v>186</v>
      </c>
      <c r="CY401" s="111" t="s">
        <v>186</v>
      </c>
      <c r="CZ401" s="111" t="s">
        <v>186</v>
      </c>
      <c r="DA401" s="111" t="s">
        <v>186</v>
      </c>
      <c r="DB401" s="111" t="s">
        <v>186</v>
      </c>
      <c r="DC401" s="111" t="s">
        <v>186</v>
      </c>
      <c r="DD401" s="111" t="s">
        <v>186</v>
      </c>
      <c r="DE401" s="111" t="s">
        <v>186</v>
      </c>
      <c r="DF401" s="111" t="s">
        <v>186</v>
      </c>
      <c r="DG401" s="111" t="s">
        <v>186</v>
      </c>
      <c r="DH401" s="111" t="s">
        <v>186</v>
      </c>
      <c r="DI401" s="111" t="s">
        <v>186</v>
      </c>
      <c r="DJ401" s="111" t="s">
        <v>186</v>
      </c>
      <c r="DK401" s="111" t="s">
        <v>186</v>
      </c>
      <c r="DL401" s="111" t="s">
        <v>186</v>
      </c>
      <c r="DM401" s="115">
        <v>40960.494039351855</v>
      </c>
    </row>
    <row r="402" spans="18:117" ht="17.25" customHeight="1" hidden="1">
      <c r="R402" s="111" t="s">
        <v>1287</v>
      </c>
      <c r="S402" s="111" t="s">
        <v>1288</v>
      </c>
      <c r="T402" s="111" t="s">
        <v>1289</v>
      </c>
      <c r="U402" s="111" t="s">
        <v>1290</v>
      </c>
      <c r="V402" s="111" t="s">
        <v>180</v>
      </c>
      <c r="W402" s="112">
        <v>76642</v>
      </c>
      <c r="X402" s="111" t="s">
        <v>1289</v>
      </c>
      <c r="Y402" s="111" t="s">
        <v>1290</v>
      </c>
      <c r="Z402" s="111" t="s">
        <v>180</v>
      </c>
      <c r="AA402" s="112">
        <v>76642</v>
      </c>
      <c r="AB402" s="113">
        <v>2547293281</v>
      </c>
      <c r="AC402" s="113">
        <v>2547293080</v>
      </c>
      <c r="AD402" s="111" t="s">
        <v>1291</v>
      </c>
      <c r="AE402" s="111" t="s">
        <v>1292</v>
      </c>
      <c r="AF402" s="111" t="s">
        <v>1293</v>
      </c>
      <c r="AG402" s="111" t="s">
        <v>1288</v>
      </c>
      <c r="AH402" s="111" t="s">
        <v>1289</v>
      </c>
      <c r="AI402" s="111" t="s">
        <v>1290</v>
      </c>
      <c r="AJ402" s="111" t="s">
        <v>180</v>
      </c>
      <c r="AK402" s="112">
        <v>76642</v>
      </c>
      <c r="AL402" s="111" t="s">
        <v>1289</v>
      </c>
      <c r="AM402" s="111" t="s">
        <v>1290</v>
      </c>
      <c r="AN402" s="111" t="s">
        <v>180</v>
      </c>
      <c r="AO402" s="112">
        <v>76642</v>
      </c>
      <c r="AP402" s="113">
        <v>2547293281</v>
      </c>
      <c r="AQ402" s="113">
        <v>2547293080</v>
      </c>
      <c r="AR402" s="111" t="s">
        <v>197</v>
      </c>
      <c r="AS402" s="114">
        <v>230612</v>
      </c>
      <c r="AT402" s="114">
        <v>179030.07</v>
      </c>
      <c r="AU402" s="114"/>
      <c r="AV402" s="114"/>
      <c r="AW402" s="114" t="s">
        <v>186</v>
      </c>
      <c r="AX402" s="114" t="s">
        <v>186</v>
      </c>
      <c r="AY402" s="114">
        <v>137144</v>
      </c>
      <c r="AZ402" s="114" t="s">
        <v>186</v>
      </c>
      <c r="BA402" s="114" t="s">
        <v>186</v>
      </c>
      <c r="BB402" s="111" t="s">
        <v>1294</v>
      </c>
      <c r="BC402" s="114">
        <v>93468</v>
      </c>
      <c r="BD402" s="111" t="s">
        <v>186</v>
      </c>
      <c r="BE402" s="114" t="s">
        <v>186</v>
      </c>
      <c r="BF402" s="111" t="s">
        <v>186</v>
      </c>
      <c r="BG402" s="114" t="s">
        <v>186</v>
      </c>
      <c r="BH402" s="114" t="s">
        <v>186</v>
      </c>
      <c r="BI402" s="114" t="s">
        <v>186</v>
      </c>
      <c r="BJ402" s="114" t="s">
        <v>186</v>
      </c>
      <c r="BK402" s="114" t="s">
        <v>186</v>
      </c>
      <c r="BL402" s="114">
        <v>141484.5</v>
      </c>
      <c r="BM402" s="114" t="s">
        <v>186</v>
      </c>
      <c r="BN402" s="111" t="s">
        <v>1295</v>
      </c>
      <c r="BO402" s="114">
        <v>25055.01</v>
      </c>
      <c r="BP402" s="111" t="s">
        <v>1296</v>
      </c>
      <c r="BQ402" s="114">
        <v>12490.56</v>
      </c>
      <c r="BR402" s="111" t="s">
        <v>186</v>
      </c>
      <c r="BS402" s="114" t="s">
        <v>186</v>
      </c>
      <c r="BT402" s="114" t="s">
        <v>186</v>
      </c>
      <c r="BU402" s="114" t="s">
        <v>186</v>
      </c>
      <c r="BV402" s="114" t="s">
        <v>186</v>
      </c>
      <c r="BW402" s="114" t="s">
        <v>186</v>
      </c>
      <c r="BX402" s="114" t="s">
        <v>186</v>
      </c>
      <c r="BY402" s="114" t="s">
        <v>186</v>
      </c>
      <c r="BZ402" s="114" t="s">
        <v>186</v>
      </c>
      <c r="CA402" s="111" t="s">
        <v>186</v>
      </c>
      <c r="CB402" s="114" t="s">
        <v>186</v>
      </c>
      <c r="CC402" s="111" t="s">
        <v>186</v>
      </c>
      <c r="CD402" s="114" t="s">
        <v>186</v>
      </c>
      <c r="CE402" s="111" t="s">
        <v>188</v>
      </c>
      <c r="CF402" s="111" t="s">
        <v>186</v>
      </c>
      <c r="CG402" s="111" t="s">
        <v>186</v>
      </c>
      <c r="CH402" s="111" t="s">
        <v>186</v>
      </c>
      <c r="CI402" s="111" t="s">
        <v>186</v>
      </c>
      <c r="CJ402" s="111" t="s">
        <v>186</v>
      </c>
      <c r="CK402" s="111" t="s">
        <v>186</v>
      </c>
      <c r="CL402" s="111" t="s">
        <v>186</v>
      </c>
      <c r="CM402" s="111" t="s">
        <v>186</v>
      </c>
      <c r="CN402" s="111" t="s">
        <v>186</v>
      </c>
      <c r="CO402" s="111" t="s">
        <v>186</v>
      </c>
      <c r="CP402" s="111" t="s">
        <v>186</v>
      </c>
      <c r="CQ402" s="111" t="s">
        <v>186</v>
      </c>
      <c r="CR402" s="111" t="s">
        <v>186</v>
      </c>
      <c r="CS402" s="111" t="s">
        <v>186</v>
      </c>
      <c r="CT402" s="111" t="s">
        <v>186</v>
      </c>
      <c r="CU402" s="111" t="s">
        <v>186</v>
      </c>
      <c r="CV402" s="111" t="s">
        <v>186</v>
      </c>
      <c r="CW402" s="111" t="s">
        <v>186</v>
      </c>
      <c r="CX402" s="111" t="s">
        <v>186</v>
      </c>
      <c r="CY402" s="111" t="s">
        <v>186</v>
      </c>
      <c r="CZ402" s="111" t="s">
        <v>186</v>
      </c>
      <c r="DA402" s="111" t="s">
        <v>186</v>
      </c>
      <c r="DB402" s="111" t="s">
        <v>186</v>
      </c>
      <c r="DC402" s="111" t="s">
        <v>186</v>
      </c>
      <c r="DD402" s="111" t="s">
        <v>186</v>
      </c>
      <c r="DE402" s="111" t="s">
        <v>186</v>
      </c>
      <c r="DF402" s="111" t="s">
        <v>186</v>
      </c>
      <c r="DG402" s="111" t="s">
        <v>186</v>
      </c>
      <c r="DH402" s="111" t="s">
        <v>186</v>
      </c>
      <c r="DI402" s="111" t="s">
        <v>186</v>
      </c>
      <c r="DJ402" s="111" t="s">
        <v>186</v>
      </c>
      <c r="DK402" s="111" t="s">
        <v>186</v>
      </c>
      <c r="DL402" s="111" t="s">
        <v>186</v>
      </c>
      <c r="DM402" s="115">
        <v>40959.4625</v>
      </c>
    </row>
    <row r="403" spans="18:117" ht="17.25" customHeight="1" hidden="1">
      <c r="R403" s="111" t="s">
        <v>1297</v>
      </c>
      <c r="S403" s="111" t="s">
        <v>1298</v>
      </c>
      <c r="T403" s="111" t="s">
        <v>1299</v>
      </c>
      <c r="U403" s="111" t="s">
        <v>1300</v>
      </c>
      <c r="V403" s="111" t="s">
        <v>362</v>
      </c>
      <c r="W403" s="112">
        <v>78643</v>
      </c>
      <c r="X403" s="111" t="s">
        <v>1299</v>
      </c>
      <c r="Y403" s="111" t="s">
        <v>1300</v>
      </c>
      <c r="Z403" s="111" t="s">
        <v>362</v>
      </c>
      <c r="AA403" s="112">
        <v>78643</v>
      </c>
      <c r="AB403" s="113">
        <v>3252475040</v>
      </c>
      <c r="AC403" s="113">
        <v>3242482108</v>
      </c>
      <c r="AD403" s="111" t="s">
        <v>1301</v>
      </c>
      <c r="AE403" s="111" t="s">
        <v>1302</v>
      </c>
      <c r="AF403" s="111" t="s">
        <v>1303</v>
      </c>
      <c r="AG403" s="111" t="s">
        <v>1298</v>
      </c>
      <c r="AH403" s="111" t="s">
        <v>1299</v>
      </c>
      <c r="AI403" s="111" t="s">
        <v>1300</v>
      </c>
      <c r="AJ403" s="111" t="s">
        <v>362</v>
      </c>
      <c r="AK403" s="112">
        <v>78643</v>
      </c>
      <c r="AL403" s="111" t="s">
        <v>1299</v>
      </c>
      <c r="AM403" s="111" t="s">
        <v>1300</v>
      </c>
      <c r="AN403" s="111" t="s">
        <v>362</v>
      </c>
      <c r="AO403" s="112">
        <v>78643</v>
      </c>
      <c r="AP403" s="113">
        <v>3252477839</v>
      </c>
      <c r="AQ403" s="113">
        <v>3252477881</v>
      </c>
      <c r="AR403" s="111" t="s">
        <v>197</v>
      </c>
      <c r="AS403" s="114">
        <v>512389</v>
      </c>
      <c r="AT403" s="114">
        <v>243494.46</v>
      </c>
      <c r="AU403" s="114"/>
      <c r="AV403" s="114"/>
      <c r="AW403" s="114" t="s">
        <v>186</v>
      </c>
      <c r="AX403" s="114" t="s">
        <v>186</v>
      </c>
      <c r="AY403" s="114" t="s">
        <v>186</v>
      </c>
      <c r="AZ403" s="114" t="s">
        <v>186</v>
      </c>
      <c r="BA403" s="114" t="s">
        <v>186</v>
      </c>
      <c r="BB403" s="111" t="s">
        <v>356</v>
      </c>
      <c r="BC403" s="114">
        <v>512389</v>
      </c>
      <c r="BD403" s="111" t="s">
        <v>186</v>
      </c>
      <c r="BE403" s="114" t="s">
        <v>186</v>
      </c>
      <c r="BF403" s="111" t="s">
        <v>186</v>
      </c>
      <c r="BG403" s="114" t="s">
        <v>186</v>
      </c>
      <c r="BH403" s="114" t="s">
        <v>186</v>
      </c>
      <c r="BI403" s="114" t="s">
        <v>186</v>
      </c>
      <c r="BJ403" s="114" t="s">
        <v>186</v>
      </c>
      <c r="BK403" s="114" t="s">
        <v>186</v>
      </c>
      <c r="BL403" s="114" t="s">
        <v>186</v>
      </c>
      <c r="BM403" s="114" t="s">
        <v>186</v>
      </c>
      <c r="BN403" s="111" t="s">
        <v>357</v>
      </c>
      <c r="BO403" s="114">
        <v>243494.46</v>
      </c>
      <c r="BP403" s="111" t="s">
        <v>186</v>
      </c>
      <c r="BQ403" s="114" t="s">
        <v>186</v>
      </c>
      <c r="BR403" s="111" t="s">
        <v>186</v>
      </c>
      <c r="BS403" s="114" t="s">
        <v>186</v>
      </c>
      <c r="BT403" s="114" t="s">
        <v>186</v>
      </c>
      <c r="BU403" s="114" t="s">
        <v>186</v>
      </c>
      <c r="BV403" s="114" t="s">
        <v>186</v>
      </c>
      <c r="BW403" s="114" t="s">
        <v>186</v>
      </c>
      <c r="BX403" s="114" t="s">
        <v>186</v>
      </c>
      <c r="BY403" s="114" t="s">
        <v>186</v>
      </c>
      <c r="BZ403" s="114" t="s">
        <v>186</v>
      </c>
      <c r="CA403" s="111" t="s">
        <v>186</v>
      </c>
      <c r="CB403" s="114" t="s">
        <v>186</v>
      </c>
      <c r="CC403" s="111" t="s">
        <v>186</v>
      </c>
      <c r="CD403" s="114" t="s">
        <v>186</v>
      </c>
      <c r="CE403" s="111" t="s">
        <v>188</v>
      </c>
      <c r="CF403" s="111" t="s">
        <v>186</v>
      </c>
      <c r="CG403" s="111" t="s">
        <v>186</v>
      </c>
      <c r="CH403" s="111" t="s">
        <v>186</v>
      </c>
      <c r="CI403" s="111" t="s">
        <v>186</v>
      </c>
      <c r="CJ403" s="111" t="s">
        <v>186</v>
      </c>
      <c r="CK403" s="111" t="s">
        <v>186</v>
      </c>
      <c r="CL403" s="111" t="s">
        <v>186</v>
      </c>
      <c r="CM403" s="111" t="s">
        <v>186</v>
      </c>
      <c r="CN403" s="111" t="s">
        <v>186</v>
      </c>
      <c r="CO403" s="111" t="s">
        <v>186</v>
      </c>
      <c r="CP403" s="111" t="s">
        <v>186</v>
      </c>
      <c r="CQ403" s="111" t="s">
        <v>186</v>
      </c>
      <c r="CR403" s="111" t="s">
        <v>186</v>
      </c>
      <c r="CS403" s="111" t="s">
        <v>186</v>
      </c>
      <c r="CT403" s="111" t="s">
        <v>186</v>
      </c>
      <c r="CU403" s="111" t="s">
        <v>186</v>
      </c>
      <c r="CV403" s="114" t="s">
        <v>186</v>
      </c>
      <c r="CW403" s="111" t="s">
        <v>186</v>
      </c>
      <c r="CX403" s="111" t="s">
        <v>186</v>
      </c>
      <c r="CY403" s="111" t="s">
        <v>186</v>
      </c>
      <c r="CZ403" s="111" t="s">
        <v>186</v>
      </c>
      <c r="DA403" s="111" t="s">
        <v>186</v>
      </c>
      <c r="DB403" s="111" t="s">
        <v>186</v>
      </c>
      <c r="DC403" s="111" t="s">
        <v>186</v>
      </c>
      <c r="DD403" s="111" t="s">
        <v>186</v>
      </c>
      <c r="DE403" s="111" t="s">
        <v>186</v>
      </c>
      <c r="DF403" s="111" t="s">
        <v>186</v>
      </c>
      <c r="DG403" s="111" t="s">
        <v>186</v>
      </c>
      <c r="DH403" s="111" t="s">
        <v>186</v>
      </c>
      <c r="DI403" s="111" t="s">
        <v>186</v>
      </c>
      <c r="DJ403" s="111" t="s">
        <v>186</v>
      </c>
      <c r="DK403" s="111" t="s">
        <v>186</v>
      </c>
      <c r="DL403" s="111" t="s">
        <v>186</v>
      </c>
      <c r="DM403" s="115">
        <v>40967.4249537037</v>
      </c>
    </row>
    <row r="404" spans="18:117" ht="17.25" customHeight="1" hidden="1">
      <c r="R404" s="111" t="s">
        <v>1304</v>
      </c>
      <c r="S404" s="111" t="s">
        <v>1305</v>
      </c>
      <c r="T404" s="111" t="s">
        <v>1306</v>
      </c>
      <c r="U404" s="111" t="s">
        <v>987</v>
      </c>
      <c r="V404" s="111" t="s">
        <v>180</v>
      </c>
      <c r="W404" s="112">
        <v>75605</v>
      </c>
      <c r="X404" s="111" t="s">
        <v>1306</v>
      </c>
      <c r="Y404" s="111" t="s">
        <v>987</v>
      </c>
      <c r="Z404" s="111" t="s">
        <v>180</v>
      </c>
      <c r="AA404" s="112">
        <v>75605</v>
      </c>
      <c r="AB404" s="113">
        <v>9037581818</v>
      </c>
      <c r="AC404" s="113">
        <v>9037585167</v>
      </c>
      <c r="AD404" s="111" t="s">
        <v>349</v>
      </c>
      <c r="AE404" s="111" t="s">
        <v>350</v>
      </c>
      <c r="AF404" s="111" t="s">
        <v>351</v>
      </c>
      <c r="AG404" s="111" t="s">
        <v>352</v>
      </c>
      <c r="AH404" s="111" t="s">
        <v>353</v>
      </c>
      <c r="AI404" s="111" t="s">
        <v>354</v>
      </c>
      <c r="AJ404" s="111" t="s">
        <v>355</v>
      </c>
      <c r="AK404" s="112">
        <v>37067</v>
      </c>
      <c r="AL404" s="111" t="s">
        <v>353</v>
      </c>
      <c r="AM404" s="111" t="s">
        <v>354</v>
      </c>
      <c r="AN404" s="111" t="s">
        <v>355</v>
      </c>
      <c r="AO404" s="112">
        <v>37067</v>
      </c>
      <c r="AP404" s="113">
        <v>6154653461</v>
      </c>
      <c r="AQ404" s="113">
        <v>6153732603</v>
      </c>
      <c r="AR404" s="111" t="s">
        <v>185</v>
      </c>
      <c r="AS404" s="114" t="s">
        <v>186</v>
      </c>
      <c r="AT404" s="114">
        <v>434134</v>
      </c>
      <c r="AU404" s="114"/>
      <c r="AV404" s="114"/>
      <c r="AW404" s="114" t="s">
        <v>186</v>
      </c>
      <c r="AX404" s="114" t="s">
        <v>186</v>
      </c>
      <c r="AY404" s="114" t="s">
        <v>186</v>
      </c>
      <c r="AZ404" s="114" t="s">
        <v>186</v>
      </c>
      <c r="BA404" s="114" t="s">
        <v>186</v>
      </c>
      <c r="BB404" s="111" t="s">
        <v>186</v>
      </c>
      <c r="BC404" s="114" t="s">
        <v>186</v>
      </c>
      <c r="BD404" s="111" t="s">
        <v>186</v>
      </c>
      <c r="BE404" s="114" t="s">
        <v>186</v>
      </c>
      <c r="BF404" s="111" t="s">
        <v>186</v>
      </c>
      <c r="BG404" s="114" t="s">
        <v>186</v>
      </c>
      <c r="BH404" s="114" t="s">
        <v>186</v>
      </c>
      <c r="BI404" s="114" t="s">
        <v>186</v>
      </c>
      <c r="BJ404" s="114" t="s">
        <v>186</v>
      </c>
      <c r="BK404" s="114" t="s">
        <v>186</v>
      </c>
      <c r="BL404" s="114" t="s">
        <v>186</v>
      </c>
      <c r="BM404" s="114" t="s">
        <v>186</v>
      </c>
      <c r="BN404" s="111" t="s">
        <v>357</v>
      </c>
      <c r="BO404" s="114">
        <v>434134</v>
      </c>
      <c r="BP404" s="111" t="s">
        <v>186</v>
      </c>
      <c r="BQ404" s="114" t="s">
        <v>186</v>
      </c>
      <c r="BR404" s="111" t="s">
        <v>186</v>
      </c>
      <c r="BS404" s="114" t="s">
        <v>186</v>
      </c>
      <c r="BT404" s="114" t="s">
        <v>186</v>
      </c>
      <c r="BU404" s="114" t="s">
        <v>186</v>
      </c>
      <c r="BV404" s="114" t="s">
        <v>186</v>
      </c>
      <c r="BW404" s="114" t="s">
        <v>186</v>
      </c>
      <c r="BX404" s="114" t="s">
        <v>186</v>
      </c>
      <c r="BY404" s="114" t="s">
        <v>186</v>
      </c>
      <c r="BZ404" s="114" t="s">
        <v>186</v>
      </c>
      <c r="CA404" s="111" t="s">
        <v>186</v>
      </c>
      <c r="CB404" s="114" t="s">
        <v>186</v>
      </c>
      <c r="CC404" s="111" t="s">
        <v>186</v>
      </c>
      <c r="CD404" s="114" t="s">
        <v>186</v>
      </c>
      <c r="CE404" s="111" t="s">
        <v>188</v>
      </c>
      <c r="CF404" s="111" t="s">
        <v>186</v>
      </c>
      <c r="CG404" s="111" t="s">
        <v>186</v>
      </c>
      <c r="CH404" s="111" t="s">
        <v>186</v>
      </c>
      <c r="CI404" s="111" t="s">
        <v>186</v>
      </c>
      <c r="CJ404" s="111" t="s">
        <v>186</v>
      </c>
      <c r="CK404" s="111" t="s">
        <v>186</v>
      </c>
      <c r="CL404" s="111" t="s">
        <v>186</v>
      </c>
      <c r="CM404" s="111" t="s">
        <v>186</v>
      </c>
      <c r="CN404" s="111" t="s">
        <v>186</v>
      </c>
      <c r="CO404" s="111" t="s">
        <v>186</v>
      </c>
      <c r="CP404" s="111" t="s">
        <v>186</v>
      </c>
      <c r="CQ404" s="111" t="s">
        <v>186</v>
      </c>
      <c r="CR404" s="111" t="s">
        <v>186</v>
      </c>
      <c r="CS404" s="111" t="s">
        <v>186</v>
      </c>
      <c r="CT404" s="111" t="s">
        <v>186</v>
      </c>
      <c r="CU404" s="111" t="s">
        <v>186</v>
      </c>
      <c r="CV404" s="114" t="s">
        <v>186</v>
      </c>
      <c r="CW404" s="111" t="s">
        <v>186</v>
      </c>
      <c r="CX404" s="111" t="s">
        <v>186</v>
      </c>
      <c r="CY404" s="111" t="s">
        <v>186</v>
      </c>
      <c r="CZ404" s="111" t="s">
        <v>186</v>
      </c>
      <c r="DA404" s="111" t="s">
        <v>186</v>
      </c>
      <c r="DB404" s="111" t="s">
        <v>186</v>
      </c>
      <c r="DC404" s="111" t="s">
        <v>186</v>
      </c>
      <c r="DD404" s="111" t="s">
        <v>186</v>
      </c>
      <c r="DE404" s="111" t="s">
        <v>186</v>
      </c>
      <c r="DF404" s="111" t="s">
        <v>186</v>
      </c>
      <c r="DG404" s="111" t="s">
        <v>186</v>
      </c>
      <c r="DH404" s="111" t="s">
        <v>186</v>
      </c>
      <c r="DI404" s="111" t="s">
        <v>186</v>
      </c>
      <c r="DJ404" s="111" t="s">
        <v>186</v>
      </c>
      <c r="DK404" s="111" t="s">
        <v>186</v>
      </c>
      <c r="DL404" s="111" t="s">
        <v>186</v>
      </c>
      <c r="DM404" s="115">
        <v>40967.71586805556</v>
      </c>
    </row>
    <row r="405" spans="18:117" ht="17.25" customHeight="1" hidden="1">
      <c r="R405" s="128" t="s">
        <v>1307</v>
      </c>
      <c r="S405" s="111" t="s">
        <v>1308</v>
      </c>
      <c r="T405" s="111" t="s">
        <v>1309</v>
      </c>
      <c r="U405" s="111" t="s">
        <v>662</v>
      </c>
      <c r="V405" s="111" t="s">
        <v>180</v>
      </c>
      <c r="W405" s="112">
        <v>79412</v>
      </c>
      <c r="X405" s="111" t="s">
        <v>1309</v>
      </c>
      <c r="Y405" s="111" t="s">
        <v>662</v>
      </c>
      <c r="Z405" s="111" t="s">
        <v>180</v>
      </c>
      <c r="AA405" s="112">
        <v>79412</v>
      </c>
      <c r="AB405" s="113">
        <v>8067884000</v>
      </c>
      <c r="AC405" s="113">
        <v>8067403325</v>
      </c>
      <c r="AD405" s="111" t="s">
        <v>1310</v>
      </c>
      <c r="AE405" s="111" t="s">
        <v>364</v>
      </c>
      <c r="AF405" s="111" t="s">
        <v>1311</v>
      </c>
      <c r="AG405" s="111" t="s">
        <v>1308</v>
      </c>
      <c r="AH405" s="111" t="s">
        <v>1309</v>
      </c>
      <c r="AI405" s="111" t="s">
        <v>662</v>
      </c>
      <c r="AJ405" s="111" t="s">
        <v>180</v>
      </c>
      <c r="AK405" s="112">
        <v>79407</v>
      </c>
      <c r="AL405" s="111" t="s">
        <v>1309</v>
      </c>
      <c r="AM405" s="111" t="s">
        <v>662</v>
      </c>
      <c r="AN405" s="111" t="s">
        <v>180</v>
      </c>
      <c r="AO405" s="112">
        <v>79407</v>
      </c>
      <c r="AP405" s="113">
        <v>8067884000</v>
      </c>
      <c r="AQ405" s="113">
        <v>8067403325</v>
      </c>
      <c r="AR405" s="111" t="s">
        <v>185</v>
      </c>
      <c r="AS405" s="114" t="s">
        <v>186</v>
      </c>
      <c r="AT405" s="114">
        <v>259091.53</v>
      </c>
      <c r="AU405" s="114"/>
      <c r="AV405" s="114"/>
      <c r="AW405" s="114" t="s">
        <v>186</v>
      </c>
      <c r="AX405" s="114" t="s">
        <v>186</v>
      </c>
      <c r="AY405" s="114" t="s">
        <v>186</v>
      </c>
      <c r="AZ405" s="114" t="s">
        <v>186</v>
      </c>
      <c r="BA405" s="114" t="s">
        <v>186</v>
      </c>
      <c r="BB405" s="111" t="s">
        <v>186</v>
      </c>
      <c r="BC405" s="114" t="s">
        <v>186</v>
      </c>
      <c r="BD405" s="111" t="s">
        <v>186</v>
      </c>
      <c r="BE405" s="114" t="s">
        <v>186</v>
      </c>
      <c r="BF405" s="111" t="s">
        <v>186</v>
      </c>
      <c r="BG405" s="114" t="s">
        <v>186</v>
      </c>
      <c r="BH405" s="114" t="s">
        <v>186</v>
      </c>
      <c r="BI405" s="114">
        <v>253909.9</v>
      </c>
      <c r="BJ405" s="114">
        <v>5181.93</v>
      </c>
      <c r="BK405" s="114" t="s">
        <v>186</v>
      </c>
      <c r="BL405" s="114" t="s">
        <v>186</v>
      </c>
      <c r="BM405" s="114" t="s">
        <v>186</v>
      </c>
      <c r="BN405" s="111" t="s">
        <v>186</v>
      </c>
      <c r="BO405" s="114" t="s">
        <v>186</v>
      </c>
      <c r="BP405" s="111" t="s">
        <v>186</v>
      </c>
      <c r="BQ405" s="114" t="s">
        <v>186</v>
      </c>
      <c r="BR405" s="111" t="s">
        <v>186</v>
      </c>
      <c r="BS405" s="114" t="s">
        <v>186</v>
      </c>
      <c r="BT405" s="114" t="s">
        <v>186</v>
      </c>
      <c r="BU405" s="114" t="s">
        <v>186</v>
      </c>
      <c r="BV405" s="114" t="s">
        <v>186</v>
      </c>
      <c r="BW405" s="114" t="s">
        <v>186</v>
      </c>
      <c r="BX405" s="114" t="s">
        <v>186</v>
      </c>
      <c r="BY405" s="114" t="s">
        <v>186</v>
      </c>
      <c r="BZ405" s="114" t="s">
        <v>186</v>
      </c>
      <c r="CA405" s="111" t="s">
        <v>186</v>
      </c>
      <c r="CB405" s="114" t="s">
        <v>186</v>
      </c>
      <c r="CC405" s="111" t="s">
        <v>186</v>
      </c>
      <c r="CD405" s="114" t="s">
        <v>186</v>
      </c>
      <c r="CE405" s="111" t="s">
        <v>188</v>
      </c>
      <c r="CF405" s="111" t="s">
        <v>186</v>
      </c>
      <c r="CG405" s="111" t="s">
        <v>186</v>
      </c>
      <c r="CH405" s="111" t="s">
        <v>186</v>
      </c>
      <c r="CI405" s="111" t="s">
        <v>186</v>
      </c>
      <c r="CJ405" s="111" t="s">
        <v>186</v>
      </c>
      <c r="CK405" s="111" t="s">
        <v>186</v>
      </c>
      <c r="CL405" s="111" t="s">
        <v>186</v>
      </c>
      <c r="CM405" s="111" t="s">
        <v>186</v>
      </c>
      <c r="CN405" s="111" t="s">
        <v>186</v>
      </c>
      <c r="CO405" s="111" t="s">
        <v>186</v>
      </c>
      <c r="CP405" s="111" t="s">
        <v>186</v>
      </c>
      <c r="CQ405" s="111" t="s">
        <v>186</v>
      </c>
      <c r="CR405" s="111" t="s">
        <v>186</v>
      </c>
      <c r="CS405" s="111" t="s">
        <v>186</v>
      </c>
      <c r="CT405" s="111" t="s">
        <v>186</v>
      </c>
      <c r="CU405" s="111" t="s">
        <v>186</v>
      </c>
      <c r="CV405" s="114" t="s">
        <v>186</v>
      </c>
      <c r="CW405" s="111" t="s">
        <v>186</v>
      </c>
      <c r="CX405" s="111" t="s">
        <v>186</v>
      </c>
      <c r="CY405" s="111" t="s">
        <v>186</v>
      </c>
      <c r="CZ405" s="111" t="s">
        <v>186</v>
      </c>
      <c r="DA405" s="111" t="s">
        <v>186</v>
      </c>
      <c r="DB405" s="111" t="s">
        <v>186</v>
      </c>
      <c r="DC405" s="111" t="s">
        <v>186</v>
      </c>
      <c r="DD405" s="111" t="s">
        <v>186</v>
      </c>
      <c r="DE405" s="111" t="s">
        <v>186</v>
      </c>
      <c r="DF405" s="111" t="s">
        <v>186</v>
      </c>
      <c r="DG405" s="111" t="s">
        <v>186</v>
      </c>
      <c r="DH405" s="111" t="s">
        <v>186</v>
      </c>
      <c r="DI405" s="111" t="s">
        <v>186</v>
      </c>
      <c r="DJ405" s="111" t="s">
        <v>186</v>
      </c>
      <c r="DK405" s="111" t="s">
        <v>186</v>
      </c>
      <c r="DL405" s="111" t="s">
        <v>186</v>
      </c>
      <c r="DM405" s="115">
        <v>40973.69275462963</v>
      </c>
    </row>
    <row r="406" spans="18:117" ht="17.25" customHeight="1" hidden="1">
      <c r="R406" s="111" t="s">
        <v>1312</v>
      </c>
      <c r="S406" s="111" t="s">
        <v>1313</v>
      </c>
      <c r="T406" s="111" t="s">
        <v>1314</v>
      </c>
      <c r="U406" s="111" t="s">
        <v>1315</v>
      </c>
      <c r="V406" s="111" t="s">
        <v>180</v>
      </c>
      <c r="W406" s="112">
        <v>79782</v>
      </c>
      <c r="X406" s="111" t="s">
        <v>1316</v>
      </c>
      <c r="Y406" s="111" t="s">
        <v>1315</v>
      </c>
      <c r="Z406" s="111" t="s">
        <v>180</v>
      </c>
      <c r="AA406" s="112">
        <v>79782</v>
      </c>
      <c r="AB406" s="113">
        <v>4326073200</v>
      </c>
      <c r="AC406" s="113">
        <v>4326073269</v>
      </c>
      <c r="AD406" s="111" t="s">
        <v>1317</v>
      </c>
      <c r="AE406" s="111" t="s">
        <v>372</v>
      </c>
      <c r="AF406" s="111" t="s">
        <v>1318</v>
      </c>
      <c r="AG406" s="111" t="s">
        <v>1313</v>
      </c>
      <c r="AH406" s="111" t="s">
        <v>1314</v>
      </c>
      <c r="AI406" s="111" t="s">
        <v>1315</v>
      </c>
      <c r="AJ406" s="111" t="s">
        <v>180</v>
      </c>
      <c r="AK406" s="112">
        <v>79782</v>
      </c>
      <c r="AL406" s="111" t="s">
        <v>1316</v>
      </c>
      <c r="AM406" s="111" t="s">
        <v>1315</v>
      </c>
      <c r="AN406" s="111" t="s">
        <v>180</v>
      </c>
      <c r="AO406" s="112">
        <v>79782</v>
      </c>
      <c r="AP406" s="113">
        <v>4326073205</v>
      </c>
      <c r="AQ406" s="113">
        <v>4326073269</v>
      </c>
      <c r="AR406" s="111" t="s">
        <v>186</v>
      </c>
      <c r="AS406" s="114">
        <v>163641</v>
      </c>
      <c r="AT406" s="114">
        <v>44931.6</v>
      </c>
      <c r="AU406" s="114"/>
      <c r="AV406" s="114"/>
      <c r="AW406" s="114">
        <v>80036.34</v>
      </c>
      <c r="AX406" s="114">
        <v>9592.13</v>
      </c>
      <c r="AY406" s="114" t="s">
        <v>186</v>
      </c>
      <c r="AZ406" s="114">
        <v>7903.96</v>
      </c>
      <c r="BA406" s="114" t="s">
        <v>186</v>
      </c>
      <c r="BB406" s="111" t="s">
        <v>1319</v>
      </c>
      <c r="BC406" s="114">
        <v>66108.57</v>
      </c>
      <c r="BD406" s="111" t="s">
        <v>186</v>
      </c>
      <c r="BE406" s="114" t="s">
        <v>186</v>
      </c>
      <c r="BF406" s="111" t="s">
        <v>186</v>
      </c>
      <c r="BG406" s="114" t="s">
        <v>186</v>
      </c>
      <c r="BH406" s="114" t="s">
        <v>186</v>
      </c>
      <c r="BI406" s="114" t="s">
        <v>186</v>
      </c>
      <c r="BJ406" s="114" t="s">
        <v>186</v>
      </c>
      <c r="BK406" s="114" t="s">
        <v>186</v>
      </c>
      <c r="BL406" s="114" t="s">
        <v>186</v>
      </c>
      <c r="BM406" s="114" t="s">
        <v>186</v>
      </c>
      <c r="BN406" s="111" t="s">
        <v>1319</v>
      </c>
      <c r="BO406" s="114">
        <v>44931.6</v>
      </c>
      <c r="BP406" s="111" t="s">
        <v>186</v>
      </c>
      <c r="BQ406" s="114" t="s">
        <v>186</v>
      </c>
      <c r="BR406" s="111" t="s">
        <v>186</v>
      </c>
      <c r="BS406" s="114" t="s">
        <v>186</v>
      </c>
      <c r="BT406" s="114" t="s">
        <v>186</v>
      </c>
      <c r="BU406" s="114" t="s">
        <v>186</v>
      </c>
      <c r="BV406" s="114" t="s">
        <v>186</v>
      </c>
      <c r="BW406" s="114" t="s">
        <v>186</v>
      </c>
      <c r="BX406" s="114" t="s">
        <v>186</v>
      </c>
      <c r="BY406" s="114" t="s">
        <v>186</v>
      </c>
      <c r="BZ406" s="114" t="s">
        <v>186</v>
      </c>
      <c r="CA406" s="111" t="s">
        <v>186</v>
      </c>
      <c r="CB406" s="114" t="s">
        <v>186</v>
      </c>
      <c r="CC406" s="111" t="s">
        <v>186</v>
      </c>
      <c r="CD406" s="114" t="s">
        <v>186</v>
      </c>
      <c r="CE406" s="111" t="s">
        <v>188</v>
      </c>
      <c r="CF406" s="111" t="s">
        <v>186</v>
      </c>
      <c r="CG406" s="111" t="s">
        <v>186</v>
      </c>
      <c r="CH406" s="111" t="s">
        <v>186</v>
      </c>
      <c r="CI406" s="111" t="s">
        <v>186</v>
      </c>
      <c r="CJ406" s="111" t="s">
        <v>186</v>
      </c>
      <c r="CK406" s="111" t="s">
        <v>186</v>
      </c>
      <c r="CL406" s="111" t="s">
        <v>186</v>
      </c>
      <c r="CM406" s="111" t="s">
        <v>186</v>
      </c>
      <c r="CN406" s="111" t="s">
        <v>186</v>
      </c>
      <c r="CO406" s="111" t="s">
        <v>186</v>
      </c>
      <c r="CP406" s="111" t="s">
        <v>186</v>
      </c>
      <c r="CQ406" s="111" t="s">
        <v>186</v>
      </c>
      <c r="CR406" s="111" t="s">
        <v>186</v>
      </c>
      <c r="CS406" s="111" t="s">
        <v>186</v>
      </c>
      <c r="CT406" s="111" t="s">
        <v>186</v>
      </c>
      <c r="CU406" s="111" t="s">
        <v>186</v>
      </c>
      <c r="CV406" s="111" t="s">
        <v>186</v>
      </c>
      <c r="CW406" s="111" t="s">
        <v>186</v>
      </c>
      <c r="CX406" s="111" t="s">
        <v>186</v>
      </c>
      <c r="CY406" s="111" t="s">
        <v>186</v>
      </c>
      <c r="CZ406" s="111" t="s">
        <v>186</v>
      </c>
      <c r="DA406" s="111" t="s">
        <v>186</v>
      </c>
      <c r="DB406" s="111" t="s">
        <v>186</v>
      </c>
      <c r="DC406" s="111" t="s">
        <v>186</v>
      </c>
      <c r="DD406" s="111" t="s">
        <v>186</v>
      </c>
      <c r="DE406" s="111" t="s">
        <v>186</v>
      </c>
      <c r="DF406" s="111" t="s">
        <v>186</v>
      </c>
      <c r="DG406" s="111" t="s">
        <v>186</v>
      </c>
      <c r="DH406" s="111" t="s">
        <v>186</v>
      </c>
      <c r="DI406" s="111" t="s">
        <v>186</v>
      </c>
      <c r="DJ406" s="111" t="s">
        <v>186</v>
      </c>
      <c r="DK406" s="111" t="s">
        <v>186</v>
      </c>
      <c r="DL406" s="111" t="s">
        <v>186</v>
      </c>
      <c r="DM406" s="115">
        <v>40942.41420138889</v>
      </c>
    </row>
    <row r="407" spans="18:117" ht="17.25" customHeight="1" hidden="1">
      <c r="R407" s="111" t="s">
        <v>1320</v>
      </c>
      <c r="S407" s="111" t="s">
        <v>1321</v>
      </c>
      <c r="T407" s="111" t="s">
        <v>1322</v>
      </c>
      <c r="U407" s="111" t="s">
        <v>1323</v>
      </c>
      <c r="V407" s="111" t="s">
        <v>180</v>
      </c>
      <c r="W407" s="112">
        <v>77414</v>
      </c>
      <c r="X407" s="111" t="s">
        <v>1322</v>
      </c>
      <c r="Y407" s="111" t="s">
        <v>1323</v>
      </c>
      <c r="Z407" s="111" t="s">
        <v>180</v>
      </c>
      <c r="AA407" s="112">
        <v>77414</v>
      </c>
      <c r="AB407" s="113">
        <v>9792456383</v>
      </c>
      <c r="AC407" s="113">
        <v>9792415533</v>
      </c>
      <c r="AD407" s="111" t="s">
        <v>1324</v>
      </c>
      <c r="AE407" s="111" t="s">
        <v>212</v>
      </c>
      <c r="AF407" s="111" t="s">
        <v>1325</v>
      </c>
      <c r="AG407" s="111" t="s">
        <v>1321</v>
      </c>
      <c r="AH407" s="111" t="s">
        <v>1322</v>
      </c>
      <c r="AI407" s="111" t="s">
        <v>1323</v>
      </c>
      <c r="AJ407" s="111" t="s">
        <v>180</v>
      </c>
      <c r="AK407" s="112">
        <v>77414</v>
      </c>
      <c r="AL407" s="111" t="s">
        <v>1322</v>
      </c>
      <c r="AM407" s="111" t="s">
        <v>1323</v>
      </c>
      <c r="AN407" s="111" t="s">
        <v>180</v>
      </c>
      <c r="AO407" s="112">
        <v>77414</v>
      </c>
      <c r="AP407" s="113">
        <v>9792415532</v>
      </c>
      <c r="AQ407" s="113">
        <v>9792415533</v>
      </c>
      <c r="AR407" s="111" t="s">
        <v>197</v>
      </c>
      <c r="AS407" s="114">
        <v>2035961</v>
      </c>
      <c r="AT407" s="114">
        <v>965058</v>
      </c>
      <c r="AU407" s="114"/>
      <c r="AV407" s="114"/>
      <c r="AW407" s="114" t="s">
        <v>186</v>
      </c>
      <c r="AX407" s="114" t="s">
        <v>186</v>
      </c>
      <c r="AY407" s="114" t="s">
        <v>186</v>
      </c>
      <c r="AZ407" s="114" t="s">
        <v>186</v>
      </c>
      <c r="BA407" s="114" t="s">
        <v>186</v>
      </c>
      <c r="BB407" s="111" t="s">
        <v>1326</v>
      </c>
      <c r="BC407" s="114">
        <v>2035961</v>
      </c>
      <c r="BD407" s="111" t="s">
        <v>186</v>
      </c>
      <c r="BE407" s="114" t="s">
        <v>186</v>
      </c>
      <c r="BF407" s="111" t="s">
        <v>186</v>
      </c>
      <c r="BG407" s="114" t="s">
        <v>186</v>
      </c>
      <c r="BH407" s="114" t="s">
        <v>186</v>
      </c>
      <c r="BI407" s="114" t="s">
        <v>186</v>
      </c>
      <c r="BJ407" s="114" t="s">
        <v>186</v>
      </c>
      <c r="BK407" s="114" t="s">
        <v>186</v>
      </c>
      <c r="BL407" s="114" t="s">
        <v>186</v>
      </c>
      <c r="BM407" s="114" t="s">
        <v>186</v>
      </c>
      <c r="BN407" s="111" t="s">
        <v>1327</v>
      </c>
      <c r="BO407" s="114">
        <v>965058</v>
      </c>
      <c r="BP407" s="111" t="s">
        <v>186</v>
      </c>
      <c r="BQ407" s="114" t="s">
        <v>186</v>
      </c>
      <c r="BR407" s="111" t="s">
        <v>186</v>
      </c>
      <c r="BS407" s="114" t="s">
        <v>186</v>
      </c>
      <c r="BT407" s="114" t="s">
        <v>186</v>
      </c>
      <c r="BU407" s="114" t="s">
        <v>186</v>
      </c>
      <c r="BV407" s="114" t="s">
        <v>186</v>
      </c>
      <c r="BW407" s="114" t="s">
        <v>186</v>
      </c>
      <c r="BX407" s="114" t="s">
        <v>186</v>
      </c>
      <c r="BY407" s="114" t="s">
        <v>186</v>
      </c>
      <c r="BZ407" s="114" t="s">
        <v>186</v>
      </c>
      <c r="CA407" s="111" t="s">
        <v>186</v>
      </c>
      <c r="CB407" s="114" t="s">
        <v>186</v>
      </c>
      <c r="CC407" s="111" t="s">
        <v>186</v>
      </c>
      <c r="CD407" s="114" t="s">
        <v>186</v>
      </c>
      <c r="CE407" s="111" t="s">
        <v>215</v>
      </c>
      <c r="CF407" s="111" t="s">
        <v>186</v>
      </c>
      <c r="CG407" s="111" t="s">
        <v>186</v>
      </c>
      <c r="CH407" s="111" t="s">
        <v>186</v>
      </c>
      <c r="CI407" s="111" t="s">
        <v>64</v>
      </c>
      <c r="CJ407" s="111" t="s">
        <v>186</v>
      </c>
      <c r="CK407" s="111" t="s">
        <v>186</v>
      </c>
      <c r="CL407" s="111" t="s">
        <v>186</v>
      </c>
      <c r="CM407" s="111" t="s">
        <v>186</v>
      </c>
      <c r="CN407" s="111" t="s">
        <v>186</v>
      </c>
      <c r="CO407" s="111" t="s">
        <v>186</v>
      </c>
      <c r="CP407" s="111" t="s">
        <v>186</v>
      </c>
      <c r="CQ407" s="111" t="s">
        <v>186</v>
      </c>
      <c r="CR407" s="111" t="s">
        <v>186</v>
      </c>
      <c r="CS407" s="111" t="s">
        <v>186</v>
      </c>
      <c r="CT407" s="111" t="s">
        <v>186</v>
      </c>
      <c r="CU407" s="111" t="s">
        <v>186</v>
      </c>
      <c r="CV407" s="111" t="s">
        <v>186</v>
      </c>
      <c r="CW407" s="111" t="s">
        <v>186</v>
      </c>
      <c r="CX407" s="111" t="s">
        <v>186</v>
      </c>
      <c r="CY407" s="111" t="s">
        <v>1174</v>
      </c>
      <c r="CZ407" s="111" t="s">
        <v>1328</v>
      </c>
      <c r="DA407" s="111" t="s">
        <v>1329</v>
      </c>
      <c r="DB407" s="113">
        <v>5128730045</v>
      </c>
      <c r="DC407" s="114">
        <v>18337</v>
      </c>
      <c r="DD407" s="111" t="s">
        <v>1330</v>
      </c>
      <c r="DE407" s="111" t="s">
        <v>1331</v>
      </c>
      <c r="DF407" s="111" t="s">
        <v>186</v>
      </c>
      <c r="DG407" s="111" t="s">
        <v>186</v>
      </c>
      <c r="DH407" s="111" t="s">
        <v>186</v>
      </c>
      <c r="DI407" s="111" t="s">
        <v>186</v>
      </c>
      <c r="DJ407" s="111" t="s">
        <v>186</v>
      </c>
      <c r="DK407" s="111" t="s">
        <v>186</v>
      </c>
      <c r="DL407" s="111" t="s">
        <v>186</v>
      </c>
      <c r="DM407" s="115">
        <v>40961.47099537037</v>
      </c>
    </row>
    <row r="408" spans="18:117" ht="17.25" customHeight="1" hidden="1">
      <c r="R408" s="117" t="s">
        <v>1332</v>
      </c>
      <c r="S408" s="111" t="s">
        <v>1333</v>
      </c>
      <c r="T408" s="111" t="s">
        <v>1334</v>
      </c>
      <c r="U408" s="111" t="s">
        <v>1335</v>
      </c>
      <c r="V408" s="111" t="s">
        <v>180</v>
      </c>
      <c r="W408" s="112">
        <v>79752</v>
      </c>
      <c r="X408" s="111" t="s">
        <v>1336</v>
      </c>
      <c r="Y408" s="111" t="s">
        <v>1335</v>
      </c>
      <c r="Z408" s="111" t="s">
        <v>180</v>
      </c>
      <c r="AA408" s="112">
        <v>79752</v>
      </c>
      <c r="AB408" s="113">
        <v>4326528626</v>
      </c>
      <c r="AC408" s="113">
        <v>4326524008</v>
      </c>
      <c r="AD408" s="111" t="s">
        <v>1337</v>
      </c>
      <c r="AE408" s="111" t="s">
        <v>372</v>
      </c>
      <c r="AF408" s="111" t="s">
        <v>1338</v>
      </c>
      <c r="AG408" s="111" t="s">
        <v>1333</v>
      </c>
      <c r="AH408" s="111" t="s">
        <v>1339</v>
      </c>
      <c r="AI408" s="111" t="s">
        <v>1335</v>
      </c>
      <c r="AJ408" s="111" t="s">
        <v>180</v>
      </c>
      <c r="AK408" s="112">
        <v>79752</v>
      </c>
      <c r="AL408" s="111" t="s">
        <v>1340</v>
      </c>
      <c r="AM408" s="111" t="s">
        <v>1335</v>
      </c>
      <c r="AN408" s="111" t="s">
        <v>180</v>
      </c>
      <c r="AO408" s="112">
        <v>79752</v>
      </c>
      <c r="AP408" s="113">
        <v>4326528626</v>
      </c>
      <c r="AQ408" s="113">
        <v>4326524008</v>
      </c>
      <c r="AR408" s="111" t="s">
        <v>197</v>
      </c>
      <c r="AS408" s="114">
        <v>0</v>
      </c>
      <c r="AT408" s="114">
        <v>16592.91</v>
      </c>
      <c r="AU408" s="114"/>
      <c r="AV408" s="114"/>
      <c r="AW408" s="114" t="s">
        <v>186</v>
      </c>
      <c r="AX408" s="114" t="s">
        <v>186</v>
      </c>
      <c r="AY408" s="114" t="s">
        <v>186</v>
      </c>
      <c r="AZ408" s="114" t="s">
        <v>186</v>
      </c>
      <c r="BA408" s="114" t="s">
        <v>186</v>
      </c>
      <c r="BB408" s="111" t="s">
        <v>186</v>
      </c>
      <c r="BC408" s="114" t="s">
        <v>186</v>
      </c>
      <c r="BD408" s="111" t="s">
        <v>186</v>
      </c>
      <c r="BE408" s="114" t="s">
        <v>186</v>
      </c>
      <c r="BF408" s="111" t="s">
        <v>186</v>
      </c>
      <c r="BG408" s="114" t="s">
        <v>186</v>
      </c>
      <c r="BH408" s="114" t="s">
        <v>186</v>
      </c>
      <c r="BI408" s="114">
        <v>16592.91</v>
      </c>
      <c r="BJ408" s="114" t="s">
        <v>186</v>
      </c>
      <c r="BK408" s="114" t="s">
        <v>186</v>
      </c>
      <c r="BL408" s="114" t="s">
        <v>186</v>
      </c>
      <c r="BM408" s="114" t="s">
        <v>186</v>
      </c>
      <c r="BN408" s="111" t="s">
        <v>776</v>
      </c>
      <c r="BO408" s="114" t="s">
        <v>186</v>
      </c>
      <c r="BP408" s="111" t="s">
        <v>186</v>
      </c>
      <c r="BQ408" s="114" t="s">
        <v>186</v>
      </c>
      <c r="BR408" s="111" t="s">
        <v>186</v>
      </c>
      <c r="BS408" s="114" t="s">
        <v>186</v>
      </c>
      <c r="BT408" s="114" t="s">
        <v>186</v>
      </c>
      <c r="BU408" s="114" t="s">
        <v>186</v>
      </c>
      <c r="BV408" s="114" t="s">
        <v>186</v>
      </c>
      <c r="BW408" s="114" t="s">
        <v>186</v>
      </c>
      <c r="BX408" s="114" t="s">
        <v>186</v>
      </c>
      <c r="BY408" s="114" t="s">
        <v>186</v>
      </c>
      <c r="BZ408" s="114" t="s">
        <v>186</v>
      </c>
      <c r="CA408" s="111" t="s">
        <v>186</v>
      </c>
      <c r="CB408" s="114" t="s">
        <v>186</v>
      </c>
      <c r="CC408" s="111" t="s">
        <v>186</v>
      </c>
      <c r="CD408" s="114" t="s">
        <v>186</v>
      </c>
      <c r="CE408" s="111" t="s">
        <v>188</v>
      </c>
      <c r="CF408" s="111" t="s">
        <v>186</v>
      </c>
      <c r="CG408" s="111" t="s">
        <v>186</v>
      </c>
      <c r="CH408" s="111" t="s">
        <v>186</v>
      </c>
      <c r="CI408" s="111" t="s">
        <v>186</v>
      </c>
      <c r="CJ408" s="111" t="s">
        <v>186</v>
      </c>
      <c r="CK408" s="111" t="s">
        <v>186</v>
      </c>
      <c r="CL408" s="111" t="s">
        <v>186</v>
      </c>
      <c r="CM408" s="111" t="s">
        <v>186</v>
      </c>
      <c r="CN408" s="111" t="s">
        <v>186</v>
      </c>
      <c r="CO408" s="111" t="s">
        <v>186</v>
      </c>
      <c r="CP408" s="111" t="s">
        <v>186</v>
      </c>
      <c r="CQ408" s="111" t="s">
        <v>186</v>
      </c>
      <c r="CR408" s="111" t="s">
        <v>186</v>
      </c>
      <c r="CS408" s="111" t="s">
        <v>186</v>
      </c>
      <c r="CT408" s="111" t="s">
        <v>186</v>
      </c>
      <c r="CU408" s="111" t="s">
        <v>186</v>
      </c>
      <c r="CV408" s="111" t="s">
        <v>186</v>
      </c>
      <c r="CW408" s="111" t="s">
        <v>186</v>
      </c>
      <c r="CX408" s="111" t="s">
        <v>186</v>
      </c>
      <c r="CY408" s="111" t="s">
        <v>186</v>
      </c>
      <c r="CZ408" s="111" t="s">
        <v>186</v>
      </c>
      <c r="DA408" s="111" t="s">
        <v>186</v>
      </c>
      <c r="DB408" s="111" t="s">
        <v>186</v>
      </c>
      <c r="DC408" s="111" t="s">
        <v>186</v>
      </c>
      <c r="DD408" s="111" t="s">
        <v>186</v>
      </c>
      <c r="DE408" s="111" t="s">
        <v>186</v>
      </c>
      <c r="DF408" s="111" t="s">
        <v>186</v>
      </c>
      <c r="DG408" s="111" t="s">
        <v>186</v>
      </c>
      <c r="DH408" s="111" t="s">
        <v>186</v>
      </c>
      <c r="DI408" s="111" t="s">
        <v>186</v>
      </c>
      <c r="DJ408" s="111" t="s">
        <v>186</v>
      </c>
      <c r="DK408" s="111" t="s">
        <v>186</v>
      </c>
      <c r="DL408" s="111" t="s">
        <v>186</v>
      </c>
      <c r="DM408" s="115">
        <v>40927.41831018519</v>
      </c>
    </row>
    <row r="409" spans="18:117" ht="17.25" customHeight="1" hidden="1">
      <c r="R409" s="111" t="s">
        <v>1341</v>
      </c>
      <c r="S409" s="111" t="s">
        <v>1342</v>
      </c>
      <c r="T409" s="111" t="s">
        <v>1343</v>
      </c>
      <c r="U409" s="111" t="s">
        <v>1344</v>
      </c>
      <c r="V409" s="111" t="s">
        <v>180</v>
      </c>
      <c r="W409" s="112">
        <v>79331</v>
      </c>
      <c r="X409" s="111" t="s">
        <v>1343</v>
      </c>
      <c r="Y409" s="111" t="s">
        <v>1344</v>
      </c>
      <c r="Z409" s="111" t="s">
        <v>180</v>
      </c>
      <c r="AA409" s="112">
        <v>79331</v>
      </c>
      <c r="AB409" s="113">
        <v>8068722183</v>
      </c>
      <c r="AC409" s="113">
        <v>8068720483</v>
      </c>
      <c r="AD409" s="111" t="s">
        <v>1345</v>
      </c>
      <c r="AE409" s="111" t="s">
        <v>372</v>
      </c>
      <c r="AF409" s="111" t="s">
        <v>1346</v>
      </c>
      <c r="AG409" s="111" t="s">
        <v>1347</v>
      </c>
      <c r="AH409" s="111" t="s">
        <v>1343</v>
      </c>
      <c r="AI409" s="111" t="s">
        <v>1344</v>
      </c>
      <c r="AJ409" s="111" t="s">
        <v>180</v>
      </c>
      <c r="AK409" s="112">
        <v>79331</v>
      </c>
      <c r="AL409" s="111" t="s">
        <v>1343</v>
      </c>
      <c r="AM409" s="111" t="s">
        <v>1344</v>
      </c>
      <c r="AN409" s="111" t="s">
        <v>180</v>
      </c>
      <c r="AO409" s="112">
        <v>79331</v>
      </c>
      <c r="AP409" s="113">
        <v>8068722183</v>
      </c>
      <c r="AQ409" s="113">
        <v>8068720483</v>
      </c>
      <c r="AR409" s="111" t="s">
        <v>185</v>
      </c>
      <c r="AS409" s="114">
        <v>515930</v>
      </c>
      <c r="AT409" s="114">
        <v>469909</v>
      </c>
      <c r="AU409" s="114"/>
      <c r="AV409" s="114"/>
      <c r="AW409" s="114" t="s">
        <v>186</v>
      </c>
      <c r="AX409" s="114" t="s">
        <v>186</v>
      </c>
      <c r="AY409" s="114" t="s">
        <v>186</v>
      </c>
      <c r="AZ409" s="114" t="s">
        <v>186</v>
      </c>
      <c r="BA409" s="114" t="s">
        <v>186</v>
      </c>
      <c r="BB409" s="111" t="s">
        <v>1348</v>
      </c>
      <c r="BC409" s="114">
        <v>515930</v>
      </c>
      <c r="BD409" s="111" t="s">
        <v>186</v>
      </c>
      <c r="BE409" s="114" t="s">
        <v>186</v>
      </c>
      <c r="BF409" s="111" t="s">
        <v>186</v>
      </c>
      <c r="BG409" s="114" t="s">
        <v>186</v>
      </c>
      <c r="BH409" s="114" t="s">
        <v>186</v>
      </c>
      <c r="BI409" s="114" t="s">
        <v>186</v>
      </c>
      <c r="BJ409" s="114" t="s">
        <v>186</v>
      </c>
      <c r="BK409" s="114" t="s">
        <v>186</v>
      </c>
      <c r="BL409" s="114" t="s">
        <v>186</v>
      </c>
      <c r="BM409" s="114" t="s">
        <v>186</v>
      </c>
      <c r="BN409" s="111" t="s">
        <v>1349</v>
      </c>
      <c r="BO409" s="114">
        <v>469909</v>
      </c>
      <c r="BP409" s="111" t="s">
        <v>186</v>
      </c>
      <c r="BQ409" s="114" t="s">
        <v>186</v>
      </c>
      <c r="BR409" s="111" t="s">
        <v>186</v>
      </c>
      <c r="BS409" s="114" t="s">
        <v>186</v>
      </c>
      <c r="BT409" s="114" t="s">
        <v>186</v>
      </c>
      <c r="BU409" s="114" t="s">
        <v>186</v>
      </c>
      <c r="BV409" s="114" t="s">
        <v>186</v>
      </c>
      <c r="BW409" s="114" t="s">
        <v>186</v>
      </c>
      <c r="BX409" s="114" t="s">
        <v>186</v>
      </c>
      <c r="BY409" s="114" t="s">
        <v>186</v>
      </c>
      <c r="BZ409" s="114" t="s">
        <v>186</v>
      </c>
      <c r="CA409" s="111" t="s">
        <v>186</v>
      </c>
      <c r="CB409" s="114" t="s">
        <v>186</v>
      </c>
      <c r="CC409" s="111" t="s">
        <v>186</v>
      </c>
      <c r="CD409" s="114" t="s">
        <v>186</v>
      </c>
      <c r="CE409" s="111" t="s">
        <v>188</v>
      </c>
      <c r="CF409" s="111" t="s">
        <v>186</v>
      </c>
      <c r="CG409" s="111" t="s">
        <v>186</v>
      </c>
      <c r="CH409" s="111" t="s">
        <v>186</v>
      </c>
      <c r="CI409" s="111" t="s">
        <v>186</v>
      </c>
      <c r="CJ409" s="111" t="s">
        <v>186</v>
      </c>
      <c r="CK409" s="111" t="s">
        <v>186</v>
      </c>
      <c r="CL409" s="111" t="s">
        <v>186</v>
      </c>
      <c r="CM409" s="111" t="s">
        <v>186</v>
      </c>
      <c r="CN409" s="111" t="s">
        <v>186</v>
      </c>
      <c r="CO409" s="111" t="s">
        <v>186</v>
      </c>
      <c r="CP409" s="111" t="s">
        <v>186</v>
      </c>
      <c r="CQ409" s="111" t="s">
        <v>186</v>
      </c>
      <c r="CR409" s="111" t="s">
        <v>186</v>
      </c>
      <c r="CS409" s="111" t="s">
        <v>186</v>
      </c>
      <c r="CT409" s="111" t="s">
        <v>186</v>
      </c>
      <c r="CU409" s="111" t="s">
        <v>186</v>
      </c>
      <c r="CV409" s="111" t="s">
        <v>186</v>
      </c>
      <c r="CW409" s="111" t="s">
        <v>186</v>
      </c>
      <c r="CX409" s="111" t="s">
        <v>186</v>
      </c>
      <c r="CY409" s="111" t="s">
        <v>186</v>
      </c>
      <c r="CZ409" s="111" t="s">
        <v>186</v>
      </c>
      <c r="DA409" s="111" t="s">
        <v>186</v>
      </c>
      <c r="DB409" s="111" t="s">
        <v>186</v>
      </c>
      <c r="DC409" s="111" t="s">
        <v>186</v>
      </c>
      <c r="DD409" s="111" t="s">
        <v>186</v>
      </c>
      <c r="DE409" s="111" t="s">
        <v>186</v>
      </c>
      <c r="DF409" s="111" t="s">
        <v>186</v>
      </c>
      <c r="DG409" s="111" t="s">
        <v>186</v>
      </c>
      <c r="DH409" s="111" t="s">
        <v>186</v>
      </c>
      <c r="DI409" s="111" t="s">
        <v>186</v>
      </c>
      <c r="DJ409" s="111" t="s">
        <v>186</v>
      </c>
      <c r="DK409" s="111" t="s">
        <v>186</v>
      </c>
      <c r="DL409" s="111" t="s">
        <v>186</v>
      </c>
      <c r="DM409" s="115">
        <v>40980.65592592592</v>
      </c>
    </row>
    <row r="410" spans="18:117" ht="17.25" customHeight="1" hidden="1">
      <c r="R410" s="111" t="s">
        <v>1350</v>
      </c>
      <c r="S410" s="111" t="s">
        <v>1351</v>
      </c>
      <c r="T410" s="111" t="s">
        <v>1352</v>
      </c>
      <c r="U410" s="111" t="s">
        <v>1353</v>
      </c>
      <c r="V410" s="111" t="s">
        <v>362</v>
      </c>
      <c r="W410" s="112">
        <v>76015</v>
      </c>
      <c r="X410" s="111" t="s">
        <v>1352</v>
      </c>
      <c r="Y410" s="111" t="s">
        <v>1353</v>
      </c>
      <c r="Z410" s="111" t="s">
        <v>180</v>
      </c>
      <c r="AA410" s="112">
        <v>76015</v>
      </c>
      <c r="AB410" s="113">
        <v>9724653241</v>
      </c>
      <c r="AC410" s="113">
        <v>9724724878</v>
      </c>
      <c r="AD410" s="111" t="s">
        <v>584</v>
      </c>
      <c r="AE410" s="111" t="s">
        <v>585</v>
      </c>
      <c r="AF410" s="111" t="s">
        <v>586</v>
      </c>
      <c r="AG410" s="111" t="s">
        <v>587</v>
      </c>
      <c r="AH410" s="111" t="s">
        <v>588</v>
      </c>
      <c r="AI410" s="111" t="s">
        <v>283</v>
      </c>
      <c r="AJ410" s="111" t="s">
        <v>362</v>
      </c>
      <c r="AK410" s="112">
        <v>75039</v>
      </c>
      <c r="AL410" s="111" t="s">
        <v>588</v>
      </c>
      <c r="AM410" s="111" t="s">
        <v>283</v>
      </c>
      <c r="AN410" s="111" t="s">
        <v>362</v>
      </c>
      <c r="AO410" s="112">
        <v>75039</v>
      </c>
      <c r="AP410" s="113">
        <v>9724018757</v>
      </c>
      <c r="AQ410" s="113">
        <v>4694841783</v>
      </c>
      <c r="AR410" s="111" t="s">
        <v>185</v>
      </c>
      <c r="AS410" s="114" t="s">
        <v>186</v>
      </c>
      <c r="AT410" s="114">
        <v>36871510</v>
      </c>
      <c r="AU410" s="114"/>
      <c r="AV410" s="114"/>
      <c r="AW410" s="114" t="s">
        <v>186</v>
      </c>
      <c r="AX410" s="114" t="s">
        <v>186</v>
      </c>
      <c r="AY410" s="114" t="s">
        <v>186</v>
      </c>
      <c r="AZ410" s="114" t="s">
        <v>186</v>
      </c>
      <c r="BA410" s="114" t="s">
        <v>186</v>
      </c>
      <c r="BB410" s="111" t="s">
        <v>186</v>
      </c>
      <c r="BC410" s="114" t="s">
        <v>186</v>
      </c>
      <c r="BD410" s="111" t="s">
        <v>186</v>
      </c>
      <c r="BE410" s="114" t="s">
        <v>186</v>
      </c>
      <c r="BF410" s="111" t="s">
        <v>186</v>
      </c>
      <c r="BG410" s="114" t="s">
        <v>186</v>
      </c>
      <c r="BH410" s="114" t="s">
        <v>186</v>
      </c>
      <c r="BI410" s="114" t="s">
        <v>186</v>
      </c>
      <c r="BJ410" s="114" t="s">
        <v>186</v>
      </c>
      <c r="BK410" s="114" t="s">
        <v>186</v>
      </c>
      <c r="BL410" s="114" t="s">
        <v>186</v>
      </c>
      <c r="BM410" s="114" t="s">
        <v>186</v>
      </c>
      <c r="BN410" s="111" t="s">
        <v>589</v>
      </c>
      <c r="BO410" s="114">
        <v>36871510</v>
      </c>
      <c r="BP410" s="111" t="s">
        <v>186</v>
      </c>
      <c r="BQ410" s="114" t="s">
        <v>186</v>
      </c>
      <c r="BR410" s="111" t="s">
        <v>186</v>
      </c>
      <c r="BS410" s="114" t="s">
        <v>186</v>
      </c>
      <c r="BT410" s="114" t="s">
        <v>186</v>
      </c>
      <c r="BU410" s="114" t="s">
        <v>186</v>
      </c>
      <c r="BV410" s="114" t="s">
        <v>186</v>
      </c>
      <c r="BW410" s="114" t="s">
        <v>186</v>
      </c>
      <c r="BX410" s="114" t="s">
        <v>186</v>
      </c>
      <c r="BY410" s="114" t="s">
        <v>186</v>
      </c>
      <c r="BZ410" s="114" t="s">
        <v>186</v>
      </c>
      <c r="CA410" s="111" t="s">
        <v>186</v>
      </c>
      <c r="CB410" s="114" t="s">
        <v>186</v>
      </c>
      <c r="CC410" s="111" t="s">
        <v>186</v>
      </c>
      <c r="CD410" s="114" t="s">
        <v>186</v>
      </c>
      <c r="CE410" s="111" t="s">
        <v>188</v>
      </c>
      <c r="CF410" s="111" t="s">
        <v>1354</v>
      </c>
      <c r="CG410" s="111" t="s">
        <v>186</v>
      </c>
      <c r="CH410" s="111" t="s">
        <v>186</v>
      </c>
      <c r="CI410" s="111" t="s">
        <v>186</v>
      </c>
      <c r="CJ410" s="111" t="s">
        <v>186</v>
      </c>
      <c r="CK410" s="111" t="s">
        <v>186</v>
      </c>
      <c r="CL410" s="111" t="s">
        <v>186</v>
      </c>
      <c r="CM410" s="111" t="s">
        <v>186</v>
      </c>
      <c r="CN410" s="111" t="s">
        <v>186</v>
      </c>
      <c r="CO410" s="111" t="s">
        <v>186</v>
      </c>
      <c r="CP410" s="111" t="s">
        <v>186</v>
      </c>
      <c r="CQ410" s="111" t="s">
        <v>186</v>
      </c>
      <c r="CR410" s="111" t="s">
        <v>186</v>
      </c>
      <c r="CS410" s="111" t="s">
        <v>186</v>
      </c>
      <c r="CT410" s="111" t="s">
        <v>186</v>
      </c>
      <c r="CU410" s="111" t="s">
        <v>186</v>
      </c>
      <c r="CV410" s="114" t="s">
        <v>186</v>
      </c>
      <c r="CW410" s="111" t="s">
        <v>186</v>
      </c>
      <c r="CX410" s="111" t="s">
        <v>186</v>
      </c>
      <c r="CY410" s="111" t="s">
        <v>186</v>
      </c>
      <c r="CZ410" s="111" t="s">
        <v>186</v>
      </c>
      <c r="DA410" s="111" t="s">
        <v>186</v>
      </c>
      <c r="DB410" s="111" t="s">
        <v>186</v>
      </c>
      <c r="DC410" s="111" t="s">
        <v>186</v>
      </c>
      <c r="DD410" s="111" t="s">
        <v>186</v>
      </c>
      <c r="DE410" s="111" t="s">
        <v>186</v>
      </c>
      <c r="DF410" s="111" t="s">
        <v>186</v>
      </c>
      <c r="DG410" s="111" t="s">
        <v>186</v>
      </c>
      <c r="DH410" s="111" t="s">
        <v>186</v>
      </c>
      <c r="DI410" s="111" t="s">
        <v>186</v>
      </c>
      <c r="DJ410" s="111" t="s">
        <v>186</v>
      </c>
      <c r="DK410" s="111" t="s">
        <v>186</v>
      </c>
      <c r="DL410" s="111" t="s">
        <v>186</v>
      </c>
      <c r="DM410" s="115">
        <v>40974.41570601852</v>
      </c>
    </row>
    <row r="411" spans="18:117" ht="17.25" customHeight="1" hidden="1">
      <c r="R411" s="111" t="s">
        <v>1355</v>
      </c>
      <c r="S411" s="111" t="s">
        <v>1356</v>
      </c>
      <c r="T411" s="111" t="s">
        <v>1357</v>
      </c>
      <c r="U411" s="111" t="s">
        <v>1358</v>
      </c>
      <c r="V411" s="111" t="s">
        <v>180</v>
      </c>
      <c r="W411" s="112">
        <v>78861</v>
      </c>
      <c r="X411" s="111" t="s">
        <v>1359</v>
      </c>
      <c r="Y411" s="111" t="s">
        <v>1358</v>
      </c>
      <c r="Z411" s="111" t="s">
        <v>180</v>
      </c>
      <c r="AA411" s="112">
        <v>78861</v>
      </c>
      <c r="AB411" s="113">
        <v>8304267700</v>
      </c>
      <c r="AC411" s="113">
        <v>8304267981</v>
      </c>
      <c r="AD411" s="111" t="s">
        <v>1360</v>
      </c>
      <c r="AE411" s="111" t="s">
        <v>372</v>
      </c>
      <c r="AF411" s="111" t="s">
        <v>1361</v>
      </c>
      <c r="AG411" s="111" t="s">
        <v>1362</v>
      </c>
      <c r="AH411" s="111" t="s">
        <v>1357</v>
      </c>
      <c r="AI411" s="111" t="s">
        <v>1358</v>
      </c>
      <c r="AJ411" s="111" t="s">
        <v>362</v>
      </c>
      <c r="AK411" s="112">
        <v>78861</v>
      </c>
      <c r="AL411" s="111" t="s">
        <v>1357</v>
      </c>
      <c r="AM411" s="111" t="s">
        <v>1358</v>
      </c>
      <c r="AN411" s="111" t="s">
        <v>180</v>
      </c>
      <c r="AO411" s="112">
        <v>78861</v>
      </c>
      <c r="AP411" s="113">
        <v>8304267898</v>
      </c>
      <c r="AQ411" s="113">
        <v>8304267963</v>
      </c>
      <c r="AR411" s="111" t="s">
        <v>197</v>
      </c>
      <c r="AS411" s="114">
        <v>501343</v>
      </c>
      <c r="AT411" s="114">
        <v>206060</v>
      </c>
      <c r="AU411" s="114"/>
      <c r="AV411" s="114"/>
      <c r="AW411" s="114" t="s">
        <v>186</v>
      </c>
      <c r="AX411" s="114" t="s">
        <v>186</v>
      </c>
      <c r="AY411" s="114" t="s">
        <v>186</v>
      </c>
      <c r="AZ411" s="114" t="s">
        <v>186</v>
      </c>
      <c r="BA411" s="114" t="s">
        <v>186</v>
      </c>
      <c r="BB411" s="111" t="s">
        <v>1363</v>
      </c>
      <c r="BC411" s="114">
        <v>501343</v>
      </c>
      <c r="BD411" s="111" t="s">
        <v>186</v>
      </c>
      <c r="BE411" s="114" t="s">
        <v>186</v>
      </c>
      <c r="BF411" s="111" t="s">
        <v>186</v>
      </c>
      <c r="BG411" s="114" t="s">
        <v>186</v>
      </c>
      <c r="BH411" s="114" t="s">
        <v>186</v>
      </c>
      <c r="BI411" s="114" t="s">
        <v>186</v>
      </c>
      <c r="BJ411" s="114" t="s">
        <v>186</v>
      </c>
      <c r="BK411" s="114" t="s">
        <v>186</v>
      </c>
      <c r="BL411" s="114" t="s">
        <v>186</v>
      </c>
      <c r="BM411" s="114" t="s">
        <v>186</v>
      </c>
      <c r="BN411" s="111" t="s">
        <v>1364</v>
      </c>
      <c r="BO411" s="114">
        <v>206060</v>
      </c>
      <c r="BP411" s="111" t="s">
        <v>186</v>
      </c>
      <c r="BQ411" s="114" t="s">
        <v>186</v>
      </c>
      <c r="BR411" s="111" t="s">
        <v>186</v>
      </c>
      <c r="BS411" s="114" t="s">
        <v>186</v>
      </c>
      <c r="BT411" s="114" t="s">
        <v>186</v>
      </c>
      <c r="BU411" s="114" t="s">
        <v>186</v>
      </c>
      <c r="BV411" s="114" t="s">
        <v>186</v>
      </c>
      <c r="BW411" s="114" t="s">
        <v>186</v>
      </c>
      <c r="BX411" s="114" t="s">
        <v>186</v>
      </c>
      <c r="BY411" s="114" t="s">
        <v>186</v>
      </c>
      <c r="BZ411" s="114" t="s">
        <v>186</v>
      </c>
      <c r="CA411" s="111" t="s">
        <v>186</v>
      </c>
      <c r="CB411" s="114" t="s">
        <v>186</v>
      </c>
      <c r="CC411" s="111" t="s">
        <v>186</v>
      </c>
      <c r="CD411" s="114" t="s">
        <v>186</v>
      </c>
      <c r="CE411" s="111" t="s">
        <v>188</v>
      </c>
      <c r="CF411" s="111" t="s">
        <v>1365</v>
      </c>
      <c r="CG411" s="111" t="s">
        <v>186</v>
      </c>
      <c r="CH411" s="111" t="s">
        <v>186</v>
      </c>
      <c r="CI411" s="111" t="s">
        <v>186</v>
      </c>
      <c r="CJ411" s="111" t="s">
        <v>186</v>
      </c>
      <c r="CK411" s="111" t="s">
        <v>186</v>
      </c>
      <c r="CL411" s="111" t="s">
        <v>186</v>
      </c>
      <c r="CM411" s="111" t="s">
        <v>186</v>
      </c>
      <c r="CN411" s="111" t="s">
        <v>186</v>
      </c>
      <c r="CO411" s="111" t="s">
        <v>186</v>
      </c>
      <c r="CP411" s="111" t="s">
        <v>186</v>
      </c>
      <c r="CQ411" s="111" t="s">
        <v>186</v>
      </c>
      <c r="CR411" s="111" t="s">
        <v>186</v>
      </c>
      <c r="CS411" s="111" t="s">
        <v>186</v>
      </c>
      <c r="CT411" s="111" t="s">
        <v>186</v>
      </c>
      <c r="CU411" s="111" t="s">
        <v>186</v>
      </c>
      <c r="CV411" s="114" t="s">
        <v>186</v>
      </c>
      <c r="CW411" s="111" t="s">
        <v>186</v>
      </c>
      <c r="CX411" s="111" t="s">
        <v>186</v>
      </c>
      <c r="CY411" s="111" t="s">
        <v>186</v>
      </c>
      <c r="CZ411" s="111" t="s">
        <v>186</v>
      </c>
      <c r="DA411" s="111" t="s">
        <v>186</v>
      </c>
      <c r="DB411" s="111" t="s">
        <v>186</v>
      </c>
      <c r="DC411" s="111" t="s">
        <v>186</v>
      </c>
      <c r="DD411" s="111" t="s">
        <v>186</v>
      </c>
      <c r="DE411" s="111" t="s">
        <v>186</v>
      </c>
      <c r="DF411" s="111" t="s">
        <v>186</v>
      </c>
      <c r="DG411" s="111" t="s">
        <v>186</v>
      </c>
      <c r="DH411" s="111" t="s">
        <v>186</v>
      </c>
      <c r="DI411" s="111" t="s">
        <v>186</v>
      </c>
      <c r="DJ411" s="111" t="s">
        <v>186</v>
      </c>
      <c r="DK411" s="111" t="s">
        <v>186</v>
      </c>
      <c r="DL411" s="111" t="s">
        <v>186</v>
      </c>
      <c r="DM411" s="115">
        <v>40974.991574074076</v>
      </c>
    </row>
    <row r="412" spans="18:117" ht="17.25" customHeight="1" hidden="1">
      <c r="R412" s="111" t="s">
        <v>1366</v>
      </c>
      <c r="S412" s="111" t="s">
        <v>1367</v>
      </c>
      <c r="T412" s="111" t="s">
        <v>1368</v>
      </c>
      <c r="U412" s="111" t="s">
        <v>448</v>
      </c>
      <c r="V412" s="111" t="s">
        <v>180</v>
      </c>
      <c r="W412" s="112">
        <v>77707</v>
      </c>
      <c r="X412" s="111" t="s">
        <v>1368</v>
      </c>
      <c r="Y412" s="111" t="s">
        <v>448</v>
      </c>
      <c r="Z412" s="111" t="s">
        <v>180</v>
      </c>
      <c r="AA412" s="112">
        <v>77701</v>
      </c>
      <c r="AB412" s="113">
        <v>4092127071</v>
      </c>
      <c r="AC412" s="113">
        <v>4092127066</v>
      </c>
      <c r="AD412" s="111" t="s">
        <v>1369</v>
      </c>
      <c r="AE412" s="111" t="s">
        <v>1370</v>
      </c>
      <c r="AF412" s="111" t="s">
        <v>1371</v>
      </c>
      <c r="AG412" s="111" t="s">
        <v>1367</v>
      </c>
      <c r="AH412" s="111" t="s">
        <v>1372</v>
      </c>
      <c r="AI412" s="111" t="s">
        <v>448</v>
      </c>
      <c r="AJ412" s="111" t="s">
        <v>180</v>
      </c>
      <c r="AK412" s="112">
        <v>77701</v>
      </c>
      <c r="AL412" s="111" t="s">
        <v>1368</v>
      </c>
      <c r="AM412" s="111" t="s">
        <v>448</v>
      </c>
      <c r="AN412" s="111" t="s">
        <v>180</v>
      </c>
      <c r="AO412" s="112">
        <v>77701</v>
      </c>
      <c r="AP412" s="113">
        <v>4092126156</v>
      </c>
      <c r="AQ412" s="113">
        <v>4092127066</v>
      </c>
      <c r="AR412" s="111" t="s">
        <v>185</v>
      </c>
      <c r="AS412" s="114" t="s">
        <v>186</v>
      </c>
      <c r="AT412" s="114">
        <v>29654315.62</v>
      </c>
      <c r="AU412" s="114"/>
      <c r="AV412" s="114"/>
      <c r="AW412" s="114" t="s">
        <v>186</v>
      </c>
      <c r="AX412" s="114" t="s">
        <v>186</v>
      </c>
      <c r="AY412" s="114" t="s">
        <v>186</v>
      </c>
      <c r="AZ412" s="114" t="s">
        <v>186</v>
      </c>
      <c r="BA412" s="114" t="s">
        <v>186</v>
      </c>
      <c r="BB412" s="111" t="s">
        <v>186</v>
      </c>
      <c r="BC412" s="114" t="s">
        <v>186</v>
      </c>
      <c r="BD412" s="111" t="s">
        <v>186</v>
      </c>
      <c r="BE412" s="114" t="s">
        <v>186</v>
      </c>
      <c r="BF412" s="111" t="s">
        <v>186</v>
      </c>
      <c r="BG412" s="114" t="s">
        <v>186</v>
      </c>
      <c r="BH412" s="114" t="s">
        <v>186</v>
      </c>
      <c r="BI412" s="114" t="s">
        <v>186</v>
      </c>
      <c r="BJ412" s="114" t="s">
        <v>186</v>
      </c>
      <c r="BK412" s="114" t="s">
        <v>186</v>
      </c>
      <c r="BL412" s="114" t="s">
        <v>186</v>
      </c>
      <c r="BM412" s="114" t="s">
        <v>186</v>
      </c>
      <c r="BN412" s="111" t="s">
        <v>356</v>
      </c>
      <c r="BO412" s="114">
        <v>29654315.62</v>
      </c>
      <c r="BP412" s="111" t="s">
        <v>186</v>
      </c>
      <c r="BQ412" s="114" t="s">
        <v>186</v>
      </c>
      <c r="BR412" s="111" t="s">
        <v>186</v>
      </c>
      <c r="BS412" s="114" t="s">
        <v>186</v>
      </c>
      <c r="BT412" s="114" t="s">
        <v>186</v>
      </c>
      <c r="BU412" s="114" t="s">
        <v>186</v>
      </c>
      <c r="BV412" s="114" t="s">
        <v>186</v>
      </c>
      <c r="BW412" s="114" t="s">
        <v>186</v>
      </c>
      <c r="BX412" s="114" t="s">
        <v>186</v>
      </c>
      <c r="BY412" s="114" t="s">
        <v>186</v>
      </c>
      <c r="BZ412" s="114" t="s">
        <v>186</v>
      </c>
      <c r="CA412" s="111" t="s">
        <v>186</v>
      </c>
      <c r="CB412" s="114" t="s">
        <v>186</v>
      </c>
      <c r="CC412" s="111" t="s">
        <v>186</v>
      </c>
      <c r="CD412" s="114" t="s">
        <v>186</v>
      </c>
      <c r="CE412" s="111" t="s">
        <v>188</v>
      </c>
      <c r="CF412" s="111" t="s">
        <v>186</v>
      </c>
      <c r="CG412" s="111" t="s">
        <v>186</v>
      </c>
      <c r="CH412" s="111" t="s">
        <v>186</v>
      </c>
      <c r="CI412" s="111" t="s">
        <v>186</v>
      </c>
      <c r="CJ412" s="111" t="s">
        <v>186</v>
      </c>
      <c r="CK412" s="111" t="s">
        <v>186</v>
      </c>
      <c r="CL412" s="111" t="s">
        <v>186</v>
      </c>
      <c r="CM412" s="111" t="s">
        <v>186</v>
      </c>
      <c r="CN412" s="111" t="s">
        <v>186</v>
      </c>
      <c r="CO412" s="111" t="s">
        <v>186</v>
      </c>
      <c r="CP412" s="111" t="s">
        <v>186</v>
      </c>
      <c r="CQ412" s="111" t="s">
        <v>186</v>
      </c>
      <c r="CR412" s="111" t="s">
        <v>186</v>
      </c>
      <c r="CS412" s="111" t="s">
        <v>186</v>
      </c>
      <c r="CT412" s="111" t="s">
        <v>186</v>
      </c>
      <c r="CU412" s="111" t="s">
        <v>186</v>
      </c>
      <c r="CV412" s="111" t="s">
        <v>186</v>
      </c>
      <c r="CW412" s="111" t="s">
        <v>186</v>
      </c>
      <c r="CX412" s="111" t="s">
        <v>186</v>
      </c>
      <c r="CY412" s="111" t="s">
        <v>186</v>
      </c>
      <c r="CZ412" s="111" t="s">
        <v>186</v>
      </c>
      <c r="DA412" s="111" t="s">
        <v>186</v>
      </c>
      <c r="DB412" s="111" t="s">
        <v>186</v>
      </c>
      <c r="DC412" s="111" t="s">
        <v>186</v>
      </c>
      <c r="DD412" s="111" t="s">
        <v>186</v>
      </c>
      <c r="DE412" s="111" t="s">
        <v>186</v>
      </c>
      <c r="DF412" s="111" t="s">
        <v>186</v>
      </c>
      <c r="DG412" s="111" t="s">
        <v>186</v>
      </c>
      <c r="DH412" s="111" t="s">
        <v>186</v>
      </c>
      <c r="DI412" s="111" t="s">
        <v>186</v>
      </c>
      <c r="DJ412" s="111" t="s">
        <v>186</v>
      </c>
      <c r="DK412" s="111" t="s">
        <v>186</v>
      </c>
      <c r="DL412" s="111" t="s">
        <v>186</v>
      </c>
      <c r="DM412" s="115">
        <v>40962.68918981482</v>
      </c>
    </row>
    <row r="413" spans="18:117" ht="17.25" customHeight="1" hidden="1">
      <c r="R413" s="111" t="s">
        <v>1373</v>
      </c>
      <c r="S413" s="111" t="s">
        <v>1374</v>
      </c>
      <c r="T413" s="111" t="s">
        <v>1375</v>
      </c>
      <c r="U413" s="111" t="s">
        <v>1376</v>
      </c>
      <c r="V413" s="111" t="s">
        <v>180</v>
      </c>
      <c r="W413" s="112">
        <v>77630</v>
      </c>
      <c r="X413" s="111" t="s">
        <v>1375</v>
      </c>
      <c r="Y413" s="111" t="s">
        <v>1376</v>
      </c>
      <c r="Z413" s="111" t="s">
        <v>180</v>
      </c>
      <c r="AA413" s="112">
        <v>77630</v>
      </c>
      <c r="AB413" s="113">
        <v>4098831340</v>
      </c>
      <c r="AC413" s="113">
        <v>4098831223</v>
      </c>
      <c r="AD413" s="111" t="s">
        <v>1369</v>
      </c>
      <c r="AE413" s="111" t="s">
        <v>1377</v>
      </c>
      <c r="AF413" s="111" t="s">
        <v>1371</v>
      </c>
      <c r="AG413" s="111" t="s">
        <v>1374</v>
      </c>
      <c r="AH413" s="111" t="s">
        <v>1375</v>
      </c>
      <c r="AI413" s="111" t="s">
        <v>1376</v>
      </c>
      <c r="AJ413" s="111" t="s">
        <v>180</v>
      </c>
      <c r="AK413" s="112">
        <v>77630</v>
      </c>
      <c r="AL413" s="111" t="s">
        <v>1375</v>
      </c>
      <c r="AM413" s="111" t="s">
        <v>1376</v>
      </c>
      <c r="AN413" s="111" t="s">
        <v>180</v>
      </c>
      <c r="AO413" s="112">
        <v>77630</v>
      </c>
      <c r="AP413" s="113">
        <v>4092126156</v>
      </c>
      <c r="AQ413" s="113">
        <v>4092127066</v>
      </c>
      <c r="AR413" s="111" t="s">
        <v>185</v>
      </c>
      <c r="AS413" s="114">
        <v>1126747</v>
      </c>
      <c r="AT413" s="114">
        <v>4702134.26</v>
      </c>
      <c r="AU413" s="114"/>
      <c r="AV413" s="114"/>
      <c r="AW413" s="114" t="s">
        <v>186</v>
      </c>
      <c r="AX413" s="114" t="s">
        <v>186</v>
      </c>
      <c r="AY413" s="114" t="s">
        <v>186</v>
      </c>
      <c r="AZ413" s="114" t="s">
        <v>186</v>
      </c>
      <c r="BA413" s="114" t="s">
        <v>186</v>
      </c>
      <c r="BB413" s="111" t="s">
        <v>356</v>
      </c>
      <c r="BC413" s="114">
        <v>1126747</v>
      </c>
      <c r="BD413" s="111" t="s">
        <v>186</v>
      </c>
      <c r="BE413" s="114" t="s">
        <v>186</v>
      </c>
      <c r="BF413" s="111" t="s">
        <v>186</v>
      </c>
      <c r="BG413" s="114" t="s">
        <v>186</v>
      </c>
      <c r="BH413" s="114" t="s">
        <v>186</v>
      </c>
      <c r="BI413" s="114" t="s">
        <v>186</v>
      </c>
      <c r="BJ413" s="114" t="s">
        <v>186</v>
      </c>
      <c r="BK413" s="114" t="s">
        <v>186</v>
      </c>
      <c r="BL413" s="114" t="s">
        <v>186</v>
      </c>
      <c r="BM413" s="114" t="s">
        <v>186</v>
      </c>
      <c r="BN413" s="111" t="s">
        <v>356</v>
      </c>
      <c r="BO413" s="114">
        <v>4702134.26</v>
      </c>
      <c r="BP413" s="111" t="s">
        <v>186</v>
      </c>
      <c r="BQ413" s="114" t="s">
        <v>186</v>
      </c>
      <c r="BR413" s="111" t="s">
        <v>186</v>
      </c>
      <c r="BS413" s="114" t="s">
        <v>186</v>
      </c>
      <c r="BT413" s="114" t="s">
        <v>186</v>
      </c>
      <c r="BU413" s="114" t="s">
        <v>186</v>
      </c>
      <c r="BV413" s="114" t="s">
        <v>186</v>
      </c>
      <c r="BW413" s="114" t="s">
        <v>186</v>
      </c>
      <c r="BX413" s="114" t="s">
        <v>186</v>
      </c>
      <c r="BY413" s="114" t="s">
        <v>186</v>
      </c>
      <c r="BZ413" s="114" t="s">
        <v>186</v>
      </c>
      <c r="CA413" s="111" t="s">
        <v>186</v>
      </c>
      <c r="CB413" s="114" t="s">
        <v>186</v>
      </c>
      <c r="CC413" s="111" t="s">
        <v>186</v>
      </c>
      <c r="CD413" s="114" t="s">
        <v>186</v>
      </c>
      <c r="CE413" s="111" t="s">
        <v>188</v>
      </c>
      <c r="CF413" s="111" t="s">
        <v>186</v>
      </c>
      <c r="CG413" s="111" t="s">
        <v>186</v>
      </c>
      <c r="CH413" s="111" t="s">
        <v>186</v>
      </c>
      <c r="CI413" s="111" t="s">
        <v>186</v>
      </c>
      <c r="CJ413" s="111" t="s">
        <v>186</v>
      </c>
      <c r="CK413" s="111" t="s">
        <v>186</v>
      </c>
      <c r="CL413" s="111" t="s">
        <v>186</v>
      </c>
      <c r="CM413" s="111" t="s">
        <v>186</v>
      </c>
      <c r="CN413" s="111" t="s">
        <v>186</v>
      </c>
      <c r="CO413" s="111" t="s">
        <v>186</v>
      </c>
      <c r="CP413" s="111" t="s">
        <v>186</v>
      </c>
      <c r="CQ413" s="111" t="s">
        <v>186</v>
      </c>
      <c r="CR413" s="111" t="s">
        <v>186</v>
      </c>
      <c r="CS413" s="111" t="s">
        <v>186</v>
      </c>
      <c r="CT413" s="111" t="s">
        <v>186</v>
      </c>
      <c r="CU413" s="111" t="s">
        <v>186</v>
      </c>
      <c r="CV413" s="111" t="s">
        <v>186</v>
      </c>
      <c r="CW413" s="111" t="s">
        <v>186</v>
      </c>
      <c r="CX413" s="111" t="s">
        <v>186</v>
      </c>
      <c r="CY413" s="111" t="s">
        <v>186</v>
      </c>
      <c r="CZ413" s="111" t="s">
        <v>186</v>
      </c>
      <c r="DA413" s="111" t="s">
        <v>186</v>
      </c>
      <c r="DB413" s="111" t="s">
        <v>186</v>
      </c>
      <c r="DC413" s="111" t="s">
        <v>186</v>
      </c>
      <c r="DD413" s="111" t="s">
        <v>186</v>
      </c>
      <c r="DE413" s="111" t="s">
        <v>186</v>
      </c>
      <c r="DF413" s="111" t="s">
        <v>186</v>
      </c>
      <c r="DG413" s="111" t="s">
        <v>186</v>
      </c>
      <c r="DH413" s="111" t="s">
        <v>186</v>
      </c>
      <c r="DI413" s="111" t="s">
        <v>186</v>
      </c>
      <c r="DJ413" s="111" t="s">
        <v>186</v>
      </c>
      <c r="DK413" s="111" t="s">
        <v>186</v>
      </c>
      <c r="DL413" s="111" t="s">
        <v>186</v>
      </c>
      <c r="DM413" s="115">
        <v>40962.66886574074</v>
      </c>
    </row>
    <row r="414" spans="18:117" ht="17.25" customHeight="1" hidden="1">
      <c r="R414" s="111" t="s">
        <v>1378</v>
      </c>
      <c r="S414" s="111" t="s">
        <v>1379</v>
      </c>
      <c r="T414" s="111" t="s">
        <v>1380</v>
      </c>
      <c r="U414" s="111" t="s">
        <v>712</v>
      </c>
      <c r="V414" s="111" t="s">
        <v>180</v>
      </c>
      <c r="W414" s="112">
        <v>77008</v>
      </c>
      <c r="X414" s="111" t="s">
        <v>1381</v>
      </c>
      <c r="Y414" s="111" t="s">
        <v>712</v>
      </c>
      <c r="Z414" s="111" t="s">
        <v>180</v>
      </c>
      <c r="AA414" s="112">
        <v>77024</v>
      </c>
      <c r="AB414" s="113">
        <v>7133384191</v>
      </c>
      <c r="AC414" s="113">
        <v>7133384158</v>
      </c>
      <c r="AD414" s="111" t="s">
        <v>1382</v>
      </c>
      <c r="AE414" s="111" t="s">
        <v>1383</v>
      </c>
      <c r="AF414" s="111" t="s">
        <v>1384</v>
      </c>
      <c r="AG414" s="111" t="s">
        <v>1385</v>
      </c>
      <c r="AH414" s="111" t="s">
        <v>1381</v>
      </c>
      <c r="AI414" s="111" t="s">
        <v>712</v>
      </c>
      <c r="AJ414" s="111" t="s">
        <v>180</v>
      </c>
      <c r="AK414" s="112">
        <v>77024</v>
      </c>
      <c r="AL414" s="111" t="s">
        <v>1381</v>
      </c>
      <c r="AM414" s="111" t="s">
        <v>712</v>
      </c>
      <c r="AN414" s="111" t="s">
        <v>180</v>
      </c>
      <c r="AO414" s="112">
        <v>77024</v>
      </c>
      <c r="AP414" s="113">
        <v>7133384191</v>
      </c>
      <c r="AQ414" s="113">
        <v>7133384158</v>
      </c>
      <c r="AR414" s="111" t="s">
        <v>185</v>
      </c>
      <c r="AS414" s="114">
        <v>22802090</v>
      </c>
      <c r="AT414" s="114">
        <v>80822365.36</v>
      </c>
      <c r="AU414" s="114"/>
      <c r="AV414" s="114"/>
      <c r="AW414" s="114"/>
      <c r="AX414" s="114">
        <v>22802090</v>
      </c>
      <c r="AY414" s="114"/>
      <c r="AZ414" s="114"/>
      <c r="BA414" s="114"/>
      <c r="BB414" s="111" t="s">
        <v>186</v>
      </c>
      <c r="BC414" s="114" t="s">
        <v>186</v>
      </c>
      <c r="BD414" s="111" t="s">
        <v>186</v>
      </c>
      <c r="BE414" s="114" t="s">
        <v>186</v>
      </c>
      <c r="BF414" s="111" t="s">
        <v>186</v>
      </c>
      <c r="BG414" s="114" t="s">
        <v>186</v>
      </c>
      <c r="BH414" s="114"/>
      <c r="BI414" s="114"/>
      <c r="BJ414" s="114">
        <v>80822365.36</v>
      </c>
      <c r="BK414" s="114"/>
      <c r="BL414" s="114"/>
      <c r="BM414" s="114"/>
      <c r="BN414" s="111" t="s">
        <v>186</v>
      </c>
      <c r="BO414" s="114" t="s">
        <v>186</v>
      </c>
      <c r="BP414" s="111" t="s">
        <v>186</v>
      </c>
      <c r="BQ414" s="114" t="s">
        <v>186</v>
      </c>
      <c r="BR414" s="111" t="s">
        <v>186</v>
      </c>
      <c r="BS414" s="114"/>
      <c r="BT414" s="114"/>
      <c r="BU414" s="114"/>
      <c r="BV414" s="114"/>
      <c r="BW414" s="114"/>
      <c r="BX414" s="114"/>
      <c r="BY414" s="114"/>
      <c r="BZ414" s="114"/>
      <c r="CA414" s="111"/>
      <c r="CB414" s="114"/>
      <c r="CC414" s="111"/>
      <c r="CD414" s="114"/>
      <c r="CE414" s="111" t="s">
        <v>188</v>
      </c>
      <c r="CF414" s="111" t="s">
        <v>186</v>
      </c>
      <c r="CG414" s="111" t="s">
        <v>186</v>
      </c>
      <c r="CH414" s="111" t="s">
        <v>186</v>
      </c>
      <c r="CI414" s="111" t="s">
        <v>186</v>
      </c>
      <c r="CJ414" s="111" t="s">
        <v>186</v>
      </c>
      <c r="CK414" s="111" t="s">
        <v>186</v>
      </c>
      <c r="CL414" s="111" t="s">
        <v>186</v>
      </c>
      <c r="CM414" s="111" t="s">
        <v>186</v>
      </c>
      <c r="CN414" s="111" t="s">
        <v>186</v>
      </c>
      <c r="CO414" s="111" t="s">
        <v>186</v>
      </c>
      <c r="CP414" s="111" t="s">
        <v>186</v>
      </c>
      <c r="CQ414" s="111" t="s">
        <v>186</v>
      </c>
      <c r="CR414" s="111" t="s">
        <v>186</v>
      </c>
      <c r="CS414" s="111" t="s">
        <v>186</v>
      </c>
      <c r="CT414" s="111" t="s">
        <v>186</v>
      </c>
      <c r="CU414" s="111" t="s">
        <v>186</v>
      </c>
      <c r="CV414" s="114" t="s">
        <v>186</v>
      </c>
      <c r="CW414" s="111" t="s">
        <v>186</v>
      </c>
      <c r="CX414" s="111" t="s">
        <v>186</v>
      </c>
      <c r="CY414" s="111" t="s">
        <v>186</v>
      </c>
      <c r="CZ414" s="111" t="s">
        <v>186</v>
      </c>
      <c r="DA414" s="111" t="s">
        <v>186</v>
      </c>
      <c r="DB414" s="111" t="s">
        <v>186</v>
      </c>
      <c r="DC414" s="111" t="s">
        <v>186</v>
      </c>
      <c r="DD414" s="111" t="s">
        <v>186</v>
      </c>
      <c r="DE414" s="111" t="s">
        <v>186</v>
      </c>
      <c r="DF414" s="111" t="s">
        <v>186</v>
      </c>
      <c r="DG414" s="111" t="s">
        <v>186</v>
      </c>
      <c r="DH414" s="111" t="s">
        <v>186</v>
      </c>
      <c r="DI414" s="111" t="s">
        <v>186</v>
      </c>
      <c r="DJ414" s="111" t="s">
        <v>186</v>
      </c>
      <c r="DK414" s="111" t="s">
        <v>186</v>
      </c>
      <c r="DL414" s="111" t="s">
        <v>186</v>
      </c>
      <c r="DM414" s="115">
        <v>40969.61665509259</v>
      </c>
    </row>
    <row r="415" spans="18:117" ht="17.25" customHeight="1" hidden="1">
      <c r="R415" s="111" t="s">
        <v>1386</v>
      </c>
      <c r="S415" s="111" t="s">
        <v>1387</v>
      </c>
      <c r="T415" s="111" t="s">
        <v>1388</v>
      </c>
      <c r="U415" s="111" t="s">
        <v>1389</v>
      </c>
      <c r="V415" s="111" t="s">
        <v>180</v>
      </c>
      <c r="W415" s="112">
        <v>77494</v>
      </c>
      <c r="X415" s="111" t="s">
        <v>1381</v>
      </c>
      <c r="Y415" s="111" t="s">
        <v>712</v>
      </c>
      <c r="Z415" s="111" t="s">
        <v>180</v>
      </c>
      <c r="AA415" s="112">
        <v>77024</v>
      </c>
      <c r="AB415" s="113">
        <v>7133384191</v>
      </c>
      <c r="AC415" s="113">
        <v>7133384158</v>
      </c>
      <c r="AD415" s="111" t="s">
        <v>1382</v>
      </c>
      <c r="AE415" s="111" t="s">
        <v>1383</v>
      </c>
      <c r="AF415" s="111" t="s">
        <v>1384</v>
      </c>
      <c r="AG415" s="111" t="s">
        <v>1385</v>
      </c>
      <c r="AH415" s="111" t="s">
        <v>1381</v>
      </c>
      <c r="AI415" s="111" t="s">
        <v>712</v>
      </c>
      <c r="AJ415" s="111" t="s">
        <v>180</v>
      </c>
      <c r="AK415" s="112">
        <v>77024</v>
      </c>
      <c r="AL415" s="111" t="s">
        <v>1381</v>
      </c>
      <c r="AM415" s="111" t="s">
        <v>712</v>
      </c>
      <c r="AN415" s="111" t="s">
        <v>180</v>
      </c>
      <c r="AO415" s="112">
        <v>77024</v>
      </c>
      <c r="AP415" s="113">
        <v>7133384191</v>
      </c>
      <c r="AQ415" s="113">
        <v>7133384158</v>
      </c>
      <c r="AR415" s="111" t="s">
        <v>185</v>
      </c>
      <c r="AS415" s="114">
        <v>0</v>
      </c>
      <c r="AT415" s="114">
        <v>10079724.37</v>
      </c>
      <c r="AU415" s="114"/>
      <c r="AV415" s="114"/>
      <c r="AW415" s="114"/>
      <c r="AX415" s="114">
        <v>10079724.37</v>
      </c>
      <c r="AY415" s="114"/>
      <c r="AZ415" s="114"/>
      <c r="BA415" s="114"/>
      <c r="BB415" s="111" t="s">
        <v>186</v>
      </c>
      <c r="BC415" s="114" t="s">
        <v>186</v>
      </c>
      <c r="BD415" s="111" t="s">
        <v>186</v>
      </c>
      <c r="BE415" s="114" t="s">
        <v>186</v>
      </c>
      <c r="BF415" s="111" t="s">
        <v>186</v>
      </c>
      <c r="BG415" s="114" t="s">
        <v>186</v>
      </c>
      <c r="BH415" s="114"/>
      <c r="BI415" s="114"/>
      <c r="BJ415" s="114"/>
      <c r="BK415" s="114"/>
      <c r="BL415" s="114"/>
      <c r="BM415" s="114"/>
      <c r="BN415" s="111" t="s">
        <v>186</v>
      </c>
      <c r="BO415" s="114" t="s">
        <v>186</v>
      </c>
      <c r="BP415" s="111" t="s">
        <v>186</v>
      </c>
      <c r="BQ415" s="114" t="s">
        <v>186</v>
      </c>
      <c r="BR415" s="111" t="s">
        <v>186</v>
      </c>
      <c r="BS415" s="114"/>
      <c r="BT415" s="114"/>
      <c r="BU415" s="114"/>
      <c r="BV415" s="114"/>
      <c r="BW415" s="114"/>
      <c r="BX415" s="114"/>
      <c r="BY415" s="114"/>
      <c r="BZ415" s="114"/>
      <c r="CA415" s="111"/>
      <c r="CB415" s="114"/>
      <c r="CC415" s="111"/>
      <c r="CD415" s="114"/>
      <c r="CE415" s="111" t="s">
        <v>188</v>
      </c>
      <c r="CF415" s="111" t="s">
        <v>186</v>
      </c>
      <c r="CG415" s="111" t="s">
        <v>186</v>
      </c>
      <c r="CH415" s="111" t="s">
        <v>186</v>
      </c>
      <c r="CI415" s="111" t="s">
        <v>186</v>
      </c>
      <c r="CJ415" s="111" t="s">
        <v>186</v>
      </c>
      <c r="CK415" s="111" t="s">
        <v>186</v>
      </c>
      <c r="CL415" s="111" t="s">
        <v>186</v>
      </c>
      <c r="CM415" s="111" t="s">
        <v>186</v>
      </c>
      <c r="CN415" s="111" t="s">
        <v>186</v>
      </c>
      <c r="CO415" s="111" t="s">
        <v>186</v>
      </c>
      <c r="CP415" s="111" t="s">
        <v>186</v>
      </c>
      <c r="CQ415" s="111" t="s">
        <v>186</v>
      </c>
      <c r="CR415" s="111" t="s">
        <v>186</v>
      </c>
      <c r="CS415" s="111" t="s">
        <v>186</v>
      </c>
      <c r="CT415" s="111" t="s">
        <v>186</v>
      </c>
      <c r="CU415" s="111" t="s">
        <v>186</v>
      </c>
      <c r="CV415" s="114" t="s">
        <v>186</v>
      </c>
      <c r="CW415" s="111" t="s">
        <v>186</v>
      </c>
      <c r="CX415" s="111" t="s">
        <v>186</v>
      </c>
      <c r="CY415" s="111" t="s">
        <v>186</v>
      </c>
      <c r="CZ415" s="111" t="s">
        <v>186</v>
      </c>
      <c r="DA415" s="111" t="s">
        <v>186</v>
      </c>
      <c r="DB415" s="111" t="s">
        <v>186</v>
      </c>
      <c r="DC415" s="111" t="s">
        <v>186</v>
      </c>
      <c r="DD415" s="111" t="s">
        <v>186</v>
      </c>
      <c r="DE415" s="111" t="s">
        <v>186</v>
      </c>
      <c r="DF415" s="111" t="s">
        <v>186</v>
      </c>
      <c r="DG415" s="111" t="s">
        <v>186</v>
      </c>
      <c r="DH415" s="111" t="s">
        <v>186</v>
      </c>
      <c r="DI415" s="111" t="s">
        <v>186</v>
      </c>
      <c r="DJ415" s="111" t="s">
        <v>186</v>
      </c>
      <c r="DK415" s="111" t="s">
        <v>186</v>
      </c>
      <c r="DL415" s="111" t="s">
        <v>186</v>
      </c>
      <c r="DM415" s="115">
        <v>40969.620729166665</v>
      </c>
    </row>
    <row r="416" spans="18:117" ht="17.25" customHeight="1" hidden="1">
      <c r="R416" s="111" t="s">
        <v>1390</v>
      </c>
      <c r="S416" s="111" t="s">
        <v>1391</v>
      </c>
      <c r="T416" s="111" t="s">
        <v>1392</v>
      </c>
      <c r="U416" s="111" t="s">
        <v>712</v>
      </c>
      <c r="V416" s="111" t="s">
        <v>180</v>
      </c>
      <c r="W416" s="112">
        <v>77024</v>
      </c>
      <c r="X416" s="111" t="s">
        <v>1381</v>
      </c>
      <c r="Y416" s="111" t="s">
        <v>712</v>
      </c>
      <c r="Z416" s="111" t="s">
        <v>180</v>
      </c>
      <c r="AA416" s="112">
        <v>77024</v>
      </c>
      <c r="AB416" s="113">
        <v>7133384191</v>
      </c>
      <c r="AC416" s="113">
        <v>7133384158</v>
      </c>
      <c r="AD416" s="111" t="s">
        <v>1382</v>
      </c>
      <c r="AE416" s="111" t="s">
        <v>1383</v>
      </c>
      <c r="AF416" s="111" t="s">
        <v>1384</v>
      </c>
      <c r="AG416" s="111" t="s">
        <v>1385</v>
      </c>
      <c r="AH416" s="111" t="s">
        <v>1381</v>
      </c>
      <c r="AI416" s="111" t="s">
        <v>712</v>
      </c>
      <c r="AJ416" s="111" t="s">
        <v>180</v>
      </c>
      <c r="AK416" s="112">
        <v>77024</v>
      </c>
      <c r="AL416" s="111" t="s">
        <v>1381</v>
      </c>
      <c r="AM416" s="111" t="s">
        <v>712</v>
      </c>
      <c r="AN416" s="111" t="s">
        <v>180</v>
      </c>
      <c r="AO416" s="112">
        <v>77024</v>
      </c>
      <c r="AP416" s="113">
        <v>7133384191</v>
      </c>
      <c r="AQ416" s="113">
        <v>7133384158</v>
      </c>
      <c r="AR416" s="111" t="s">
        <v>185</v>
      </c>
      <c r="AS416" s="114">
        <v>0</v>
      </c>
      <c r="AT416" s="114">
        <v>18733974.3</v>
      </c>
      <c r="AU416" s="114"/>
      <c r="AV416" s="114"/>
      <c r="AW416" s="114"/>
      <c r="AX416" s="114">
        <v>18733974.3</v>
      </c>
      <c r="AY416" s="114"/>
      <c r="AZ416" s="114"/>
      <c r="BA416" s="114"/>
      <c r="BB416" s="111" t="s">
        <v>186</v>
      </c>
      <c r="BC416" s="114" t="s">
        <v>186</v>
      </c>
      <c r="BD416" s="111" t="s">
        <v>186</v>
      </c>
      <c r="BE416" s="114" t="s">
        <v>186</v>
      </c>
      <c r="BF416" s="111" t="s">
        <v>186</v>
      </c>
      <c r="BG416" s="114" t="s">
        <v>186</v>
      </c>
      <c r="BH416" s="114"/>
      <c r="BI416" s="114"/>
      <c r="BJ416" s="114"/>
      <c r="BK416" s="114"/>
      <c r="BL416" s="114"/>
      <c r="BM416" s="114"/>
      <c r="BN416" s="111" t="s">
        <v>186</v>
      </c>
      <c r="BO416" s="114" t="s">
        <v>186</v>
      </c>
      <c r="BP416" s="111" t="s">
        <v>186</v>
      </c>
      <c r="BQ416" s="114" t="s">
        <v>186</v>
      </c>
      <c r="BR416" s="111" t="s">
        <v>186</v>
      </c>
      <c r="BS416" s="114"/>
      <c r="BT416" s="114"/>
      <c r="BU416" s="114"/>
      <c r="BV416" s="114"/>
      <c r="BW416" s="114"/>
      <c r="BX416" s="114"/>
      <c r="BY416" s="114"/>
      <c r="BZ416" s="114"/>
      <c r="CA416" s="111"/>
      <c r="CB416" s="114"/>
      <c r="CC416" s="111"/>
      <c r="CD416" s="114"/>
      <c r="CE416" s="111" t="s">
        <v>188</v>
      </c>
      <c r="CF416" s="111" t="s">
        <v>186</v>
      </c>
      <c r="CG416" s="111" t="s">
        <v>186</v>
      </c>
      <c r="CH416" s="111" t="s">
        <v>186</v>
      </c>
      <c r="CI416" s="111" t="s">
        <v>186</v>
      </c>
      <c r="CJ416" s="111" t="s">
        <v>186</v>
      </c>
      <c r="CK416" s="111" t="s">
        <v>186</v>
      </c>
      <c r="CL416" s="111" t="s">
        <v>186</v>
      </c>
      <c r="CM416" s="111" t="s">
        <v>186</v>
      </c>
      <c r="CN416" s="111" t="s">
        <v>186</v>
      </c>
      <c r="CO416" s="111" t="s">
        <v>186</v>
      </c>
      <c r="CP416" s="111" t="s">
        <v>186</v>
      </c>
      <c r="CQ416" s="111" t="s">
        <v>186</v>
      </c>
      <c r="CR416" s="111" t="s">
        <v>186</v>
      </c>
      <c r="CS416" s="111" t="s">
        <v>186</v>
      </c>
      <c r="CT416" s="111" t="s">
        <v>186</v>
      </c>
      <c r="CU416" s="111" t="s">
        <v>186</v>
      </c>
      <c r="CV416" s="114" t="s">
        <v>186</v>
      </c>
      <c r="CW416" s="111" t="s">
        <v>186</v>
      </c>
      <c r="CX416" s="111" t="s">
        <v>186</v>
      </c>
      <c r="CY416" s="111" t="s">
        <v>186</v>
      </c>
      <c r="CZ416" s="111" t="s">
        <v>186</v>
      </c>
      <c r="DA416" s="111" t="s">
        <v>186</v>
      </c>
      <c r="DB416" s="111" t="s">
        <v>186</v>
      </c>
      <c r="DC416" s="111" t="s">
        <v>186</v>
      </c>
      <c r="DD416" s="111" t="s">
        <v>186</v>
      </c>
      <c r="DE416" s="111" t="s">
        <v>186</v>
      </c>
      <c r="DF416" s="111" t="s">
        <v>186</v>
      </c>
      <c r="DG416" s="111" t="s">
        <v>186</v>
      </c>
      <c r="DH416" s="111" t="s">
        <v>186</v>
      </c>
      <c r="DI416" s="111" t="s">
        <v>186</v>
      </c>
      <c r="DJ416" s="111" t="s">
        <v>186</v>
      </c>
      <c r="DK416" s="111" t="s">
        <v>186</v>
      </c>
      <c r="DL416" s="111" t="s">
        <v>186</v>
      </c>
      <c r="DM416" s="115">
        <v>40969.61846064815</v>
      </c>
    </row>
    <row r="417" spans="18:117" ht="17.25" customHeight="1" hidden="1">
      <c r="R417" s="119" t="s">
        <v>1393</v>
      </c>
      <c r="S417" s="111" t="s">
        <v>1394</v>
      </c>
      <c r="T417" s="111" t="s">
        <v>1395</v>
      </c>
      <c r="U417" s="111" t="s">
        <v>1396</v>
      </c>
      <c r="V417" s="111" t="s">
        <v>180</v>
      </c>
      <c r="W417" s="112">
        <v>77338</v>
      </c>
      <c r="X417" s="111" t="s">
        <v>1381</v>
      </c>
      <c r="Y417" s="111" t="s">
        <v>712</v>
      </c>
      <c r="Z417" s="111" t="s">
        <v>180</v>
      </c>
      <c r="AA417" s="112">
        <v>77024</v>
      </c>
      <c r="AB417" s="113">
        <v>7133384191</v>
      </c>
      <c r="AC417" s="113">
        <v>7133384158</v>
      </c>
      <c r="AD417" s="111" t="s">
        <v>1382</v>
      </c>
      <c r="AE417" s="111" t="s">
        <v>1383</v>
      </c>
      <c r="AF417" s="111" t="s">
        <v>1384</v>
      </c>
      <c r="AG417" s="111" t="s">
        <v>1385</v>
      </c>
      <c r="AH417" s="111" t="s">
        <v>1381</v>
      </c>
      <c r="AI417" s="111" t="s">
        <v>712</v>
      </c>
      <c r="AJ417" s="111" t="s">
        <v>180</v>
      </c>
      <c r="AK417" s="112">
        <v>77024</v>
      </c>
      <c r="AL417" s="111" t="s">
        <v>1381</v>
      </c>
      <c r="AM417" s="111" t="s">
        <v>712</v>
      </c>
      <c r="AN417" s="111" t="s">
        <v>180</v>
      </c>
      <c r="AO417" s="112">
        <v>77024</v>
      </c>
      <c r="AP417" s="113">
        <v>7133384191</v>
      </c>
      <c r="AQ417" s="113">
        <v>7133384158</v>
      </c>
      <c r="AR417" s="111" t="s">
        <v>185</v>
      </c>
      <c r="AS417" s="114">
        <v>0</v>
      </c>
      <c r="AT417" s="114">
        <v>25373453.29</v>
      </c>
      <c r="AU417" s="114"/>
      <c r="AV417" s="114"/>
      <c r="AW417" s="114"/>
      <c r="AX417" s="114">
        <v>25373453.29</v>
      </c>
      <c r="AY417" s="114"/>
      <c r="AZ417" s="114"/>
      <c r="BA417" s="114"/>
      <c r="BB417" s="111" t="s">
        <v>186</v>
      </c>
      <c r="BC417" s="114" t="s">
        <v>186</v>
      </c>
      <c r="BD417" s="111" t="s">
        <v>186</v>
      </c>
      <c r="BE417" s="114" t="s">
        <v>186</v>
      </c>
      <c r="BF417" s="111" t="s">
        <v>186</v>
      </c>
      <c r="BG417" s="114" t="s">
        <v>186</v>
      </c>
      <c r="BH417" s="114"/>
      <c r="BI417" s="114"/>
      <c r="BJ417" s="114"/>
      <c r="BK417" s="114"/>
      <c r="BL417" s="114"/>
      <c r="BM417" s="114"/>
      <c r="BN417" s="111" t="s">
        <v>186</v>
      </c>
      <c r="BO417" s="114" t="s">
        <v>186</v>
      </c>
      <c r="BP417" s="111" t="s">
        <v>186</v>
      </c>
      <c r="BQ417" s="114" t="s">
        <v>186</v>
      </c>
      <c r="BR417" s="111" t="s">
        <v>186</v>
      </c>
      <c r="BS417" s="114"/>
      <c r="BT417" s="114"/>
      <c r="BU417" s="114"/>
      <c r="BV417" s="114"/>
      <c r="BW417" s="114"/>
      <c r="BX417" s="114"/>
      <c r="BY417" s="114"/>
      <c r="BZ417" s="114"/>
      <c r="CA417" s="111"/>
      <c r="CB417" s="114"/>
      <c r="CC417" s="111"/>
      <c r="CD417" s="114"/>
      <c r="CE417" s="111" t="s">
        <v>188</v>
      </c>
      <c r="CF417" s="111" t="s">
        <v>186</v>
      </c>
      <c r="CG417" s="111" t="s">
        <v>186</v>
      </c>
      <c r="CH417" s="111" t="s">
        <v>186</v>
      </c>
      <c r="CI417" s="111" t="s">
        <v>186</v>
      </c>
      <c r="CJ417" s="111" t="s">
        <v>186</v>
      </c>
      <c r="CK417" s="111" t="s">
        <v>186</v>
      </c>
      <c r="CL417" s="111" t="s">
        <v>186</v>
      </c>
      <c r="CM417" s="111" t="s">
        <v>186</v>
      </c>
      <c r="CN417" s="111" t="s">
        <v>186</v>
      </c>
      <c r="CO417" s="111" t="s">
        <v>186</v>
      </c>
      <c r="CP417" s="111" t="s">
        <v>186</v>
      </c>
      <c r="CQ417" s="111" t="s">
        <v>186</v>
      </c>
      <c r="CR417" s="111" t="s">
        <v>186</v>
      </c>
      <c r="CS417" s="111" t="s">
        <v>186</v>
      </c>
      <c r="CT417" s="111" t="s">
        <v>186</v>
      </c>
      <c r="CU417" s="111" t="s">
        <v>186</v>
      </c>
      <c r="CV417" s="114" t="s">
        <v>186</v>
      </c>
      <c r="CW417" s="111" t="s">
        <v>186</v>
      </c>
      <c r="CX417" s="111" t="s">
        <v>186</v>
      </c>
      <c r="CY417" s="111" t="s">
        <v>186</v>
      </c>
      <c r="CZ417" s="111" t="s">
        <v>186</v>
      </c>
      <c r="DA417" s="111" t="s">
        <v>186</v>
      </c>
      <c r="DB417" s="111" t="s">
        <v>186</v>
      </c>
      <c r="DC417" s="111" t="s">
        <v>186</v>
      </c>
      <c r="DD417" s="111" t="s">
        <v>186</v>
      </c>
      <c r="DE417" s="111" t="s">
        <v>186</v>
      </c>
      <c r="DF417" s="111" t="s">
        <v>186</v>
      </c>
      <c r="DG417" s="111" t="s">
        <v>186</v>
      </c>
      <c r="DH417" s="111" t="s">
        <v>186</v>
      </c>
      <c r="DI417" s="111" t="s">
        <v>186</v>
      </c>
      <c r="DJ417" s="111" t="s">
        <v>186</v>
      </c>
      <c r="DK417" s="111" t="s">
        <v>186</v>
      </c>
      <c r="DL417" s="111" t="s">
        <v>186</v>
      </c>
      <c r="DM417" s="115">
        <v>40969.621770833335</v>
      </c>
    </row>
    <row r="418" spans="18:117" ht="17.25" customHeight="1" hidden="1">
      <c r="R418" s="111" t="s">
        <v>1397</v>
      </c>
      <c r="S418" s="111" t="s">
        <v>1398</v>
      </c>
      <c r="T418" s="111" t="s">
        <v>1399</v>
      </c>
      <c r="U418" s="111" t="s">
        <v>1400</v>
      </c>
      <c r="V418" s="111" t="s">
        <v>180</v>
      </c>
      <c r="W418" s="112">
        <v>77479</v>
      </c>
      <c r="X418" s="111" t="s">
        <v>1381</v>
      </c>
      <c r="Y418" s="111" t="s">
        <v>712</v>
      </c>
      <c r="Z418" s="111" t="s">
        <v>180</v>
      </c>
      <c r="AA418" s="112">
        <v>77024</v>
      </c>
      <c r="AB418" s="113">
        <v>7133384191</v>
      </c>
      <c r="AC418" s="113">
        <v>7133384158</v>
      </c>
      <c r="AD418" s="111" t="s">
        <v>1382</v>
      </c>
      <c r="AE418" s="111" t="s">
        <v>1383</v>
      </c>
      <c r="AF418" s="111" t="s">
        <v>1384</v>
      </c>
      <c r="AG418" s="111" t="s">
        <v>1385</v>
      </c>
      <c r="AH418" s="111" t="s">
        <v>1381</v>
      </c>
      <c r="AI418" s="111" t="s">
        <v>712</v>
      </c>
      <c r="AJ418" s="111" t="s">
        <v>180</v>
      </c>
      <c r="AK418" s="112">
        <v>77024</v>
      </c>
      <c r="AL418" s="111" t="s">
        <v>1381</v>
      </c>
      <c r="AM418" s="111" t="s">
        <v>712</v>
      </c>
      <c r="AN418" s="111" t="s">
        <v>180</v>
      </c>
      <c r="AO418" s="112">
        <v>77024</v>
      </c>
      <c r="AP418" s="113">
        <v>7133384191</v>
      </c>
      <c r="AQ418" s="113">
        <v>7133384158</v>
      </c>
      <c r="AR418" s="111" t="s">
        <v>185</v>
      </c>
      <c r="AS418" s="114">
        <v>0</v>
      </c>
      <c r="AT418" s="114">
        <v>4659362.57</v>
      </c>
      <c r="AU418" s="114"/>
      <c r="AV418" s="114"/>
      <c r="AW418" s="114"/>
      <c r="AX418" s="114">
        <v>4659362.57</v>
      </c>
      <c r="AY418" s="114"/>
      <c r="AZ418" s="114"/>
      <c r="BA418" s="114"/>
      <c r="BB418" s="111" t="s">
        <v>186</v>
      </c>
      <c r="BC418" s="114" t="s">
        <v>186</v>
      </c>
      <c r="BD418" s="111" t="s">
        <v>186</v>
      </c>
      <c r="BE418" s="114" t="s">
        <v>186</v>
      </c>
      <c r="BF418" s="111" t="s">
        <v>186</v>
      </c>
      <c r="BG418" s="114" t="s">
        <v>186</v>
      </c>
      <c r="BH418" s="114"/>
      <c r="BI418" s="114"/>
      <c r="BJ418" s="114"/>
      <c r="BK418" s="114"/>
      <c r="BL418" s="114"/>
      <c r="BM418" s="114"/>
      <c r="BN418" s="111" t="s">
        <v>186</v>
      </c>
      <c r="BO418" s="114" t="s">
        <v>186</v>
      </c>
      <c r="BP418" s="111" t="s">
        <v>186</v>
      </c>
      <c r="BQ418" s="114" t="s">
        <v>186</v>
      </c>
      <c r="BR418" s="111" t="s">
        <v>186</v>
      </c>
      <c r="BS418" s="114"/>
      <c r="BT418" s="114"/>
      <c r="BU418" s="114"/>
      <c r="BV418" s="114"/>
      <c r="BW418" s="114"/>
      <c r="BX418" s="114"/>
      <c r="BY418" s="114"/>
      <c r="BZ418" s="114"/>
      <c r="CA418" s="111"/>
      <c r="CB418" s="114"/>
      <c r="CC418" s="111"/>
      <c r="CD418" s="114"/>
      <c r="CE418" s="111" t="s">
        <v>188</v>
      </c>
      <c r="CF418" s="111" t="s">
        <v>186</v>
      </c>
      <c r="CG418" s="111" t="s">
        <v>186</v>
      </c>
      <c r="CH418" s="111" t="s">
        <v>186</v>
      </c>
      <c r="CI418" s="111" t="s">
        <v>186</v>
      </c>
      <c r="CJ418" s="111" t="s">
        <v>186</v>
      </c>
      <c r="CK418" s="111" t="s">
        <v>186</v>
      </c>
      <c r="CL418" s="111" t="s">
        <v>186</v>
      </c>
      <c r="CM418" s="111" t="s">
        <v>186</v>
      </c>
      <c r="CN418" s="111" t="s">
        <v>186</v>
      </c>
      <c r="CO418" s="111" t="s">
        <v>186</v>
      </c>
      <c r="CP418" s="111" t="s">
        <v>186</v>
      </c>
      <c r="CQ418" s="111" t="s">
        <v>186</v>
      </c>
      <c r="CR418" s="111" t="s">
        <v>186</v>
      </c>
      <c r="CS418" s="111" t="s">
        <v>186</v>
      </c>
      <c r="CT418" s="111" t="s">
        <v>186</v>
      </c>
      <c r="CU418" s="111" t="s">
        <v>186</v>
      </c>
      <c r="CV418" s="114" t="s">
        <v>186</v>
      </c>
      <c r="CW418" s="111" t="s">
        <v>186</v>
      </c>
      <c r="CX418" s="111" t="s">
        <v>186</v>
      </c>
      <c r="CY418" s="111" t="s">
        <v>186</v>
      </c>
      <c r="CZ418" s="111" t="s">
        <v>186</v>
      </c>
      <c r="DA418" s="111" t="s">
        <v>186</v>
      </c>
      <c r="DB418" s="111" t="s">
        <v>186</v>
      </c>
      <c r="DC418" s="111" t="s">
        <v>186</v>
      </c>
      <c r="DD418" s="111" t="s">
        <v>186</v>
      </c>
      <c r="DE418" s="111" t="s">
        <v>186</v>
      </c>
      <c r="DF418" s="111" t="s">
        <v>186</v>
      </c>
      <c r="DG418" s="111" t="s">
        <v>186</v>
      </c>
      <c r="DH418" s="111" t="s">
        <v>186</v>
      </c>
      <c r="DI418" s="111" t="s">
        <v>186</v>
      </c>
      <c r="DJ418" s="111" t="s">
        <v>186</v>
      </c>
      <c r="DK418" s="111" t="s">
        <v>186</v>
      </c>
      <c r="DL418" s="111" t="s">
        <v>186</v>
      </c>
      <c r="DM418" s="115">
        <v>40969.6196412037</v>
      </c>
    </row>
    <row r="419" spans="18:117" ht="17.25" customHeight="1" hidden="1">
      <c r="R419" s="111" t="s">
        <v>1401</v>
      </c>
      <c r="S419" s="111" t="s">
        <v>1402</v>
      </c>
      <c r="T419" s="111" t="s">
        <v>1403</v>
      </c>
      <c r="U419" s="111" t="s">
        <v>712</v>
      </c>
      <c r="V419" s="111" t="s">
        <v>180</v>
      </c>
      <c r="W419" s="112">
        <v>77030</v>
      </c>
      <c r="X419" s="111" t="s">
        <v>1381</v>
      </c>
      <c r="Y419" s="111" t="s">
        <v>712</v>
      </c>
      <c r="Z419" s="111" t="s">
        <v>180</v>
      </c>
      <c r="AA419" s="112">
        <v>77024</v>
      </c>
      <c r="AB419" s="113">
        <v>7133384191</v>
      </c>
      <c r="AC419" s="113">
        <v>7133384158</v>
      </c>
      <c r="AD419" s="111" t="s">
        <v>1382</v>
      </c>
      <c r="AE419" s="111" t="s">
        <v>1383</v>
      </c>
      <c r="AF419" s="111" t="s">
        <v>1384</v>
      </c>
      <c r="AG419" s="111" t="s">
        <v>1385</v>
      </c>
      <c r="AH419" s="111" t="s">
        <v>1381</v>
      </c>
      <c r="AI419" s="111" t="s">
        <v>712</v>
      </c>
      <c r="AJ419" s="111" t="s">
        <v>180</v>
      </c>
      <c r="AK419" s="112">
        <v>77024</v>
      </c>
      <c r="AL419" s="111" t="s">
        <v>1381</v>
      </c>
      <c r="AM419" s="111" t="s">
        <v>712</v>
      </c>
      <c r="AN419" s="111" t="s">
        <v>180</v>
      </c>
      <c r="AO419" s="112">
        <v>77024</v>
      </c>
      <c r="AP419" s="113">
        <v>7133384191</v>
      </c>
      <c r="AQ419" s="113">
        <v>7133384158</v>
      </c>
      <c r="AR419" s="111" t="s">
        <v>185</v>
      </c>
      <c r="AS419" s="114">
        <v>29445383</v>
      </c>
      <c r="AT419" s="114">
        <v>78012820.57</v>
      </c>
      <c r="AU419" s="114"/>
      <c r="AV419" s="114"/>
      <c r="AW419" s="114"/>
      <c r="AX419" s="114">
        <v>29445383</v>
      </c>
      <c r="AY419" s="114"/>
      <c r="AZ419" s="114"/>
      <c r="BA419" s="114"/>
      <c r="BB419" s="111" t="s">
        <v>186</v>
      </c>
      <c r="BC419" s="114" t="s">
        <v>186</v>
      </c>
      <c r="BD419" s="111" t="s">
        <v>186</v>
      </c>
      <c r="BE419" s="114" t="s">
        <v>186</v>
      </c>
      <c r="BF419" s="111" t="s">
        <v>186</v>
      </c>
      <c r="BG419" s="114" t="s">
        <v>186</v>
      </c>
      <c r="BH419" s="114"/>
      <c r="BI419" s="114"/>
      <c r="BJ419" s="114">
        <v>78012820.57</v>
      </c>
      <c r="BK419" s="114"/>
      <c r="BL419" s="114"/>
      <c r="BM419" s="114"/>
      <c r="BN419" s="111" t="s">
        <v>186</v>
      </c>
      <c r="BO419" s="114" t="s">
        <v>186</v>
      </c>
      <c r="BP419" s="111" t="s">
        <v>186</v>
      </c>
      <c r="BQ419" s="114" t="s">
        <v>186</v>
      </c>
      <c r="BR419" s="111" t="s">
        <v>186</v>
      </c>
      <c r="BS419" s="114"/>
      <c r="BT419" s="114"/>
      <c r="BU419" s="114"/>
      <c r="BV419" s="114"/>
      <c r="BW419" s="114"/>
      <c r="BX419" s="114"/>
      <c r="BY419" s="114"/>
      <c r="BZ419" s="114"/>
      <c r="CA419" s="111"/>
      <c r="CB419" s="114"/>
      <c r="CC419" s="111"/>
      <c r="CD419" s="114"/>
      <c r="CE419" s="111" t="s">
        <v>188</v>
      </c>
      <c r="CF419" s="111" t="s">
        <v>186</v>
      </c>
      <c r="CG419" s="111" t="s">
        <v>186</v>
      </c>
      <c r="CH419" s="111" t="s">
        <v>186</v>
      </c>
      <c r="CI419" s="111" t="s">
        <v>186</v>
      </c>
      <c r="CJ419" s="111" t="s">
        <v>186</v>
      </c>
      <c r="CK419" s="111" t="s">
        <v>186</v>
      </c>
      <c r="CL419" s="111" t="s">
        <v>186</v>
      </c>
      <c r="CM419" s="111" t="s">
        <v>186</v>
      </c>
      <c r="CN419" s="111" t="s">
        <v>186</v>
      </c>
      <c r="CO419" s="111" t="s">
        <v>186</v>
      </c>
      <c r="CP419" s="111" t="s">
        <v>186</v>
      </c>
      <c r="CQ419" s="111" t="s">
        <v>186</v>
      </c>
      <c r="CR419" s="111" t="s">
        <v>186</v>
      </c>
      <c r="CS419" s="111" t="s">
        <v>186</v>
      </c>
      <c r="CT419" s="111" t="s">
        <v>186</v>
      </c>
      <c r="CU419" s="111" t="s">
        <v>186</v>
      </c>
      <c r="CV419" s="114" t="s">
        <v>186</v>
      </c>
      <c r="CW419" s="111" t="s">
        <v>186</v>
      </c>
      <c r="CX419" s="111" t="s">
        <v>186</v>
      </c>
      <c r="CY419" s="111" t="s">
        <v>186</v>
      </c>
      <c r="CZ419" s="111" t="s">
        <v>186</v>
      </c>
      <c r="DA419" s="111" t="s">
        <v>186</v>
      </c>
      <c r="DB419" s="111" t="s">
        <v>186</v>
      </c>
      <c r="DC419" s="111" t="s">
        <v>186</v>
      </c>
      <c r="DD419" s="111" t="s">
        <v>186</v>
      </c>
      <c r="DE419" s="111" t="s">
        <v>186</v>
      </c>
      <c r="DF419" s="111" t="s">
        <v>186</v>
      </c>
      <c r="DG419" s="111" t="s">
        <v>186</v>
      </c>
      <c r="DH419" s="111" t="s">
        <v>186</v>
      </c>
      <c r="DI419" s="111" t="s">
        <v>186</v>
      </c>
      <c r="DJ419" s="111" t="s">
        <v>186</v>
      </c>
      <c r="DK419" s="111" t="s">
        <v>186</v>
      </c>
      <c r="DL419" s="111" t="s">
        <v>186</v>
      </c>
      <c r="DM419" s="115">
        <v>40969.59653935185</v>
      </c>
    </row>
    <row r="420" spans="18:117" ht="17.25" customHeight="1" hidden="1">
      <c r="R420" s="111" t="s">
        <v>1404</v>
      </c>
      <c r="S420" s="111" t="s">
        <v>1405</v>
      </c>
      <c r="T420" s="111" t="s">
        <v>1406</v>
      </c>
      <c r="U420" s="111" t="s">
        <v>1407</v>
      </c>
      <c r="V420" s="111" t="s">
        <v>180</v>
      </c>
      <c r="W420" s="112">
        <v>78629</v>
      </c>
      <c r="X420" s="111" t="s">
        <v>1408</v>
      </c>
      <c r="Y420" s="111" t="s">
        <v>1407</v>
      </c>
      <c r="Z420" s="111" t="s">
        <v>180</v>
      </c>
      <c r="AA420" s="112">
        <v>78629</v>
      </c>
      <c r="AB420" s="113">
        <v>8306727581</v>
      </c>
      <c r="AC420" s="113">
        <v>8306722401</v>
      </c>
      <c r="AD420" s="111" t="s">
        <v>1409</v>
      </c>
      <c r="AE420" s="111" t="s">
        <v>372</v>
      </c>
      <c r="AF420" s="111" t="s">
        <v>1410</v>
      </c>
      <c r="AG420" s="111" t="s">
        <v>1405</v>
      </c>
      <c r="AH420" s="111" t="s">
        <v>1406</v>
      </c>
      <c r="AI420" s="111" t="s">
        <v>1407</v>
      </c>
      <c r="AJ420" s="111" t="s">
        <v>180</v>
      </c>
      <c r="AK420" s="112">
        <v>78629</v>
      </c>
      <c r="AL420" s="111" t="s">
        <v>1408</v>
      </c>
      <c r="AM420" s="111" t="s">
        <v>1407</v>
      </c>
      <c r="AN420" s="111" t="s">
        <v>180</v>
      </c>
      <c r="AO420" s="112">
        <v>78629</v>
      </c>
      <c r="AP420" s="113">
        <v>8306727581</v>
      </c>
      <c r="AQ420" s="113">
        <v>8306722401</v>
      </c>
      <c r="AR420" s="111" t="s">
        <v>197</v>
      </c>
      <c r="AS420" s="114">
        <v>745617</v>
      </c>
      <c r="AT420" s="114">
        <v>870449</v>
      </c>
      <c r="AU420" s="114"/>
      <c r="AV420" s="114"/>
      <c r="AW420" s="114">
        <v>447370</v>
      </c>
      <c r="AX420" s="114">
        <v>193861</v>
      </c>
      <c r="AY420" s="114">
        <v>104386</v>
      </c>
      <c r="AZ420" s="114"/>
      <c r="BA420" s="114"/>
      <c r="BB420" s="111" t="s">
        <v>186</v>
      </c>
      <c r="BC420" s="114"/>
      <c r="BD420" s="111"/>
      <c r="BE420" s="114"/>
      <c r="BF420" s="111"/>
      <c r="BG420" s="114"/>
      <c r="BH420" s="114"/>
      <c r="BI420" s="114">
        <v>522269</v>
      </c>
      <c r="BJ420" s="114">
        <v>226317</v>
      </c>
      <c r="BK420" s="114">
        <v>121863</v>
      </c>
      <c r="BL420" s="114"/>
      <c r="BM420" s="114"/>
      <c r="BN420" s="111" t="s">
        <v>186</v>
      </c>
      <c r="BO420" s="114"/>
      <c r="BP420" s="111" t="s">
        <v>186</v>
      </c>
      <c r="BQ420" s="114"/>
      <c r="BR420" s="111" t="s">
        <v>186</v>
      </c>
      <c r="BS420" s="114"/>
      <c r="BT420" s="114" t="s">
        <v>186</v>
      </c>
      <c r="BU420" s="114" t="s">
        <v>186</v>
      </c>
      <c r="BV420" s="114" t="s">
        <v>186</v>
      </c>
      <c r="BW420" s="114" t="s">
        <v>186</v>
      </c>
      <c r="BX420" s="114" t="s">
        <v>186</v>
      </c>
      <c r="BY420" s="114" t="s">
        <v>186</v>
      </c>
      <c r="BZ420" s="114" t="s">
        <v>186</v>
      </c>
      <c r="CA420" s="111" t="s">
        <v>186</v>
      </c>
      <c r="CB420" s="114" t="s">
        <v>186</v>
      </c>
      <c r="CC420" s="111" t="s">
        <v>186</v>
      </c>
      <c r="CD420" s="114" t="s">
        <v>186</v>
      </c>
      <c r="CE420" s="111" t="s">
        <v>188</v>
      </c>
      <c r="CF420" s="111" t="s">
        <v>186</v>
      </c>
      <c r="CG420" s="111" t="s">
        <v>186</v>
      </c>
      <c r="CH420" s="111" t="s">
        <v>186</v>
      </c>
      <c r="CI420" s="111" t="s">
        <v>186</v>
      </c>
      <c r="CJ420" s="111" t="s">
        <v>186</v>
      </c>
      <c r="CK420" s="111" t="s">
        <v>186</v>
      </c>
      <c r="CL420" s="111" t="s">
        <v>186</v>
      </c>
      <c r="CM420" s="111" t="s">
        <v>186</v>
      </c>
      <c r="CN420" s="111" t="s">
        <v>186</v>
      </c>
      <c r="CO420" s="111" t="s">
        <v>186</v>
      </c>
      <c r="CP420" s="111" t="s">
        <v>186</v>
      </c>
      <c r="CQ420" s="111" t="s">
        <v>186</v>
      </c>
      <c r="CR420" s="111" t="s">
        <v>186</v>
      </c>
      <c r="CS420" s="111" t="s">
        <v>186</v>
      </c>
      <c r="CT420" s="111" t="s">
        <v>186</v>
      </c>
      <c r="CU420" s="111" t="s">
        <v>186</v>
      </c>
      <c r="CV420" s="111" t="s">
        <v>186</v>
      </c>
      <c r="CW420" s="111" t="s">
        <v>186</v>
      </c>
      <c r="CX420" s="111" t="s">
        <v>186</v>
      </c>
      <c r="CY420" s="111" t="s">
        <v>186</v>
      </c>
      <c r="CZ420" s="111" t="s">
        <v>186</v>
      </c>
      <c r="DA420" s="111" t="s">
        <v>186</v>
      </c>
      <c r="DB420" s="111" t="s">
        <v>186</v>
      </c>
      <c r="DC420" s="111" t="s">
        <v>186</v>
      </c>
      <c r="DD420" s="111" t="s">
        <v>186</v>
      </c>
      <c r="DE420" s="111" t="s">
        <v>186</v>
      </c>
      <c r="DF420" s="111" t="s">
        <v>186</v>
      </c>
      <c r="DG420" s="111" t="s">
        <v>186</v>
      </c>
      <c r="DH420" s="111" t="s">
        <v>186</v>
      </c>
      <c r="DI420" s="111" t="s">
        <v>186</v>
      </c>
      <c r="DJ420" s="111" t="s">
        <v>186</v>
      </c>
      <c r="DK420" s="111" t="s">
        <v>186</v>
      </c>
      <c r="DL420" s="111" t="s">
        <v>186</v>
      </c>
      <c r="DM420" s="115">
        <v>40932.50200231482</v>
      </c>
    </row>
    <row r="421" spans="18:117" ht="17.25" customHeight="1" hidden="1">
      <c r="R421" s="111" t="s">
        <v>1411</v>
      </c>
      <c r="S421" s="111" t="s">
        <v>1412</v>
      </c>
      <c r="T421" s="111" t="s">
        <v>1413</v>
      </c>
      <c r="U421" s="111" t="s">
        <v>1414</v>
      </c>
      <c r="V421" s="111" t="s">
        <v>180</v>
      </c>
      <c r="W421" s="112">
        <v>79360</v>
      </c>
      <c r="X421" s="111" t="s">
        <v>1413</v>
      </c>
      <c r="Y421" s="111" t="s">
        <v>1414</v>
      </c>
      <c r="Z421" s="111" t="s">
        <v>180</v>
      </c>
      <c r="AA421" s="112">
        <v>79360</v>
      </c>
      <c r="AB421" s="113">
        <v>4327584866</v>
      </c>
      <c r="AC421" s="113">
        <v>4327584880</v>
      </c>
      <c r="AD421" s="111" t="s">
        <v>1415</v>
      </c>
      <c r="AE421" s="111" t="s">
        <v>372</v>
      </c>
      <c r="AF421" s="111" t="s">
        <v>1416</v>
      </c>
      <c r="AG421" s="111" t="s">
        <v>1417</v>
      </c>
      <c r="AH421" s="111" t="s">
        <v>1413</v>
      </c>
      <c r="AI421" s="111" t="s">
        <v>1414</v>
      </c>
      <c r="AJ421" s="111" t="s">
        <v>180</v>
      </c>
      <c r="AK421" s="112">
        <v>79360</v>
      </c>
      <c r="AL421" s="111" t="s">
        <v>1413</v>
      </c>
      <c r="AM421" s="111" t="s">
        <v>1414</v>
      </c>
      <c r="AN421" s="111" t="s">
        <v>180</v>
      </c>
      <c r="AO421" s="112">
        <v>79360</v>
      </c>
      <c r="AP421" s="113">
        <v>4327584866</v>
      </c>
      <c r="AQ421" s="113">
        <v>4327584880</v>
      </c>
      <c r="AR421" s="111" t="s">
        <v>197</v>
      </c>
      <c r="AS421" s="114">
        <v>603807</v>
      </c>
      <c r="AT421" s="114">
        <v>436526.32</v>
      </c>
      <c r="AU421" s="114"/>
      <c r="AV421" s="114"/>
      <c r="AW421" s="114">
        <v>410589</v>
      </c>
      <c r="AX421" s="114">
        <v>193218</v>
      </c>
      <c r="AY421" s="114"/>
      <c r="AZ421" s="114"/>
      <c r="BA421" s="114"/>
      <c r="BB421" s="111" t="s">
        <v>186</v>
      </c>
      <c r="BC421" s="114" t="s">
        <v>186</v>
      </c>
      <c r="BD421" s="111" t="s">
        <v>186</v>
      </c>
      <c r="BE421" s="114" t="s">
        <v>186</v>
      </c>
      <c r="BF421" s="111" t="s">
        <v>186</v>
      </c>
      <c r="BG421" s="114" t="s">
        <v>186</v>
      </c>
      <c r="BH421" s="114"/>
      <c r="BI421" s="114">
        <v>296837.9</v>
      </c>
      <c r="BJ421" s="114">
        <v>139688.42</v>
      </c>
      <c r="BK421" s="114"/>
      <c r="BL421" s="114"/>
      <c r="BM421" s="114"/>
      <c r="BN421" s="111" t="s">
        <v>186</v>
      </c>
      <c r="BO421" s="114" t="s">
        <v>186</v>
      </c>
      <c r="BP421" s="111" t="s">
        <v>186</v>
      </c>
      <c r="BQ421" s="114" t="s">
        <v>186</v>
      </c>
      <c r="BR421" s="111" t="s">
        <v>186</v>
      </c>
      <c r="BS421" s="114"/>
      <c r="BT421" s="114"/>
      <c r="BU421" s="114"/>
      <c r="BV421" s="114"/>
      <c r="BW421" s="114"/>
      <c r="BX421" s="114"/>
      <c r="BY421" s="114"/>
      <c r="BZ421" s="114"/>
      <c r="CA421" s="111"/>
      <c r="CB421" s="114"/>
      <c r="CC421" s="111"/>
      <c r="CD421" s="114"/>
      <c r="CE421" s="111" t="s">
        <v>186</v>
      </c>
      <c r="CF421" s="111" t="s">
        <v>186</v>
      </c>
      <c r="CG421" s="111" t="s">
        <v>186</v>
      </c>
      <c r="CH421" s="111" t="s">
        <v>186</v>
      </c>
      <c r="CI421" s="111" t="s">
        <v>186</v>
      </c>
      <c r="CJ421" s="111" t="s">
        <v>186</v>
      </c>
      <c r="CK421" s="111" t="s">
        <v>186</v>
      </c>
      <c r="CL421" s="111" t="s">
        <v>186</v>
      </c>
      <c r="CM421" s="111" t="s">
        <v>186</v>
      </c>
      <c r="CN421" s="111" t="s">
        <v>186</v>
      </c>
      <c r="CO421" s="111" t="s">
        <v>186</v>
      </c>
      <c r="CP421" s="111" t="s">
        <v>186</v>
      </c>
      <c r="CQ421" s="111" t="s">
        <v>186</v>
      </c>
      <c r="CR421" s="111" t="s">
        <v>186</v>
      </c>
      <c r="CS421" s="111" t="s">
        <v>186</v>
      </c>
      <c r="CT421" s="111" t="s">
        <v>186</v>
      </c>
      <c r="CU421" s="111" t="s">
        <v>186</v>
      </c>
      <c r="CV421" s="114" t="s">
        <v>186</v>
      </c>
      <c r="CW421" s="111" t="s">
        <v>186</v>
      </c>
      <c r="CX421" s="111" t="s">
        <v>186</v>
      </c>
      <c r="CY421" s="111" t="s">
        <v>186</v>
      </c>
      <c r="CZ421" s="111" t="s">
        <v>186</v>
      </c>
      <c r="DA421" s="111" t="s">
        <v>186</v>
      </c>
      <c r="DB421" s="111" t="s">
        <v>186</v>
      </c>
      <c r="DC421" s="111" t="s">
        <v>186</v>
      </c>
      <c r="DD421" s="111" t="s">
        <v>186</v>
      </c>
      <c r="DE421" s="111" t="s">
        <v>186</v>
      </c>
      <c r="DF421" s="111" t="s">
        <v>186</v>
      </c>
      <c r="DG421" s="111" t="s">
        <v>186</v>
      </c>
      <c r="DH421" s="111" t="s">
        <v>186</v>
      </c>
      <c r="DI421" s="111" t="s">
        <v>186</v>
      </c>
      <c r="DJ421" s="111" t="s">
        <v>186</v>
      </c>
      <c r="DK421" s="111" t="s">
        <v>186</v>
      </c>
      <c r="DL421" s="111" t="s">
        <v>186</v>
      </c>
      <c r="DM421" s="115">
        <v>40973.63625</v>
      </c>
    </row>
    <row r="422" spans="18:117" ht="17.25" customHeight="1" hidden="1">
      <c r="R422" s="111" t="s">
        <v>1418</v>
      </c>
      <c r="S422" s="111" t="s">
        <v>1419</v>
      </c>
      <c r="T422" s="111" t="s">
        <v>1420</v>
      </c>
      <c r="U422" s="111" t="s">
        <v>1421</v>
      </c>
      <c r="V422" s="111" t="s">
        <v>362</v>
      </c>
      <c r="W422" s="112">
        <v>75961</v>
      </c>
      <c r="X422" s="111" t="s">
        <v>1420</v>
      </c>
      <c r="Y422" s="111" t="s">
        <v>1421</v>
      </c>
      <c r="Z422" s="111" t="s">
        <v>362</v>
      </c>
      <c r="AA422" s="112">
        <v>75961</v>
      </c>
      <c r="AB422" s="113">
        <v>9365688525</v>
      </c>
      <c r="AC422" s="113">
        <v>9365688588</v>
      </c>
      <c r="AD422" s="111" t="s">
        <v>1422</v>
      </c>
      <c r="AE422" s="111" t="s">
        <v>1189</v>
      </c>
      <c r="AF422" s="111" t="s">
        <v>1423</v>
      </c>
      <c r="AG422" s="111" t="s">
        <v>1419</v>
      </c>
      <c r="AH422" s="111" t="s">
        <v>1420</v>
      </c>
      <c r="AI422" s="111" t="s">
        <v>1421</v>
      </c>
      <c r="AJ422" s="111" t="s">
        <v>362</v>
      </c>
      <c r="AK422" s="112">
        <v>75961</v>
      </c>
      <c r="AL422" s="111" t="s">
        <v>1420</v>
      </c>
      <c r="AM422" s="111" t="s">
        <v>1421</v>
      </c>
      <c r="AN422" s="111" t="s">
        <v>362</v>
      </c>
      <c r="AO422" s="112">
        <v>75961</v>
      </c>
      <c r="AP422" s="113">
        <v>9365688529</v>
      </c>
      <c r="AQ422" s="113">
        <v>9365694131</v>
      </c>
      <c r="AR422" s="111" t="s">
        <v>197</v>
      </c>
      <c r="AS422" s="114">
        <v>4075474</v>
      </c>
      <c r="AT422" s="114">
        <v>3535621</v>
      </c>
      <c r="AU422" s="114"/>
      <c r="AV422" s="114"/>
      <c r="AW422" s="114">
        <v>2041147</v>
      </c>
      <c r="AX422" s="114">
        <v>2034327</v>
      </c>
      <c r="AY422" s="114" t="s">
        <v>186</v>
      </c>
      <c r="AZ422" s="114" t="s">
        <v>186</v>
      </c>
      <c r="BA422" s="114" t="s">
        <v>186</v>
      </c>
      <c r="BB422" s="111" t="s">
        <v>186</v>
      </c>
      <c r="BC422" s="114" t="s">
        <v>186</v>
      </c>
      <c r="BD422" s="111" t="s">
        <v>186</v>
      </c>
      <c r="BE422" s="114" t="s">
        <v>186</v>
      </c>
      <c r="BF422" s="111" t="s">
        <v>186</v>
      </c>
      <c r="BG422" s="114" t="s">
        <v>186</v>
      </c>
      <c r="BH422" s="114" t="s">
        <v>186</v>
      </c>
      <c r="BI422" s="114">
        <v>1770769</v>
      </c>
      <c r="BJ422" s="114">
        <v>1764852</v>
      </c>
      <c r="BK422" s="114" t="s">
        <v>186</v>
      </c>
      <c r="BL422" s="114" t="s">
        <v>186</v>
      </c>
      <c r="BM422" s="114" t="s">
        <v>186</v>
      </c>
      <c r="BN422" s="111" t="s">
        <v>186</v>
      </c>
      <c r="BO422" s="114" t="s">
        <v>186</v>
      </c>
      <c r="BP422" s="111" t="s">
        <v>186</v>
      </c>
      <c r="BQ422" s="114" t="s">
        <v>186</v>
      </c>
      <c r="BR422" s="111" t="s">
        <v>186</v>
      </c>
      <c r="BS422" s="114" t="s">
        <v>186</v>
      </c>
      <c r="BT422" s="114" t="s">
        <v>186</v>
      </c>
      <c r="BU422" s="114" t="s">
        <v>186</v>
      </c>
      <c r="BV422" s="114" t="s">
        <v>186</v>
      </c>
      <c r="BW422" s="114" t="s">
        <v>186</v>
      </c>
      <c r="BX422" s="114" t="s">
        <v>186</v>
      </c>
      <c r="BY422" s="114" t="s">
        <v>186</v>
      </c>
      <c r="BZ422" s="114" t="s">
        <v>186</v>
      </c>
      <c r="CA422" s="111" t="s">
        <v>186</v>
      </c>
      <c r="CB422" s="114" t="s">
        <v>186</v>
      </c>
      <c r="CC422" s="111" t="s">
        <v>186</v>
      </c>
      <c r="CD422" s="114" t="s">
        <v>186</v>
      </c>
      <c r="CE422" s="111" t="s">
        <v>188</v>
      </c>
      <c r="CF422" s="111" t="s">
        <v>186</v>
      </c>
      <c r="CG422" s="111" t="s">
        <v>186</v>
      </c>
      <c r="CH422" s="111" t="s">
        <v>186</v>
      </c>
      <c r="CI422" s="111" t="s">
        <v>186</v>
      </c>
      <c r="CJ422" s="111" t="s">
        <v>186</v>
      </c>
      <c r="CK422" s="111" t="s">
        <v>186</v>
      </c>
      <c r="CL422" s="111" t="s">
        <v>186</v>
      </c>
      <c r="CM422" s="111" t="s">
        <v>186</v>
      </c>
      <c r="CN422" s="111" t="s">
        <v>186</v>
      </c>
      <c r="CO422" s="111" t="s">
        <v>186</v>
      </c>
      <c r="CP422" s="111" t="s">
        <v>186</v>
      </c>
      <c r="CQ422" s="111" t="s">
        <v>186</v>
      </c>
      <c r="CR422" s="111" t="s">
        <v>186</v>
      </c>
      <c r="CS422" s="111" t="s">
        <v>186</v>
      </c>
      <c r="CT422" s="111" t="s">
        <v>186</v>
      </c>
      <c r="CU422" s="111" t="s">
        <v>186</v>
      </c>
      <c r="CV422" s="114" t="s">
        <v>186</v>
      </c>
      <c r="CW422" s="111" t="s">
        <v>186</v>
      </c>
      <c r="CX422" s="111" t="s">
        <v>186</v>
      </c>
      <c r="CY422" s="111" t="s">
        <v>186</v>
      </c>
      <c r="CZ422" s="111" t="s">
        <v>186</v>
      </c>
      <c r="DA422" s="111" t="s">
        <v>186</v>
      </c>
      <c r="DB422" s="111" t="s">
        <v>186</v>
      </c>
      <c r="DC422" s="111" t="s">
        <v>186</v>
      </c>
      <c r="DD422" s="111" t="s">
        <v>186</v>
      </c>
      <c r="DE422" s="111" t="s">
        <v>186</v>
      </c>
      <c r="DF422" s="111" t="s">
        <v>186</v>
      </c>
      <c r="DG422" s="111" t="s">
        <v>186</v>
      </c>
      <c r="DH422" s="111" t="s">
        <v>186</v>
      </c>
      <c r="DI422" s="111" t="s">
        <v>186</v>
      </c>
      <c r="DJ422" s="111" t="s">
        <v>186</v>
      </c>
      <c r="DK422" s="111" t="s">
        <v>186</v>
      </c>
      <c r="DL422" s="111" t="s">
        <v>186</v>
      </c>
      <c r="DM422" s="115">
        <v>40970.60052083333</v>
      </c>
    </row>
    <row r="423" spans="18:117" ht="17.25" customHeight="1" hidden="1">
      <c r="R423" s="116" t="s">
        <v>1424</v>
      </c>
      <c r="S423" s="111" t="s">
        <v>1425</v>
      </c>
      <c r="T423" s="111" t="s">
        <v>1426</v>
      </c>
      <c r="U423" s="111" t="s">
        <v>1427</v>
      </c>
      <c r="V423" s="111" t="s">
        <v>180</v>
      </c>
      <c r="W423" s="112">
        <v>77351</v>
      </c>
      <c r="X423" s="111" t="s">
        <v>1426</v>
      </c>
      <c r="Y423" s="111" t="s">
        <v>1427</v>
      </c>
      <c r="Z423" s="111" t="s">
        <v>180</v>
      </c>
      <c r="AA423" s="112">
        <v>77351</v>
      </c>
      <c r="AB423" s="113">
        <v>9363298700</v>
      </c>
      <c r="AC423" s="113">
        <v>9363298730</v>
      </c>
      <c r="AD423" s="111" t="s">
        <v>1428</v>
      </c>
      <c r="AE423" s="111" t="s">
        <v>372</v>
      </c>
      <c r="AF423" s="111" t="s">
        <v>1429</v>
      </c>
      <c r="AG423" s="111" t="s">
        <v>1430</v>
      </c>
      <c r="AH423" s="111" t="s">
        <v>1431</v>
      </c>
      <c r="AI423" s="111" t="s">
        <v>1432</v>
      </c>
      <c r="AJ423" s="111" t="s">
        <v>180</v>
      </c>
      <c r="AK423" s="112">
        <v>75904</v>
      </c>
      <c r="AL423" s="111" t="s">
        <v>1433</v>
      </c>
      <c r="AM423" s="111" t="s">
        <v>1432</v>
      </c>
      <c r="AN423" s="111" t="s">
        <v>180</v>
      </c>
      <c r="AO423" s="112">
        <v>75902</v>
      </c>
      <c r="AP423" s="113">
        <v>9366316702</v>
      </c>
      <c r="AQ423" s="113">
        <v>9366397004</v>
      </c>
      <c r="AR423" s="111" t="s">
        <v>185</v>
      </c>
      <c r="AS423" s="114">
        <v>1320842</v>
      </c>
      <c r="AT423" s="114">
        <v>0</v>
      </c>
      <c r="AU423" s="114"/>
      <c r="AV423" s="114"/>
      <c r="AW423" s="114"/>
      <c r="AX423" s="114"/>
      <c r="AY423" s="114"/>
      <c r="AZ423" s="114"/>
      <c r="BA423" s="114"/>
      <c r="BB423" s="111" t="s">
        <v>356</v>
      </c>
      <c r="BC423" s="114">
        <v>1320842</v>
      </c>
      <c r="BD423" s="111" t="s">
        <v>186</v>
      </c>
      <c r="BE423" s="114"/>
      <c r="BF423" s="111" t="s">
        <v>186</v>
      </c>
      <c r="BG423" s="114"/>
      <c r="BH423" s="114"/>
      <c r="BI423" s="114"/>
      <c r="BJ423" s="114"/>
      <c r="BK423" s="114"/>
      <c r="BL423" s="114"/>
      <c r="BM423" s="114"/>
      <c r="BN423" s="111" t="s">
        <v>186</v>
      </c>
      <c r="BO423" s="114"/>
      <c r="BP423" s="111" t="s">
        <v>186</v>
      </c>
      <c r="BQ423" s="114"/>
      <c r="BR423" s="111"/>
      <c r="BS423" s="114"/>
      <c r="BT423" s="114"/>
      <c r="BU423" s="114"/>
      <c r="BV423" s="114"/>
      <c r="BW423" s="114"/>
      <c r="BX423" s="114"/>
      <c r="BY423" s="114"/>
      <c r="BZ423" s="114"/>
      <c r="CA423" s="111"/>
      <c r="CB423" s="114"/>
      <c r="CC423" s="111"/>
      <c r="CD423" s="114"/>
      <c r="CE423" s="111" t="s">
        <v>188</v>
      </c>
      <c r="CF423" s="111" t="s">
        <v>186</v>
      </c>
      <c r="CG423" s="111" t="s">
        <v>186</v>
      </c>
      <c r="CH423" s="111" t="s">
        <v>186</v>
      </c>
      <c r="CI423" s="111" t="s">
        <v>186</v>
      </c>
      <c r="CJ423" s="111" t="s">
        <v>186</v>
      </c>
      <c r="CK423" s="111"/>
      <c r="CL423" s="111"/>
      <c r="CM423" s="111"/>
      <c r="CN423" s="111"/>
      <c r="CO423" s="111"/>
      <c r="CP423" s="111"/>
      <c r="CQ423" s="111"/>
      <c r="CR423" s="111"/>
      <c r="CS423" s="111"/>
      <c r="CT423" s="111"/>
      <c r="CU423" s="111"/>
      <c r="CV423" s="114"/>
      <c r="CW423" s="111"/>
      <c r="CX423" s="111"/>
      <c r="CY423" s="111"/>
      <c r="CZ423" s="111" t="s">
        <v>186</v>
      </c>
      <c r="DA423" s="111" t="s">
        <v>186</v>
      </c>
      <c r="DB423" s="111" t="s">
        <v>186</v>
      </c>
      <c r="DC423" s="111" t="s">
        <v>186</v>
      </c>
      <c r="DD423" s="111" t="s">
        <v>186</v>
      </c>
      <c r="DE423" s="111" t="s">
        <v>186</v>
      </c>
      <c r="DF423" s="111"/>
      <c r="DG423" s="111" t="s">
        <v>186</v>
      </c>
      <c r="DH423" s="111" t="s">
        <v>186</v>
      </c>
      <c r="DI423" s="111" t="s">
        <v>186</v>
      </c>
      <c r="DJ423" s="111" t="s">
        <v>186</v>
      </c>
      <c r="DK423" s="111" t="s">
        <v>186</v>
      </c>
      <c r="DL423" s="111" t="s">
        <v>186</v>
      </c>
      <c r="DM423" s="115">
        <v>40969.47483796296</v>
      </c>
    </row>
    <row r="424" spans="18:117" ht="17.25" customHeight="1" hidden="1">
      <c r="R424" s="111" t="s">
        <v>1434</v>
      </c>
      <c r="S424" s="111" t="s">
        <v>1435</v>
      </c>
      <c r="T424" s="111" t="s">
        <v>1431</v>
      </c>
      <c r="U424" s="111" t="s">
        <v>1432</v>
      </c>
      <c r="V424" s="111" t="s">
        <v>180</v>
      </c>
      <c r="W424" s="112">
        <v>75904</v>
      </c>
      <c r="X424" s="111" t="s">
        <v>1433</v>
      </c>
      <c r="Y424" s="111" t="s">
        <v>1432</v>
      </c>
      <c r="Z424" s="111" t="s">
        <v>180</v>
      </c>
      <c r="AA424" s="112">
        <v>75902</v>
      </c>
      <c r="AB424" s="113">
        <v>9366348111</v>
      </c>
      <c r="AC424" s="113">
        <v>9366397004</v>
      </c>
      <c r="AD424" s="111" t="s">
        <v>1428</v>
      </c>
      <c r="AE424" s="111" t="s">
        <v>372</v>
      </c>
      <c r="AF424" s="111" t="s">
        <v>1429</v>
      </c>
      <c r="AG424" s="111" t="s">
        <v>1430</v>
      </c>
      <c r="AH424" s="111" t="s">
        <v>1431</v>
      </c>
      <c r="AI424" s="111" t="s">
        <v>1432</v>
      </c>
      <c r="AJ424" s="111" t="s">
        <v>180</v>
      </c>
      <c r="AK424" s="112">
        <v>75904</v>
      </c>
      <c r="AL424" s="111" t="s">
        <v>1433</v>
      </c>
      <c r="AM424" s="111" t="s">
        <v>1432</v>
      </c>
      <c r="AN424" s="111" t="s">
        <v>180</v>
      </c>
      <c r="AO424" s="112">
        <v>75902</v>
      </c>
      <c r="AP424" s="113">
        <v>9366316702</v>
      </c>
      <c r="AQ424" s="113">
        <v>9366397004</v>
      </c>
      <c r="AR424" s="111" t="s">
        <v>185</v>
      </c>
      <c r="AS424" s="114">
        <v>0</v>
      </c>
      <c r="AT424" s="114">
        <v>204310.57</v>
      </c>
      <c r="AU424" s="114"/>
      <c r="AV424" s="114"/>
      <c r="AW424" s="114"/>
      <c r="AX424" s="114"/>
      <c r="AY424" s="114"/>
      <c r="AZ424" s="114"/>
      <c r="BA424" s="114"/>
      <c r="BB424" s="111" t="s">
        <v>186</v>
      </c>
      <c r="BC424" s="114"/>
      <c r="BD424" s="111"/>
      <c r="BE424" s="114"/>
      <c r="BF424" s="111"/>
      <c r="BG424" s="114"/>
      <c r="BH424" s="114"/>
      <c r="BI424" s="114"/>
      <c r="BJ424" s="114"/>
      <c r="BK424" s="114"/>
      <c r="BL424" s="114"/>
      <c r="BM424" s="114"/>
      <c r="BN424" s="111" t="s">
        <v>317</v>
      </c>
      <c r="BO424" s="114">
        <v>204310.57</v>
      </c>
      <c r="BP424" s="111" t="s">
        <v>186</v>
      </c>
      <c r="BQ424" s="114"/>
      <c r="BR424" s="111" t="s">
        <v>186</v>
      </c>
      <c r="BS424" s="114"/>
      <c r="BT424" s="114"/>
      <c r="BU424" s="114"/>
      <c r="BV424" s="114"/>
      <c r="BW424" s="114"/>
      <c r="BX424" s="114"/>
      <c r="BY424" s="114"/>
      <c r="BZ424" s="114"/>
      <c r="CA424" s="111"/>
      <c r="CB424" s="114"/>
      <c r="CC424" s="111"/>
      <c r="CD424" s="114"/>
      <c r="CE424" s="111" t="s">
        <v>188</v>
      </c>
      <c r="CF424" s="111" t="s">
        <v>186</v>
      </c>
      <c r="CG424" s="111" t="s">
        <v>186</v>
      </c>
      <c r="CH424" s="111" t="s">
        <v>186</v>
      </c>
      <c r="CI424" s="111" t="s">
        <v>186</v>
      </c>
      <c r="CJ424" s="111" t="s">
        <v>186</v>
      </c>
      <c r="CK424" s="111"/>
      <c r="CL424" s="111" t="s">
        <v>186</v>
      </c>
      <c r="CM424" s="111" t="s">
        <v>186</v>
      </c>
      <c r="CN424" s="111" t="s">
        <v>186</v>
      </c>
      <c r="CO424" s="111" t="s">
        <v>186</v>
      </c>
      <c r="CP424" s="111" t="s">
        <v>186</v>
      </c>
      <c r="CQ424" s="111" t="s">
        <v>186</v>
      </c>
      <c r="CR424" s="111" t="s">
        <v>942</v>
      </c>
      <c r="CS424" s="111" t="s">
        <v>186</v>
      </c>
      <c r="CT424" s="111" t="s">
        <v>186</v>
      </c>
      <c r="CU424" s="111" t="s">
        <v>186</v>
      </c>
      <c r="CV424" s="114" t="s">
        <v>186</v>
      </c>
      <c r="CW424" s="111" t="s">
        <v>186</v>
      </c>
      <c r="CX424" s="111" t="s">
        <v>186</v>
      </c>
      <c r="CY424" s="111"/>
      <c r="CZ424" s="111"/>
      <c r="DA424" s="111"/>
      <c r="DB424" s="111"/>
      <c r="DC424" s="111"/>
      <c r="DD424" s="111"/>
      <c r="DE424" s="111"/>
      <c r="DF424" s="111"/>
      <c r="DG424" s="111" t="s">
        <v>186</v>
      </c>
      <c r="DH424" s="111" t="s">
        <v>186</v>
      </c>
      <c r="DI424" s="111" t="s">
        <v>186</v>
      </c>
      <c r="DJ424" s="111" t="s">
        <v>186</v>
      </c>
      <c r="DK424" s="111" t="s">
        <v>186</v>
      </c>
      <c r="DL424" s="111" t="s">
        <v>186</v>
      </c>
      <c r="DM424" s="115">
        <v>40968.71387731482</v>
      </c>
    </row>
    <row r="425" spans="18:117" ht="17.25" customHeight="1" hidden="1">
      <c r="R425" s="111" t="s">
        <v>1436</v>
      </c>
      <c r="S425" s="111" t="s">
        <v>1437</v>
      </c>
      <c r="T425" s="111" t="s">
        <v>1438</v>
      </c>
      <c r="U425" s="111" t="s">
        <v>1439</v>
      </c>
      <c r="V425" s="111" t="s">
        <v>180</v>
      </c>
      <c r="W425" s="112">
        <v>75972</v>
      </c>
      <c r="X425" s="111" t="s">
        <v>1438</v>
      </c>
      <c r="Y425" s="111" t="s">
        <v>1439</v>
      </c>
      <c r="Z425" s="111" t="s">
        <v>180</v>
      </c>
      <c r="AA425" s="112">
        <v>75972</v>
      </c>
      <c r="AB425" s="113">
        <v>9362753446</v>
      </c>
      <c r="AC425" s="113">
        <v>9362759921</v>
      </c>
      <c r="AD425" s="111" t="s">
        <v>1428</v>
      </c>
      <c r="AE425" s="111" t="s">
        <v>372</v>
      </c>
      <c r="AF425" s="111" t="s">
        <v>1429</v>
      </c>
      <c r="AG425" s="111" t="s">
        <v>1430</v>
      </c>
      <c r="AH425" s="111" t="s">
        <v>1431</v>
      </c>
      <c r="AI425" s="111" t="s">
        <v>1432</v>
      </c>
      <c r="AJ425" s="111" t="s">
        <v>180</v>
      </c>
      <c r="AK425" s="112">
        <v>75904</v>
      </c>
      <c r="AL425" s="111" t="s">
        <v>1433</v>
      </c>
      <c r="AM425" s="111" t="s">
        <v>1432</v>
      </c>
      <c r="AN425" s="111" t="s">
        <v>180</v>
      </c>
      <c r="AO425" s="112">
        <v>75902</v>
      </c>
      <c r="AP425" s="113">
        <v>9366316702</v>
      </c>
      <c r="AQ425" s="113">
        <v>9366397004</v>
      </c>
      <c r="AR425" s="111" t="s">
        <v>185</v>
      </c>
      <c r="AS425" s="114">
        <v>0</v>
      </c>
      <c r="AT425" s="114">
        <v>54165.52</v>
      </c>
      <c r="AU425" s="114"/>
      <c r="AV425" s="114"/>
      <c r="AW425" s="114"/>
      <c r="AX425" s="114"/>
      <c r="AY425" s="114"/>
      <c r="AZ425" s="114"/>
      <c r="BA425" s="114"/>
      <c r="BB425" s="111" t="s">
        <v>186</v>
      </c>
      <c r="BC425" s="114"/>
      <c r="BD425" s="111"/>
      <c r="BE425" s="114"/>
      <c r="BF425" s="111"/>
      <c r="BG425" s="114"/>
      <c r="BH425" s="114"/>
      <c r="BI425" s="114"/>
      <c r="BJ425" s="114"/>
      <c r="BK425" s="114"/>
      <c r="BL425" s="114"/>
      <c r="BM425" s="114"/>
      <c r="BN425" s="111" t="s">
        <v>317</v>
      </c>
      <c r="BO425" s="114">
        <v>54165.52</v>
      </c>
      <c r="BP425" s="111" t="s">
        <v>186</v>
      </c>
      <c r="BQ425" s="114"/>
      <c r="BR425" s="111" t="s">
        <v>186</v>
      </c>
      <c r="BS425" s="114"/>
      <c r="BT425" s="114"/>
      <c r="BU425" s="114"/>
      <c r="BV425" s="114"/>
      <c r="BW425" s="114"/>
      <c r="BX425" s="114"/>
      <c r="BY425" s="114"/>
      <c r="BZ425" s="114"/>
      <c r="CA425" s="111"/>
      <c r="CB425" s="114"/>
      <c r="CC425" s="111"/>
      <c r="CD425" s="114"/>
      <c r="CE425" s="111" t="s">
        <v>188</v>
      </c>
      <c r="CF425" s="111" t="s">
        <v>186</v>
      </c>
      <c r="CG425" s="111" t="s">
        <v>186</v>
      </c>
      <c r="CH425" s="111" t="s">
        <v>186</v>
      </c>
      <c r="CI425" s="111" t="s">
        <v>186</v>
      </c>
      <c r="CJ425" s="111" t="s">
        <v>186</v>
      </c>
      <c r="CK425" s="111"/>
      <c r="CL425" s="111" t="s">
        <v>186</v>
      </c>
      <c r="CM425" s="111" t="s">
        <v>186</v>
      </c>
      <c r="CN425" s="111" t="s">
        <v>186</v>
      </c>
      <c r="CO425" s="111" t="s">
        <v>186</v>
      </c>
      <c r="CP425" s="111" t="s">
        <v>186</v>
      </c>
      <c r="CQ425" s="111" t="s">
        <v>186</v>
      </c>
      <c r="CR425" s="111"/>
      <c r="CS425" s="111" t="s">
        <v>186</v>
      </c>
      <c r="CT425" s="111" t="s">
        <v>186</v>
      </c>
      <c r="CU425" s="111" t="s">
        <v>186</v>
      </c>
      <c r="CV425" s="114" t="s">
        <v>186</v>
      </c>
      <c r="CW425" s="111" t="s">
        <v>186</v>
      </c>
      <c r="CX425" s="111" t="s">
        <v>186</v>
      </c>
      <c r="CY425" s="111"/>
      <c r="CZ425" s="111"/>
      <c r="DA425" s="111"/>
      <c r="DB425" s="111"/>
      <c r="DC425" s="111"/>
      <c r="DD425" s="111"/>
      <c r="DE425" s="111"/>
      <c r="DF425" s="111"/>
      <c r="DG425" s="111" t="s">
        <v>186</v>
      </c>
      <c r="DH425" s="111" t="s">
        <v>186</v>
      </c>
      <c r="DI425" s="111" t="s">
        <v>186</v>
      </c>
      <c r="DJ425" s="111" t="s">
        <v>186</v>
      </c>
      <c r="DK425" s="111" t="s">
        <v>186</v>
      </c>
      <c r="DL425" s="111" t="s">
        <v>186</v>
      </c>
      <c r="DM425" s="115">
        <v>40969.6965625</v>
      </c>
    </row>
    <row r="426" spans="18:117" ht="17.25" customHeight="1" hidden="1">
      <c r="R426" s="111" t="s">
        <v>1440</v>
      </c>
      <c r="S426" s="111" t="s">
        <v>1441</v>
      </c>
      <c r="T426" s="111" t="s">
        <v>1442</v>
      </c>
      <c r="U426" s="111" t="s">
        <v>179</v>
      </c>
      <c r="V426" s="111" t="s">
        <v>180</v>
      </c>
      <c r="W426" s="112">
        <v>78240</v>
      </c>
      <c r="X426" s="111" t="s">
        <v>1442</v>
      </c>
      <c r="Y426" s="111" t="s">
        <v>179</v>
      </c>
      <c r="Z426" s="111" t="s">
        <v>180</v>
      </c>
      <c r="AA426" s="112">
        <v>78240</v>
      </c>
      <c r="AB426" s="113">
        <v>2105755000</v>
      </c>
      <c r="AC426" s="113">
        <v>2105755190</v>
      </c>
      <c r="AD426" s="111" t="s">
        <v>1443</v>
      </c>
      <c r="AE426" s="111" t="s">
        <v>372</v>
      </c>
      <c r="AF426" s="111" t="s">
        <v>1444</v>
      </c>
      <c r="AG426" s="111" t="s">
        <v>1441</v>
      </c>
      <c r="AH426" s="111" t="s">
        <v>1442</v>
      </c>
      <c r="AI426" s="111" t="s">
        <v>179</v>
      </c>
      <c r="AJ426" s="111" t="s">
        <v>180</v>
      </c>
      <c r="AK426" s="112">
        <v>78240</v>
      </c>
      <c r="AL426" s="111" t="s">
        <v>1442</v>
      </c>
      <c r="AM426" s="111" t="s">
        <v>179</v>
      </c>
      <c r="AN426" s="111" t="s">
        <v>180</v>
      </c>
      <c r="AO426" s="112">
        <v>78240</v>
      </c>
      <c r="AP426" s="113">
        <v>2105750238</v>
      </c>
      <c r="AQ426" s="113">
        <v>2105750245</v>
      </c>
      <c r="AR426" s="111" t="s">
        <v>185</v>
      </c>
      <c r="AS426" s="114">
        <v>0</v>
      </c>
      <c r="AT426" s="114">
        <v>233810</v>
      </c>
      <c r="AU426" s="114"/>
      <c r="AV426" s="114"/>
      <c r="AW426" s="114" t="s">
        <v>186</v>
      </c>
      <c r="AX426" s="114" t="s">
        <v>186</v>
      </c>
      <c r="AY426" s="114" t="s">
        <v>186</v>
      </c>
      <c r="AZ426" s="114" t="s">
        <v>186</v>
      </c>
      <c r="BA426" s="114" t="s">
        <v>186</v>
      </c>
      <c r="BB426" s="111" t="s">
        <v>186</v>
      </c>
      <c r="BC426" s="114" t="s">
        <v>186</v>
      </c>
      <c r="BD426" s="111" t="s">
        <v>186</v>
      </c>
      <c r="BE426" s="114" t="s">
        <v>186</v>
      </c>
      <c r="BF426" s="111" t="s">
        <v>186</v>
      </c>
      <c r="BG426" s="114" t="s">
        <v>186</v>
      </c>
      <c r="BH426" s="114"/>
      <c r="BI426" s="114"/>
      <c r="BJ426" s="114"/>
      <c r="BK426" s="114"/>
      <c r="BL426" s="114"/>
      <c r="BM426" s="114"/>
      <c r="BN426" s="111" t="s">
        <v>317</v>
      </c>
      <c r="BO426" s="114">
        <v>233810</v>
      </c>
      <c r="BP426" s="111" t="s">
        <v>186</v>
      </c>
      <c r="BQ426" s="114" t="s">
        <v>186</v>
      </c>
      <c r="BR426" s="111" t="s">
        <v>186</v>
      </c>
      <c r="BS426" s="114"/>
      <c r="BT426" s="114"/>
      <c r="BU426" s="114"/>
      <c r="BV426" s="114"/>
      <c r="BW426" s="114"/>
      <c r="BX426" s="114"/>
      <c r="BY426" s="114"/>
      <c r="BZ426" s="114"/>
      <c r="CA426" s="111"/>
      <c r="CB426" s="114"/>
      <c r="CC426" s="111"/>
      <c r="CD426" s="114"/>
      <c r="CE426" s="111" t="s">
        <v>188</v>
      </c>
      <c r="CF426" s="111" t="s">
        <v>186</v>
      </c>
      <c r="CG426" s="111" t="s">
        <v>186</v>
      </c>
      <c r="CH426" s="111" t="s">
        <v>186</v>
      </c>
      <c r="CI426" s="111" t="s">
        <v>186</v>
      </c>
      <c r="CJ426" s="111" t="s">
        <v>186</v>
      </c>
      <c r="CK426" s="111" t="s">
        <v>186</v>
      </c>
      <c r="CL426" s="111" t="s">
        <v>186</v>
      </c>
      <c r="CM426" s="111" t="s">
        <v>186</v>
      </c>
      <c r="CN426" s="111" t="s">
        <v>186</v>
      </c>
      <c r="CO426" s="111" t="s">
        <v>186</v>
      </c>
      <c r="CP426" s="111" t="s">
        <v>186</v>
      </c>
      <c r="CQ426" s="111" t="s">
        <v>186</v>
      </c>
      <c r="CR426" s="111" t="s">
        <v>186</v>
      </c>
      <c r="CS426" s="111" t="s">
        <v>186</v>
      </c>
      <c r="CT426" s="111" t="s">
        <v>186</v>
      </c>
      <c r="CU426" s="111" t="s">
        <v>186</v>
      </c>
      <c r="CV426" s="114" t="s">
        <v>186</v>
      </c>
      <c r="CW426" s="111" t="s">
        <v>186</v>
      </c>
      <c r="CX426" s="111" t="s">
        <v>186</v>
      </c>
      <c r="CY426" s="111" t="s">
        <v>186</v>
      </c>
      <c r="CZ426" s="111" t="s">
        <v>186</v>
      </c>
      <c r="DA426" s="111" t="s">
        <v>186</v>
      </c>
      <c r="DB426" s="111" t="s">
        <v>186</v>
      </c>
      <c r="DC426" s="111" t="s">
        <v>186</v>
      </c>
      <c r="DD426" s="111" t="s">
        <v>186</v>
      </c>
      <c r="DE426" s="111" t="s">
        <v>186</v>
      </c>
      <c r="DF426" s="111" t="s">
        <v>186</v>
      </c>
      <c r="DG426" s="111" t="s">
        <v>186</v>
      </c>
      <c r="DH426" s="111" t="s">
        <v>186</v>
      </c>
      <c r="DI426" s="111" t="s">
        <v>186</v>
      </c>
      <c r="DJ426" s="111" t="s">
        <v>186</v>
      </c>
      <c r="DK426" s="111" t="s">
        <v>186</v>
      </c>
      <c r="DL426" s="111" t="s">
        <v>186</v>
      </c>
      <c r="DM426" s="115">
        <v>40970.58773148148</v>
      </c>
    </row>
    <row r="427" spans="18:117" ht="17.25" customHeight="1" hidden="1">
      <c r="R427" s="111" t="s">
        <v>1445</v>
      </c>
      <c r="S427" s="111" t="s">
        <v>1446</v>
      </c>
      <c r="T427" s="111" t="s">
        <v>1447</v>
      </c>
      <c r="U427" s="111" t="s">
        <v>263</v>
      </c>
      <c r="V427" s="111" t="s">
        <v>629</v>
      </c>
      <c r="W427" s="112">
        <v>75237</v>
      </c>
      <c r="X427" s="111" t="s">
        <v>1448</v>
      </c>
      <c r="Y427" s="111" t="s">
        <v>263</v>
      </c>
      <c r="Z427" s="111" t="s">
        <v>362</v>
      </c>
      <c r="AA427" s="112">
        <v>75265</v>
      </c>
      <c r="AB427" s="113">
        <v>2149477777</v>
      </c>
      <c r="AC427" s="113">
        <v>2149474501</v>
      </c>
      <c r="AD427" s="111" t="s">
        <v>1449</v>
      </c>
      <c r="AE427" s="111" t="s">
        <v>1450</v>
      </c>
      <c r="AF427" s="111" t="s">
        <v>1451</v>
      </c>
      <c r="AG427" s="111" t="s">
        <v>1452</v>
      </c>
      <c r="AH427" s="111" t="s">
        <v>1453</v>
      </c>
      <c r="AI427" s="111" t="s">
        <v>263</v>
      </c>
      <c r="AJ427" s="111" t="s">
        <v>362</v>
      </c>
      <c r="AK427" s="112">
        <v>75203</v>
      </c>
      <c r="AL427" s="111" t="s">
        <v>1448</v>
      </c>
      <c r="AM427" s="111" t="s">
        <v>263</v>
      </c>
      <c r="AN427" s="111" t="s">
        <v>629</v>
      </c>
      <c r="AO427" s="112">
        <v>75265</v>
      </c>
      <c r="AP427" s="113">
        <v>2149476452</v>
      </c>
      <c r="AQ427" s="113">
        <v>2149474501</v>
      </c>
      <c r="AR427" s="111" t="s">
        <v>186</v>
      </c>
      <c r="AS427" s="114" t="s">
        <v>186</v>
      </c>
      <c r="AT427" s="114" t="s">
        <v>186</v>
      </c>
      <c r="AU427" s="114"/>
      <c r="AV427" s="114"/>
      <c r="AW427" s="114" t="s">
        <v>186</v>
      </c>
      <c r="AX427" s="114" t="s">
        <v>186</v>
      </c>
      <c r="AY427" s="114" t="s">
        <v>186</v>
      </c>
      <c r="AZ427" s="114" t="s">
        <v>186</v>
      </c>
      <c r="BA427" s="114" t="s">
        <v>186</v>
      </c>
      <c r="BB427" s="111" t="s">
        <v>186</v>
      </c>
      <c r="BC427" s="114" t="s">
        <v>186</v>
      </c>
      <c r="BD427" s="111" t="s">
        <v>186</v>
      </c>
      <c r="BE427" s="114" t="s">
        <v>186</v>
      </c>
      <c r="BF427" s="111" t="s">
        <v>186</v>
      </c>
      <c r="BG427" s="114" t="s">
        <v>186</v>
      </c>
      <c r="BH427" s="114" t="s">
        <v>186</v>
      </c>
      <c r="BI427" s="114" t="s">
        <v>186</v>
      </c>
      <c r="BJ427" s="114" t="s">
        <v>186</v>
      </c>
      <c r="BK427" s="114" t="s">
        <v>186</v>
      </c>
      <c r="BL427" s="114" t="s">
        <v>186</v>
      </c>
      <c r="BM427" s="114" t="s">
        <v>186</v>
      </c>
      <c r="BN427" s="111" t="s">
        <v>186</v>
      </c>
      <c r="BO427" s="114" t="s">
        <v>186</v>
      </c>
      <c r="BP427" s="111" t="s">
        <v>186</v>
      </c>
      <c r="BQ427" s="114" t="s">
        <v>186</v>
      </c>
      <c r="BR427" s="111" t="s">
        <v>186</v>
      </c>
      <c r="BS427" s="114" t="s">
        <v>186</v>
      </c>
      <c r="BT427" s="114" t="s">
        <v>186</v>
      </c>
      <c r="BU427" s="114" t="s">
        <v>186</v>
      </c>
      <c r="BV427" s="114" t="s">
        <v>186</v>
      </c>
      <c r="BW427" s="114" t="s">
        <v>186</v>
      </c>
      <c r="BX427" s="114" t="s">
        <v>186</v>
      </c>
      <c r="BY427" s="114" t="s">
        <v>186</v>
      </c>
      <c r="BZ427" s="114" t="s">
        <v>186</v>
      </c>
      <c r="CA427" s="111" t="s">
        <v>186</v>
      </c>
      <c r="CB427" s="114" t="s">
        <v>186</v>
      </c>
      <c r="CC427" s="111" t="s">
        <v>186</v>
      </c>
      <c r="CD427" s="114" t="s">
        <v>186</v>
      </c>
      <c r="CE427" s="111" t="s">
        <v>186</v>
      </c>
      <c r="CF427" s="111" t="s">
        <v>186</v>
      </c>
      <c r="CG427" s="111" t="s">
        <v>186</v>
      </c>
      <c r="CH427" s="111" t="s">
        <v>186</v>
      </c>
      <c r="CI427" s="111" t="s">
        <v>186</v>
      </c>
      <c r="CJ427" s="111" t="s">
        <v>186</v>
      </c>
      <c r="CK427" s="111" t="s">
        <v>186</v>
      </c>
      <c r="CL427" s="111" t="s">
        <v>186</v>
      </c>
      <c r="CM427" s="111" t="s">
        <v>186</v>
      </c>
      <c r="CN427" s="111" t="s">
        <v>186</v>
      </c>
      <c r="CO427" s="111" t="s">
        <v>186</v>
      </c>
      <c r="CP427" s="111" t="s">
        <v>186</v>
      </c>
      <c r="CQ427" s="111" t="s">
        <v>186</v>
      </c>
      <c r="CR427" s="111" t="s">
        <v>186</v>
      </c>
      <c r="CS427" s="111" t="s">
        <v>186</v>
      </c>
      <c r="CT427" s="111" t="s">
        <v>186</v>
      </c>
      <c r="CU427" s="111" t="s">
        <v>186</v>
      </c>
      <c r="CV427" s="111" t="s">
        <v>186</v>
      </c>
      <c r="CW427" s="111" t="s">
        <v>186</v>
      </c>
      <c r="CX427" s="111" t="s">
        <v>186</v>
      </c>
      <c r="CY427" s="111" t="s">
        <v>186</v>
      </c>
      <c r="CZ427" s="111" t="s">
        <v>186</v>
      </c>
      <c r="DA427" s="111" t="s">
        <v>186</v>
      </c>
      <c r="DB427" s="111" t="s">
        <v>186</v>
      </c>
      <c r="DC427" s="111" t="s">
        <v>186</v>
      </c>
      <c r="DD427" s="111" t="s">
        <v>186</v>
      </c>
      <c r="DE427" s="111" t="s">
        <v>186</v>
      </c>
      <c r="DF427" s="111" t="s">
        <v>186</v>
      </c>
      <c r="DG427" s="111" t="s">
        <v>186</v>
      </c>
      <c r="DH427" s="111" t="s">
        <v>186</v>
      </c>
      <c r="DI427" s="111" t="s">
        <v>186</v>
      </c>
      <c r="DJ427" s="111" t="s">
        <v>186</v>
      </c>
      <c r="DK427" s="111" t="s">
        <v>186</v>
      </c>
      <c r="DL427" s="111" t="s">
        <v>186</v>
      </c>
      <c r="DM427" s="115">
        <v>40946.441782407404</v>
      </c>
    </row>
    <row r="428" spans="18:117" ht="17.25" customHeight="1" hidden="1">
      <c r="R428" s="111" t="s">
        <v>1454</v>
      </c>
      <c r="S428" s="111" t="s">
        <v>1455</v>
      </c>
      <c r="T428" s="111" t="s">
        <v>1456</v>
      </c>
      <c r="U428" s="111" t="s">
        <v>662</v>
      </c>
      <c r="V428" s="111" t="s">
        <v>362</v>
      </c>
      <c r="W428" s="112">
        <v>79410</v>
      </c>
      <c r="X428" s="111" t="s">
        <v>1456</v>
      </c>
      <c r="Y428" s="111" t="s">
        <v>662</v>
      </c>
      <c r="Z428" s="111" t="s">
        <v>629</v>
      </c>
      <c r="AA428" s="112">
        <v>79410</v>
      </c>
      <c r="AB428" s="113">
        <v>8067256967</v>
      </c>
      <c r="AC428" s="113">
        <v>8067255356</v>
      </c>
      <c r="AD428" s="111" t="s">
        <v>663</v>
      </c>
      <c r="AE428" s="111" t="s">
        <v>236</v>
      </c>
      <c r="AF428" s="111" t="s">
        <v>664</v>
      </c>
      <c r="AG428" s="111" t="s">
        <v>665</v>
      </c>
      <c r="AH428" s="111" t="s">
        <v>666</v>
      </c>
      <c r="AI428" s="111" t="s">
        <v>662</v>
      </c>
      <c r="AJ428" s="111" t="s">
        <v>180</v>
      </c>
      <c r="AK428" s="112">
        <v>79410</v>
      </c>
      <c r="AL428" s="111" t="s">
        <v>666</v>
      </c>
      <c r="AM428" s="111" t="s">
        <v>662</v>
      </c>
      <c r="AN428" s="111" t="s">
        <v>180</v>
      </c>
      <c r="AO428" s="112">
        <v>79410</v>
      </c>
      <c r="AP428" s="113">
        <v>8067256967</v>
      </c>
      <c r="AQ428" s="113">
        <v>8067255356</v>
      </c>
      <c r="AR428" s="111" t="s">
        <v>185</v>
      </c>
      <c r="AS428" s="114">
        <v>3503343</v>
      </c>
      <c r="AT428" s="114">
        <v>111947</v>
      </c>
      <c r="AU428" s="114"/>
      <c r="AV428" s="114"/>
      <c r="AW428" s="114" t="s">
        <v>186</v>
      </c>
      <c r="AX428" s="114" t="s">
        <v>186</v>
      </c>
      <c r="AY428" s="114" t="s">
        <v>186</v>
      </c>
      <c r="AZ428" s="114" t="s">
        <v>186</v>
      </c>
      <c r="BA428" s="114" t="s">
        <v>186</v>
      </c>
      <c r="BB428" s="111" t="s">
        <v>667</v>
      </c>
      <c r="BC428" s="114">
        <v>3503343</v>
      </c>
      <c r="BD428" s="111" t="s">
        <v>186</v>
      </c>
      <c r="BE428" s="114" t="s">
        <v>186</v>
      </c>
      <c r="BF428" s="111" t="s">
        <v>186</v>
      </c>
      <c r="BG428" s="114" t="s">
        <v>186</v>
      </c>
      <c r="BH428" s="114" t="s">
        <v>186</v>
      </c>
      <c r="BI428" s="114" t="s">
        <v>186</v>
      </c>
      <c r="BJ428" s="114" t="s">
        <v>186</v>
      </c>
      <c r="BK428" s="114" t="s">
        <v>186</v>
      </c>
      <c r="BL428" s="114" t="s">
        <v>186</v>
      </c>
      <c r="BM428" s="114" t="s">
        <v>186</v>
      </c>
      <c r="BN428" s="111" t="s">
        <v>668</v>
      </c>
      <c r="BO428" s="114">
        <v>111947</v>
      </c>
      <c r="BP428" s="111" t="s">
        <v>186</v>
      </c>
      <c r="BQ428" s="114" t="s">
        <v>186</v>
      </c>
      <c r="BR428" s="111" t="s">
        <v>186</v>
      </c>
      <c r="BS428" s="114" t="s">
        <v>186</v>
      </c>
      <c r="BT428" s="114" t="s">
        <v>186</v>
      </c>
      <c r="BU428" s="114" t="s">
        <v>186</v>
      </c>
      <c r="BV428" s="114" t="s">
        <v>186</v>
      </c>
      <c r="BW428" s="114" t="s">
        <v>186</v>
      </c>
      <c r="BX428" s="114" t="s">
        <v>186</v>
      </c>
      <c r="BY428" s="114" t="s">
        <v>186</v>
      </c>
      <c r="BZ428" s="114" t="s">
        <v>186</v>
      </c>
      <c r="CA428" s="111" t="s">
        <v>186</v>
      </c>
      <c r="CB428" s="114" t="s">
        <v>186</v>
      </c>
      <c r="CC428" s="111" t="s">
        <v>186</v>
      </c>
      <c r="CD428" s="114" t="s">
        <v>186</v>
      </c>
      <c r="CE428" s="111" t="s">
        <v>188</v>
      </c>
      <c r="CF428" s="111" t="s">
        <v>669</v>
      </c>
      <c r="CG428" s="111" t="s">
        <v>186</v>
      </c>
      <c r="CH428" s="111" t="s">
        <v>186</v>
      </c>
      <c r="CI428" s="111" t="s">
        <v>186</v>
      </c>
      <c r="CJ428" s="111" t="s">
        <v>186</v>
      </c>
      <c r="CK428" s="111" t="s">
        <v>186</v>
      </c>
      <c r="CL428" s="111" t="s">
        <v>186</v>
      </c>
      <c r="CM428" s="111" t="s">
        <v>186</v>
      </c>
      <c r="CN428" s="111" t="s">
        <v>186</v>
      </c>
      <c r="CO428" s="111" t="s">
        <v>186</v>
      </c>
      <c r="CP428" s="111" t="s">
        <v>186</v>
      </c>
      <c r="CQ428" s="111" t="s">
        <v>186</v>
      </c>
      <c r="CR428" s="111" t="s">
        <v>186</v>
      </c>
      <c r="CS428" s="111" t="s">
        <v>186</v>
      </c>
      <c r="CT428" s="111" t="s">
        <v>186</v>
      </c>
      <c r="CU428" s="111" t="s">
        <v>186</v>
      </c>
      <c r="CV428" s="114" t="s">
        <v>186</v>
      </c>
      <c r="CW428" s="111" t="s">
        <v>186</v>
      </c>
      <c r="CX428" s="111" t="s">
        <v>186</v>
      </c>
      <c r="CY428" s="111" t="s">
        <v>186</v>
      </c>
      <c r="CZ428" s="111" t="s">
        <v>186</v>
      </c>
      <c r="DA428" s="111" t="s">
        <v>186</v>
      </c>
      <c r="DB428" s="111" t="s">
        <v>186</v>
      </c>
      <c r="DC428" s="111" t="s">
        <v>186</v>
      </c>
      <c r="DD428" s="111" t="s">
        <v>186</v>
      </c>
      <c r="DE428" s="111" t="s">
        <v>186</v>
      </c>
      <c r="DF428" s="111" t="s">
        <v>186</v>
      </c>
      <c r="DG428" s="111" t="s">
        <v>186</v>
      </c>
      <c r="DH428" s="111" t="s">
        <v>186</v>
      </c>
      <c r="DI428" s="111" t="s">
        <v>186</v>
      </c>
      <c r="DJ428" s="111" t="s">
        <v>186</v>
      </c>
      <c r="DK428" s="111" t="s">
        <v>186</v>
      </c>
      <c r="DL428" s="111" t="s">
        <v>186</v>
      </c>
      <c r="DM428" s="115">
        <v>40970.61701388889</v>
      </c>
    </row>
    <row r="429" spans="18:117" ht="17.25" customHeight="1" hidden="1">
      <c r="R429" s="111" t="s">
        <v>1457</v>
      </c>
      <c r="S429" s="111" t="s">
        <v>1458</v>
      </c>
      <c r="T429" s="111" t="s">
        <v>1453</v>
      </c>
      <c r="U429" s="111" t="s">
        <v>263</v>
      </c>
      <c r="V429" s="111" t="s">
        <v>362</v>
      </c>
      <c r="W429" s="112">
        <v>75203</v>
      </c>
      <c r="X429" s="111" t="s">
        <v>1448</v>
      </c>
      <c r="Y429" s="111" t="s">
        <v>263</v>
      </c>
      <c r="Z429" s="111" t="s">
        <v>362</v>
      </c>
      <c r="AA429" s="112">
        <v>75265</v>
      </c>
      <c r="AB429" s="113">
        <v>2149478181</v>
      </c>
      <c r="AC429" s="113">
        <v>2149474501</v>
      </c>
      <c r="AD429" s="111" t="s">
        <v>1449</v>
      </c>
      <c r="AE429" s="111" t="s">
        <v>1450</v>
      </c>
      <c r="AF429" s="111" t="s">
        <v>1451</v>
      </c>
      <c r="AG429" s="111" t="s">
        <v>1452</v>
      </c>
      <c r="AH429" s="111" t="s">
        <v>1453</v>
      </c>
      <c r="AI429" s="111" t="s">
        <v>263</v>
      </c>
      <c r="AJ429" s="111" t="s">
        <v>362</v>
      </c>
      <c r="AK429" s="112">
        <v>75203</v>
      </c>
      <c r="AL429" s="111" t="s">
        <v>1448</v>
      </c>
      <c r="AM429" s="111" t="s">
        <v>263</v>
      </c>
      <c r="AN429" s="111" t="s">
        <v>362</v>
      </c>
      <c r="AO429" s="112">
        <v>75265</v>
      </c>
      <c r="AP429" s="113">
        <v>2149476452</v>
      </c>
      <c r="AQ429" s="113">
        <v>2149474501</v>
      </c>
      <c r="AR429" s="111" t="s">
        <v>186</v>
      </c>
      <c r="AS429" s="114" t="s">
        <v>186</v>
      </c>
      <c r="AT429" s="114" t="s">
        <v>186</v>
      </c>
      <c r="AU429" s="114"/>
      <c r="AV429" s="114"/>
      <c r="AW429" s="114" t="s">
        <v>186</v>
      </c>
      <c r="AX429" s="114" t="s">
        <v>186</v>
      </c>
      <c r="AY429" s="114" t="s">
        <v>186</v>
      </c>
      <c r="AZ429" s="114" t="s">
        <v>186</v>
      </c>
      <c r="BA429" s="114" t="s">
        <v>186</v>
      </c>
      <c r="BB429" s="111" t="s">
        <v>186</v>
      </c>
      <c r="BC429" s="114" t="s">
        <v>186</v>
      </c>
      <c r="BD429" s="111" t="s">
        <v>186</v>
      </c>
      <c r="BE429" s="114" t="s">
        <v>186</v>
      </c>
      <c r="BF429" s="111" t="s">
        <v>186</v>
      </c>
      <c r="BG429" s="114" t="s">
        <v>186</v>
      </c>
      <c r="BH429" s="114" t="s">
        <v>186</v>
      </c>
      <c r="BI429" s="114" t="s">
        <v>186</v>
      </c>
      <c r="BJ429" s="114" t="s">
        <v>186</v>
      </c>
      <c r="BK429" s="114" t="s">
        <v>186</v>
      </c>
      <c r="BL429" s="114" t="s">
        <v>186</v>
      </c>
      <c r="BM429" s="114" t="s">
        <v>186</v>
      </c>
      <c r="BN429" s="111" t="s">
        <v>186</v>
      </c>
      <c r="BO429" s="114" t="s">
        <v>186</v>
      </c>
      <c r="BP429" s="111" t="s">
        <v>186</v>
      </c>
      <c r="BQ429" s="114" t="s">
        <v>186</v>
      </c>
      <c r="BR429" s="111" t="s">
        <v>186</v>
      </c>
      <c r="BS429" s="114" t="s">
        <v>186</v>
      </c>
      <c r="BT429" s="114" t="s">
        <v>186</v>
      </c>
      <c r="BU429" s="114" t="s">
        <v>186</v>
      </c>
      <c r="BV429" s="114" t="s">
        <v>186</v>
      </c>
      <c r="BW429" s="114" t="s">
        <v>186</v>
      </c>
      <c r="BX429" s="114" t="s">
        <v>186</v>
      </c>
      <c r="BY429" s="114" t="s">
        <v>186</v>
      </c>
      <c r="BZ429" s="114" t="s">
        <v>186</v>
      </c>
      <c r="CA429" s="111" t="s">
        <v>186</v>
      </c>
      <c r="CB429" s="114" t="s">
        <v>186</v>
      </c>
      <c r="CC429" s="111" t="s">
        <v>186</v>
      </c>
      <c r="CD429" s="114" t="s">
        <v>186</v>
      </c>
      <c r="CE429" s="111" t="s">
        <v>186</v>
      </c>
      <c r="CF429" s="111" t="s">
        <v>186</v>
      </c>
      <c r="CG429" s="111" t="s">
        <v>186</v>
      </c>
      <c r="CH429" s="111" t="s">
        <v>186</v>
      </c>
      <c r="CI429" s="111" t="s">
        <v>186</v>
      </c>
      <c r="CJ429" s="111" t="s">
        <v>186</v>
      </c>
      <c r="CK429" s="111" t="s">
        <v>186</v>
      </c>
      <c r="CL429" s="111" t="s">
        <v>186</v>
      </c>
      <c r="CM429" s="111" t="s">
        <v>186</v>
      </c>
      <c r="CN429" s="111" t="s">
        <v>186</v>
      </c>
      <c r="CO429" s="111" t="s">
        <v>186</v>
      </c>
      <c r="CP429" s="111" t="s">
        <v>186</v>
      </c>
      <c r="CQ429" s="111" t="s">
        <v>186</v>
      </c>
      <c r="CR429" s="111" t="s">
        <v>186</v>
      </c>
      <c r="CS429" s="111" t="s">
        <v>186</v>
      </c>
      <c r="CT429" s="111" t="s">
        <v>186</v>
      </c>
      <c r="CU429" s="111" t="s">
        <v>186</v>
      </c>
      <c r="CV429" s="111" t="s">
        <v>186</v>
      </c>
      <c r="CW429" s="111" t="s">
        <v>186</v>
      </c>
      <c r="CX429" s="111" t="s">
        <v>186</v>
      </c>
      <c r="CY429" s="111" t="s">
        <v>186</v>
      </c>
      <c r="CZ429" s="111" t="s">
        <v>186</v>
      </c>
      <c r="DA429" s="111" t="s">
        <v>186</v>
      </c>
      <c r="DB429" s="111" t="s">
        <v>186</v>
      </c>
      <c r="DC429" s="111" t="s">
        <v>186</v>
      </c>
      <c r="DD429" s="111" t="s">
        <v>186</v>
      </c>
      <c r="DE429" s="111" t="s">
        <v>186</v>
      </c>
      <c r="DF429" s="111" t="s">
        <v>186</v>
      </c>
      <c r="DG429" s="111" t="s">
        <v>186</v>
      </c>
      <c r="DH429" s="111" t="s">
        <v>186</v>
      </c>
      <c r="DI429" s="111" t="s">
        <v>186</v>
      </c>
      <c r="DJ429" s="111" t="s">
        <v>186</v>
      </c>
      <c r="DK429" s="111" t="s">
        <v>186</v>
      </c>
      <c r="DL429" s="111" t="s">
        <v>186</v>
      </c>
      <c r="DM429" s="115">
        <v>40946.43239583333</v>
      </c>
    </row>
    <row r="430" spans="18:117" ht="17.25" customHeight="1" hidden="1">
      <c r="R430" s="111" t="s">
        <v>1459</v>
      </c>
      <c r="S430" s="111" t="s">
        <v>1460</v>
      </c>
      <c r="T430" s="111" t="s">
        <v>1461</v>
      </c>
      <c r="U430" s="111" t="s">
        <v>179</v>
      </c>
      <c r="V430" s="111" t="s">
        <v>180</v>
      </c>
      <c r="W430" s="112">
        <v>78229</v>
      </c>
      <c r="X430" s="111" t="s">
        <v>1461</v>
      </c>
      <c r="Y430" s="111" t="s">
        <v>179</v>
      </c>
      <c r="Z430" s="111" t="s">
        <v>180</v>
      </c>
      <c r="AA430" s="112">
        <v>78229</v>
      </c>
      <c r="AB430" s="113">
        <v>2105754000</v>
      </c>
      <c r="AC430" s="113">
        <v>2105754410</v>
      </c>
      <c r="AD430" s="111" t="s">
        <v>1443</v>
      </c>
      <c r="AE430" s="111" t="s">
        <v>212</v>
      </c>
      <c r="AF430" s="111" t="s">
        <v>1444</v>
      </c>
      <c r="AG430" s="111" t="s">
        <v>1462</v>
      </c>
      <c r="AH430" s="111" t="s">
        <v>1463</v>
      </c>
      <c r="AI430" s="111" t="s">
        <v>179</v>
      </c>
      <c r="AJ430" s="111" t="s">
        <v>180</v>
      </c>
      <c r="AK430" s="112">
        <v>78229</v>
      </c>
      <c r="AL430" s="111" t="s">
        <v>1463</v>
      </c>
      <c r="AM430" s="111" t="s">
        <v>179</v>
      </c>
      <c r="AN430" s="111" t="s">
        <v>180</v>
      </c>
      <c r="AO430" s="112">
        <v>78229</v>
      </c>
      <c r="AP430" s="113">
        <v>2105750238</v>
      </c>
      <c r="AQ430" s="113">
        <v>2105750245</v>
      </c>
      <c r="AR430" s="111" t="s">
        <v>185</v>
      </c>
      <c r="AS430" s="114">
        <v>32526134</v>
      </c>
      <c r="AT430" s="114">
        <v>29292983</v>
      </c>
      <c r="AU430" s="114"/>
      <c r="AV430" s="114"/>
      <c r="AW430" s="114"/>
      <c r="AX430" s="114"/>
      <c r="AY430" s="114"/>
      <c r="AZ430" s="114"/>
      <c r="BA430" s="114"/>
      <c r="BB430" s="111" t="s">
        <v>1464</v>
      </c>
      <c r="BC430" s="114">
        <v>32526134</v>
      </c>
      <c r="BD430" s="111" t="s">
        <v>186</v>
      </c>
      <c r="BE430" s="114" t="s">
        <v>186</v>
      </c>
      <c r="BF430" s="111" t="s">
        <v>186</v>
      </c>
      <c r="BG430" s="114" t="s">
        <v>186</v>
      </c>
      <c r="BH430" s="114"/>
      <c r="BI430" s="114"/>
      <c r="BJ430" s="114"/>
      <c r="BK430" s="114"/>
      <c r="BL430" s="114"/>
      <c r="BM430" s="114"/>
      <c r="BN430" s="111" t="s">
        <v>317</v>
      </c>
      <c r="BO430" s="114">
        <v>29292983</v>
      </c>
      <c r="BP430" s="111" t="s">
        <v>186</v>
      </c>
      <c r="BQ430" s="114" t="s">
        <v>186</v>
      </c>
      <c r="BR430" s="111" t="s">
        <v>186</v>
      </c>
      <c r="BS430" s="114"/>
      <c r="BT430" s="114"/>
      <c r="BU430" s="114"/>
      <c r="BV430" s="114"/>
      <c r="BW430" s="114"/>
      <c r="BX430" s="114"/>
      <c r="BY430" s="114"/>
      <c r="BZ430" s="114"/>
      <c r="CA430" s="111"/>
      <c r="CB430" s="114"/>
      <c r="CC430" s="111"/>
      <c r="CD430" s="114"/>
      <c r="CE430" s="111" t="s">
        <v>188</v>
      </c>
      <c r="CF430" s="111" t="s">
        <v>186</v>
      </c>
      <c r="CG430" s="111" t="s">
        <v>186</v>
      </c>
      <c r="CH430" s="111" t="s">
        <v>186</v>
      </c>
      <c r="CI430" s="111" t="s">
        <v>186</v>
      </c>
      <c r="CJ430" s="111" t="s">
        <v>186</v>
      </c>
      <c r="CK430" s="111" t="s">
        <v>186</v>
      </c>
      <c r="CL430" s="111" t="s">
        <v>186</v>
      </c>
      <c r="CM430" s="111" t="s">
        <v>186</v>
      </c>
      <c r="CN430" s="111" t="s">
        <v>186</v>
      </c>
      <c r="CO430" s="111" t="s">
        <v>186</v>
      </c>
      <c r="CP430" s="111" t="s">
        <v>186</v>
      </c>
      <c r="CQ430" s="111" t="s">
        <v>186</v>
      </c>
      <c r="CR430" s="111" t="s">
        <v>186</v>
      </c>
      <c r="CS430" s="111" t="s">
        <v>186</v>
      </c>
      <c r="CT430" s="111" t="s">
        <v>186</v>
      </c>
      <c r="CU430" s="111" t="s">
        <v>186</v>
      </c>
      <c r="CV430" s="114" t="s">
        <v>186</v>
      </c>
      <c r="CW430" s="111" t="s">
        <v>186</v>
      </c>
      <c r="CX430" s="111" t="s">
        <v>186</v>
      </c>
      <c r="CY430" s="111" t="s">
        <v>186</v>
      </c>
      <c r="CZ430" s="111" t="s">
        <v>186</v>
      </c>
      <c r="DA430" s="111" t="s">
        <v>186</v>
      </c>
      <c r="DB430" s="111" t="s">
        <v>186</v>
      </c>
      <c r="DC430" s="111" t="s">
        <v>186</v>
      </c>
      <c r="DD430" s="111" t="s">
        <v>186</v>
      </c>
      <c r="DE430" s="111" t="s">
        <v>186</v>
      </c>
      <c r="DF430" s="111" t="s">
        <v>186</v>
      </c>
      <c r="DG430" s="111" t="s">
        <v>186</v>
      </c>
      <c r="DH430" s="111" t="s">
        <v>186</v>
      </c>
      <c r="DI430" s="111" t="s">
        <v>186</v>
      </c>
      <c r="DJ430" s="111" t="s">
        <v>186</v>
      </c>
      <c r="DK430" s="111" t="s">
        <v>186</v>
      </c>
      <c r="DL430" s="111" t="s">
        <v>186</v>
      </c>
      <c r="DM430" s="115">
        <v>40970.591319444444</v>
      </c>
    </row>
    <row r="431" spans="18:117" ht="17.25" customHeight="1" hidden="1">
      <c r="R431" s="111" t="s">
        <v>1465</v>
      </c>
      <c r="S431" s="111" t="s">
        <v>1466</v>
      </c>
      <c r="T431" s="111" t="s">
        <v>1467</v>
      </c>
      <c r="U431" s="111" t="s">
        <v>1468</v>
      </c>
      <c r="V431" s="111" t="s">
        <v>180</v>
      </c>
      <c r="W431" s="112">
        <v>79336</v>
      </c>
      <c r="X431" s="111" t="s">
        <v>1467</v>
      </c>
      <c r="Y431" s="111" t="s">
        <v>1468</v>
      </c>
      <c r="Z431" s="111" t="s">
        <v>180</v>
      </c>
      <c r="AA431" s="112">
        <v>79336</v>
      </c>
      <c r="AB431" s="113">
        <v>8068944963</v>
      </c>
      <c r="AC431" s="113">
        <v>8068946461</v>
      </c>
      <c r="AD431" s="111" t="s">
        <v>1469</v>
      </c>
      <c r="AE431" s="111" t="s">
        <v>372</v>
      </c>
      <c r="AF431" s="111" t="s">
        <v>1470</v>
      </c>
      <c r="AG431" s="111" t="s">
        <v>1471</v>
      </c>
      <c r="AH431" s="111" t="s">
        <v>1467</v>
      </c>
      <c r="AI431" s="111" t="s">
        <v>1468</v>
      </c>
      <c r="AJ431" s="111" t="s">
        <v>180</v>
      </c>
      <c r="AK431" s="112">
        <v>79336</v>
      </c>
      <c r="AL431" s="111" t="s">
        <v>1467</v>
      </c>
      <c r="AM431" s="111" t="s">
        <v>1468</v>
      </c>
      <c r="AN431" s="111" t="s">
        <v>180</v>
      </c>
      <c r="AO431" s="112">
        <v>79336</v>
      </c>
      <c r="AP431" s="113">
        <v>8068944963</v>
      </c>
      <c r="AQ431" s="113">
        <v>8068946461</v>
      </c>
      <c r="AR431" s="111" t="s">
        <v>197</v>
      </c>
      <c r="AS431" s="114">
        <v>624111</v>
      </c>
      <c r="AT431" s="114">
        <v>715616</v>
      </c>
      <c r="AU431" s="114"/>
      <c r="AV431" s="114"/>
      <c r="AW431" s="114" t="s">
        <v>186</v>
      </c>
      <c r="AX431" s="114" t="s">
        <v>186</v>
      </c>
      <c r="AY431" s="114" t="s">
        <v>186</v>
      </c>
      <c r="AZ431" s="114" t="s">
        <v>186</v>
      </c>
      <c r="BA431" s="114" t="s">
        <v>186</v>
      </c>
      <c r="BB431" s="111" t="s">
        <v>667</v>
      </c>
      <c r="BC431" s="114">
        <v>624111</v>
      </c>
      <c r="BD431" s="111" t="s">
        <v>186</v>
      </c>
      <c r="BE431" s="114" t="s">
        <v>186</v>
      </c>
      <c r="BF431" s="111" t="s">
        <v>186</v>
      </c>
      <c r="BG431" s="114" t="s">
        <v>186</v>
      </c>
      <c r="BH431" s="114" t="s">
        <v>186</v>
      </c>
      <c r="BI431" s="114">
        <v>273542</v>
      </c>
      <c r="BJ431" s="114">
        <v>189759</v>
      </c>
      <c r="BK431" s="114" t="s">
        <v>186</v>
      </c>
      <c r="BL431" s="114" t="s">
        <v>186</v>
      </c>
      <c r="BM431" s="114" t="s">
        <v>186</v>
      </c>
      <c r="BN431" s="111" t="s">
        <v>667</v>
      </c>
      <c r="BO431" s="114">
        <v>251733</v>
      </c>
      <c r="BP431" s="111" t="s">
        <v>186</v>
      </c>
      <c r="BQ431" s="114" t="s">
        <v>186</v>
      </c>
      <c r="BR431" s="111" t="s">
        <v>186</v>
      </c>
      <c r="BS431" s="114" t="s">
        <v>186</v>
      </c>
      <c r="BT431" s="114" t="s">
        <v>186</v>
      </c>
      <c r="BU431" s="114" t="s">
        <v>186</v>
      </c>
      <c r="BV431" s="114" t="s">
        <v>186</v>
      </c>
      <c r="BW431" s="114" t="s">
        <v>186</v>
      </c>
      <c r="BX431" s="114" t="s">
        <v>186</v>
      </c>
      <c r="BY431" s="114" t="s">
        <v>186</v>
      </c>
      <c r="BZ431" s="114" t="s">
        <v>186</v>
      </c>
      <c r="CA431" s="111" t="s">
        <v>186</v>
      </c>
      <c r="CB431" s="114" t="s">
        <v>186</v>
      </c>
      <c r="CC431" s="111" t="s">
        <v>186</v>
      </c>
      <c r="CD431" s="114" t="s">
        <v>186</v>
      </c>
      <c r="CE431" s="111" t="s">
        <v>188</v>
      </c>
      <c r="CF431" s="111" t="s">
        <v>186</v>
      </c>
      <c r="CG431" s="111" t="s">
        <v>186</v>
      </c>
      <c r="CH431" s="111" t="s">
        <v>186</v>
      </c>
      <c r="CI431" s="111" t="s">
        <v>186</v>
      </c>
      <c r="CJ431" s="111" t="s">
        <v>186</v>
      </c>
      <c r="CK431" s="111" t="s">
        <v>186</v>
      </c>
      <c r="CL431" s="111" t="s">
        <v>186</v>
      </c>
      <c r="CM431" s="111" t="s">
        <v>186</v>
      </c>
      <c r="CN431" s="111" t="s">
        <v>186</v>
      </c>
      <c r="CO431" s="111" t="s">
        <v>186</v>
      </c>
      <c r="CP431" s="111" t="s">
        <v>186</v>
      </c>
      <c r="CQ431" s="111" t="s">
        <v>186</v>
      </c>
      <c r="CR431" s="111" t="s">
        <v>186</v>
      </c>
      <c r="CS431" s="111" t="s">
        <v>186</v>
      </c>
      <c r="CT431" s="111" t="s">
        <v>186</v>
      </c>
      <c r="CU431" s="111" t="s">
        <v>186</v>
      </c>
      <c r="CV431" s="114" t="s">
        <v>186</v>
      </c>
      <c r="CW431" s="111" t="s">
        <v>186</v>
      </c>
      <c r="CX431" s="111" t="s">
        <v>186</v>
      </c>
      <c r="CY431" s="111" t="s">
        <v>186</v>
      </c>
      <c r="CZ431" s="111" t="s">
        <v>186</v>
      </c>
      <c r="DA431" s="111" t="s">
        <v>186</v>
      </c>
      <c r="DB431" s="111" t="s">
        <v>186</v>
      </c>
      <c r="DC431" s="111" t="s">
        <v>186</v>
      </c>
      <c r="DD431" s="111" t="s">
        <v>186</v>
      </c>
      <c r="DE431" s="111" t="s">
        <v>186</v>
      </c>
      <c r="DF431" s="111" t="s">
        <v>186</v>
      </c>
      <c r="DG431" s="111" t="s">
        <v>186</v>
      </c>
      <c r="DH431" s="111" t="s">
        <v>186</v>
      </c>
      <c r="DI431" s="111" t="s">
        <v>186</v>
      </c>
      <c r="DJ431" s="111" t="s">
        <v>186</v>
      </c>
      <c r="DK431" s="111" t="s">
        <v>186</v>
      </c>
      <c r="DL431" s="111" t="s">
        <v>186</v>
      </c>
      <c r="DM431" s="115">
        <v>40974.6621875</v>
      </c>
    </row>
    <row r="432" spans="18:117" ht="17.25" customHeight="1" hidden="1">
      <c r="R432" s="111" t="s">
        <v>1472</v>
      </c>
      <c r="S432" s="111" t="s">
        <v>1473</v>
      </c>
      <c r="T432" s="111" t="s">
        <v>1474</v>
      </c>
      <c r="U432" s="111" t="s">
        <v>1475</v>
      </c>
      <c r="V432" s="111" t="s">
        <v>362</v>
      </c>
      <c r="W432" s="112">
        <v>79072</v>
      </c>
      <c r="X432" s="111" t="s">
        <v>1474</v>
      </c>
      <c r="Y432" s="111" t="s">
        <v>1475</v>
      </c>
      <c r="Z432" s="111" t="s">
        <v>362</v>
      </c>
      <c r="AA432" s="112">
        <v>79072</v>
      </c>
      <c r="AB432" s="113">
        <v>8062965531</v>
      </c>
      <c r="AC432" s="113">
        <v>8062964274</v>
      </c>
      <c r="AD432" s="111" t="s">
        <v>1476</v>
      </c>
      <c r="AE432" s="111" t="s">
        <v>1477</v>
      </c>
      <c r="AF432" s="111" t="s">
        <v>1478</v>
      </c>
      <c r="AG432" s="111" t="s">
        <v>1479</v>
      </c>
      <c r="AH432" s="111" t="s">
        <v>1480</v>
      </c>
      <c r="AI432" s="111" t="s">
        <v>1475</v>
      </c>
      <c r="AJ432" s="111" t="s">
        <v>362</v>
      </c>
      <c r="AK432" s="112">
        <v>79072</v>
      </c>
      <c r="AL432" s="111" t="s">
        <v>1474</v>
      </c>
      <c r="AM432" s="111" t="s">
        <v>1475</v>
      </c>
      <c r="AN432" s="111" t="s">
        <v>362</v>
      </c>
      <c r="AO432" s="112">
        <v>79072</v>
      </c>
      <c r="AP432" s="113">
        <v>8062913357</v>
      </c>
      <c r="AQ432" s="113">
        <v>8062964274</v>
      </c>
      <c r="AR432" s="111" t="s">
        <v>197</v>
      </c>
      <c r="AS432" s="114">
        <v>1075120</v>
      </c>
      <c r="AT432" s="114">
        <v>586807.72</v>
      </c>
      <c r="AU432" s="114"/>
      <c r="AV432" s="114"/>
      <c r="AW432" s="114" t="s">
        <v>186</v>
      </c>
      <c r="AX432" s="114" t="s">
        <v>186</v>
      </c>
      <c r="AY432" s="114" t="s">
        <v>186</v>
      </c>
      <c r="AZ432" s="114" t="s">
        <v>186</v>
      </c>
      <c r="BA432" s="114" t="s">
        <v>186</v>
      </c>
      <c r="BB432" s="111" t="s">
        <v>1481</v>
      </c>
      <c r="BC432" s="114">
        <v>1075120</v>
      </c>
      <c r="BD432" s="111" t="s">
        <v>186</v>
      </c>
      <c r="BE432" s="114" t="s">
        <v>186</v>
      </c>
      <c r="BF432" s="111" t="s">
        <v>186</v>
      </c>
      <c r="BG432" s="114" t="s">
        <v>186</v>
      </c>
      <c r="BH432" s="114" t="s">
        <v>186</v>
      </c>
      <c r="BI432" s="114" t="s">
        <v>186</v>
      </c>
      <c r="BJ432" s="114" t="s">
        <v>186</v>
      </c>
      <c r="BK432" s="114" t="s">
        <v>186</v>
      </c>
      <c r="BL432" s="114" t="s">
        <v>186</v>
      </c>
      <c r="BM432" s="114" t="s">
        <v>186</v>
      </c>
      <c r="BN432" s="111" t="s">
        <v>1482</v>
      </c>
      <c r="BO432" s="114">
        <v>586807.72</v>
      </c>
      <c r="BP432" s="111" t="s">
        <v>186</v>
      </c>
      <c r="BQ432" s="114" t="s">
        <v>186</v>
      </c>
      <c r="BR432" s="111" t="s">
        <v>186</v>
      </c>
      <c r="BS432" s="114" t="s">
        <v>186</v>
      </c>
      <c r="BT432" s="114" t="s">
        <v>186</v>
      </c>
      <c r="BU432" s="114" t="s">
        <v>186</v>
      </c>
      <c r="BV432" s="114" t="s">
        <v>186</v>
      </c>
      <c r="BW432" s="114" t="s">
        <v>186</v>
      </c>
      <c r="BX432" s="114" t="s">
        <v>186</v>
      </c>
      <c r="BY432" s="114" t="s">
        <v>186</v>
      </c>
      <c r="BZ432" s="114" t="s">
        <v>186</v>
      </c>
      <c r="CA432" s="111" t="s">
        <v>186</v>
      </c>
      <c r="CB432" s="114" t="s">
        <v>186</v>
      </c>
      <c r="CC432" s="111" t="s">
        <v>186</v>
      </c>
      <c r="CD432" s="114" t="s">
        <v>186</v>
      </c>
      <c r="CE432" s="111" t="s">
        <v>188</v>
      </c>
      <c r="CF432" s="111" t="s">
        <v>186</v>
      </c>
      <c r="CG432" s="111" t="s">
        <v>186</v>
      </c>
      <c r="CH432" s="111" t="s">
        <v>186</v>
      </c>
      <c r="CI432" s="111" t="s">
        <v>186</v>
      </c>
      <c r="CJ432" s="111" t="s">
        <v>186</v>
      </c>
      <c r="CK432" s="111" t="s">
        <v>186</v>
      </c>
      <c r="CL432" s="111" t="s">
        <v>186</v>
      </c>
      <c r="CM432" s="111" t="s">
        <v>186</v>
      </c>
      <c r="CN432" s="111" t="s">
        <v>186</v>
      </c>
      <c r="CO432" s="111" t="s">
        <v>186</v>
      </c>
      <c r="CP432" s="111" t="s">
        <v>186</v>
      </c>
      <c r="CQ432" s="111" t="s">
        <v>186</v>
      </c>
      <c r="CR432" s="111" t="s">
        <v>186</v>
      </c>
      <c r="CS432" s="111" t="s">
        <v>186</v>
      </c>
      <c r="CT432" s="111" t="s">
        <v>186</v>
      </c>
      <c r="CU432" s="111" t="s">
        <v>186</v>
      </c>
      <c r="CV432" s="114" t="s">
        <v>186</v>
      </c>
      <c r="CW432" s="111" t="s">
        <v>186</v>
      </c>
      <c r="CX432" s="111" t="s">
        <v>186</v>
      </c>
      <c r="CY432" s="111" t="s">
        <v>186</v>
      </c>
      <c r="CZ432" s="111" t="s">
        <v>186</v>
      </c>
      <c r="DA432" s="111" t="s">
        <v>186</v>
      </c>
      <c r="DB432" s="111" t="s">
        <v>186</v>
      </c>
      <c r="DC432" s="111" t="s">
        <v>186</v>
      </c>
      <c r="DD432" s="111" t="s">
        <v>186</v>
      </c>
      <c r="DE432" s="111" t="s">
        <v>186</v>
      </c>
      <c r="DF432" s="111" t="s">
        <v>186</v>
      </c>
      <c r="DG432" s="111" t="s">
        <v>186</v>
      </c>
      <c r="DH432" s="111" t="s">
        <v>186</v>
      </c>
      <c r="DI432" s="111" t="s">
        <v>186</v>
      </c>
      <c r="DJ432" s="111" t="s">
        <v>186</v>
      </c>
      <c r="DK432" s="111" t="s">
        <v>186</v>
      </c>
      <c r="DL432" s="111" t="s">
        <v>186</v>
      </c>
      <c r="DM432" s="115">
        <v>40970.60503472222</v>
      </c>
    </row>
    <row r="433" spans="18:117" ht="17.25" customHeight="1" hidden="1">
      <c r="R433" s="111" t="s">
        <v>1483</v>
      </c>
      <c r="S433" s="111" t="s">
        <v>1484</v>
      </c>
      <c r="T433" s="111" t="s">
        <v>1485</v>
      </c>
      <c r="U433" s="111" t="s">
        <v>1486</v>
      </c>
      <c r="V433" s="111" t="s">
        <v>362</v>
      </c>
      <c r="W433" s="112">
        <v>76063</v>
      </c>
      <c r="X433" s="111" t="s">
        <v>1448</v>
      </c>
      <c r="Y433" s="111" t="s">
        <v>263</v>
      </c>
      <c r="Z433" s="111" t="s">
        <v>362</v>
      </c>
      <c r="AA433" s="112">
        <v>75265</v>
      </c>
      <c r="AB433" s="113">
        <v>6826222000</v>
      </c>
      <c r="AC433" s="113">
        <v>2149474501</v>
      </c>
      <c r="AD433" s="111" t="s">
        <v>1449</v>
      </c>
      <c r="AE433" s="111" t="s">
        <v>1450</v>
      </c>
      <c r="AF433" s="111" t="s">
        <v>1451</v>
      </c>
      <c r="AG433" s="111" t="s">
        <v>1452</v>
      </c>
      <c r="AH433" s="111" t="s">
        <v>1453</v>
      </c>
      <c r="AI433" s="111" t="s">
        <v>263</v>
      </c>
      <c r="AJ433" s="111" t="s">
        <v>362</v>
      </c>
      <c r="AK433" s="112">
        <v>75203</v>
      </c>
      <c r="AL433" s="111" t="s">
        <v>1448</v>
      </c>
      <c r="AM433" s="111" t="s">
        <v>263</v>
      </c>
      <c r="AN433" s="111" t="s">
        <v>629</v>
      </c>
      <c r="AO433" s="112">
        <v>75265</v>
      </c>
      <c r="AP433" s="113">
        <v>2149476452</v>
      </c>
      <c r="AQ433" s="113">
        <v>2149474501</v>
      </c>
      <c r="AR433" s="111" t="s">
        <v>185</v>
      </c>
      <c r="AS433" s="114" t="s">
        <v>186</v>
      </c>
      <c r="AT433" s="114" t="s">
        <v>186</v>
      </c>
      <c r="AU433" s="114"/>
      <c r="AV433" s="114"/>
      <c r="AW433" s="114" t="s">
        <v>186</v>
      </c>
      <c r="AX433" s="114" t="s">
        <v>186</v>
      </c>
      <c r="AY433" s="114" t="s">
        <v>186</v>
      </c>
      <c r="AZ433" s="114" t="s">
        <v>186</v>
      </c>
      <c r="BA433" s="114" t="s">
        <v>186</v>
      </c>
      <c r="BB433" s="111" t="s">
        <v>186</v>
      </c>
      <c r="BC433" s="114" t="s">
        <v>186</v>
      </c>
      <c r="BD433" s="111" t="s">
        <v>186</v>
      </c>
      <c r="BE433" s="114" t="s">
        <v>186</v>
      </c>
      <c r="BF433" s="111" t="s">
        <v>186</v>
      </c>
      <c r="BG433" s="114" t="s">
        <v>186</v>
      </c>
      <c r="BH433" s="114" t="s">
        <v>186</v>
      </c>
      <c r="BI433" s="114" t="s">
        <v>186</v>
      </c>
      <c r="BJ433" s="114" t="s">
        <v>186</v>
      </c>
      <c r="BK433" s="114" t="s">
        <v>186</v>
      </c>
      <c r="BL433" s="114" t="s">
        <v>186</v>
      </c>
      <c r="BM433" s="114" t="s">
        <v>186</v>
      </c>
      <c r="BN433" s="111" t="s">
        <v>186</v>
      </c>
      <c r="BO433" s="114" t="s">
        <v>186</v>
      </c>
      <c r="BP433" s="111" t="s">
        <v>186</v>
      </c>
      <c r="BQ433" s="114" t="s">
        <v>186</v>
      </c>
      <c r="BR433" s="111" t="s">
        <v>186</v>
      </c>
      <c r="BS433" s="114" t="s">
        <v>186</v>
      </c>
      <c r="BT433" s="114" t="s">
        <v>186</v>
      </c>
      <c r="BU433" s="114" t="s">
        <v>186</v>
      </c>
      <c r="BV433" s="114" t="s">
        <v>186</v>
      </c>
      <c r="BW433" s="114" t="s">
        <v>186</v>
      </c>
      <c r="BX433" s="114" t="s">
        <v>186</v>
      </c>
      <c r="BY433" s="114" t="s">
        <v>186</v>
      </c>
      <c r="BZ433" s="114" t="s">
        <v>186</v>
      </c>
      <c r="CA433" s="111" t="s">
        <v>186</v>
      </c>
      <c r="CB433" s="114" t="s">
        <v>186</v>
      </c>
      <c r="CC433" s="111" t="s">
        <v>186</v>
      </c>
      <c r="CD433" s="114" t="s">
        <v>186</v>
      </c>
      <c r="CE433" s="111" t="s">
        <v>186</v>
      </c>
      <c r="CF433" s="111" t="s">
        <v>186</v>
      </c>
      <c r="CG433" s="111" t="s">
        <v>186</v>
      </c>
      <c r="CH433" s="111" t="s">
        <v>186</v>
      </c>
      <c r="CI433" s="111" t="s">
        <v>186</v>
      </c>
      <c r="CJ433" s="111" t="s">
        <v>186</v>
      </c>
      <c r="CK433" s="111" t="s">
        <v>186</v>
      </c>
      <c r="CL433" s="111" t="s">
        <v>186</v>
      </c>
      <c r="CM433" s="111" t="s">
        <v>186</v>
      </c>
      <c r="CN433" s="111" t="s">
        <v>186</v>
      </c>
      <c r="CO433" s="111" t="s">
        <v>186</v>
      </c>
      <c r="CP433" s="111" t="s">
        <v>186</v>
      </c>
      <c r="CQ433" s="111" t="s">
        <v>186</v>
      </c>
      <c r="CR433" s="111" t="s">
        <v>186</v>
      </c>
      <c r="CS433" s="111" t="s">
        <v>186</v>
      </c>
      <c r="CT433" s="111" t="s">
        <v>186</v>
      </c>
      <c r="CU433" s="111" t="s">
        <v>186</v>
      </c>
      <c r="CV433" s="111" t="s">
        <v>186</v>
      </c>
      <c r="CW433" s="111" t="s">
        <v>186</v>
      </c>
      <c r="CX433" s="111" t="s">
        <v>186</v>
      </c>
      <c r="CY433" s="111" t="s">
        <v>186</v>
      </c>
      <c r="CZ433" s="111" t="s">
        <v>186</v>
      </c>
      <c r="DA433" s="111" t="s">
        <v>186</v>
      </c>
      <c r="DB433" s="111" t="s">
        <v>186</v>
      </c>
      <c r="DC433" s="111" t="s">
        <v>186</v>
      </c>
      <c r="DD433" s="111" t="s">
        <v>186</v>
      </c>
      <c r="DE433" s="111" t="s">
        <v>186</v>
      </c>
      <c r="DF433" s="111" t="s">
        <v>186</v>
      </c>
      <c r="DG433" s="111" t="s">
        <v>186</v>
      </c>
      <c r="DH433" s="111" t="s">
        <v>186</v>
      </c>
      <c r="DI433" s="111" t="s">
        <v>186</v>
      </c>
      <c r="DJ433" s="111" t="s">
        <v>186</v>
      </c>
      <c r="DK433" s="111" t="s">
        <v>186</v>
      </c>
      <c r="DL433" s="111" t="s">
        <v>186</v>
      </c>
      <c r="DM433" s="115">
        <v>40946.44971064815</v>
      </c>
    </row>
    <row r="434" spans="18:117" ht="17.25" customHeight="1" hidden="1">
      <c r="R434" s="111" t="s">
        <v>1487</v>
      </c>
      <c r="S434" s="111" t="s">
        <v>1488</v>
      </c>
      <c r="T434" s="111" t="s">
        <v>1489</v>
      </c>
      <c r="U434" s="111" t="s">
        <v>179</v>
      </c>
      <c r="V434" s="111" t="s">
        <v>180</v>
      </c>
      <c r="W434" s="112">
        <v>78258</v>
      </c>
      <c r="X434" s="111" t="s">
        <v>1489</v>
      </c>
      <c r="Y434" s="111" t="s">
        <v>179</v>
      </c>
      <c r="Z434" s="111" t="s">
        <v>180</v>
      </c>
      <c r="AA434" s="112">
        <v>78258</v>
      </c>
      <c r="AB434" s="113">
        <v>2106382000</v>
      </c>
      <c r="AC434" s="113">
        <v>2106383840</v>
      </c>
      <c r="AD434" s="111" t="s">
        <v>1443</v>
      </c>
      <c r="AE434" s="111" t="s">
        <v>212</v>
      </c>
      <c r="AF434" s="111" t="s">
        <v>1444</v>
      </c>
      <c r="AG434" s="111" t="s">
        <v>1462</v>
      </c>
      <c r="AH434" s="111" t="s">
        <v>1463</v>
      </c>
      <c r="AI434" s="111" t="s">
        <v>179</v>
      </c>
      <c r="AJ434" s="111" t="s">
        <v>180</v>
      </c>
      <c r="AK434" s="112">
        <v>78229</v>
      </c>
      <c r="AL434" s="111" t="s">
        <v>1463</v>
      </c>
      <c r="AM434" s="111" t="s">
        <v>179</v>
      </c>
      <c r="AN434" s="111" t="s">
        <v>180</v>
      </c>
      <c r="AO434" s="112">
        <v>78229</v>
      </c>
      <c r="AP434" s="113">
        <v>2105750238</v>
      </c>
      <c r="AQ434" s="113">
        <v>2105750245</v>
      </c>
      <c r="AR434" s="111" t="s">
        <v>185</v>
      </c>
      <c r="AS434" s="114">
        <v>0</v>
      </c>
      <c r="AT434" s="114">
        <v>5623349</v>
      </c>
      <c r="AU434" s="114"/>
      <c r="AV434" s="114"/>
      <c r="AW434" s="114" t="s">
        <v>186</v>
      </c>
      <c r="AX434" s="114" t="s">
        <v>186</v>
      </c>
      <c r="AY434" s="114" t="s">
        <v>186</v>
      </c>
      <c r="AZ434" s="114" t="s">
        <v>186</v>
      </c>
      <c r="BA434" s="114" t="s">
        <v>186</v>
      </c>
      <c r="BB434" s="111" t="s">
        <v>186</v>
      </c>
      <c r="BC434" s="114" t="s">
        <v>186</v>
      </c>
      <c r="BD434" s="111" t="s">
        <v>186</v>
      </c>
      <c r="BE434" s="114" t="s">
        <v>186</v>
      </c>
      <c r="BF434" s="111" t="s">
        <v>186</v>
      </c>
      <c r="BG434" s="114" t="s">
        <v>186</v>
      </c>
      <c r="BH434" s="114"/>
      <c r="BI434" s="114"/>
      <c r="BJ434" s="114"/>
      <c r="BK434" s="114"/>
      <c r="BL434" s="114"/>
      <c r="BM434" s="114"/>
      <c r="BN434" s="111" t="s">
        <v>317</v>
      </c>
      <c r="BO434" s="114">
        <v>5623349</v>
      </c>
      <c r="BP434" s="111" t="s">
        <v>186</v>
      </c>
      <c r="BQ434" s="114" t="s">
        <v>186</v>
      </c>
      <c r="BR434" s="111" t="s">
        <v>186</v>
      </c>
      <c r="BS434" s="114"/>
      <c r="BT434" s="114"/>
      <c r="BU434" s="114"/>
      <c r="BV434" s="114"/>
      <c r="BW434" s="114"/>
      <c r="BX434" s="114"/>
      <c r="BY434" s="114"/>
      <c r="BZ434" s="114"/>
      <c r="CA434" s="111"/>
      <c r="CB434" s="114"/>
      <c r="CC434" s="111"/>
      <c r="CD434" s="114"/>
      <c r="CE434" s="111" t="s">
        <v>188</v>
      </c>
      <c r="CF434" s="111" t="s">
        <v>186</v>
      </c>
      <c r="CG434" s="111" t="s">
        <v>186</v>
      </c>
      <c r="CH434" s="111" t="s">
        <v>186</v>
      </c>
      <c r="CI434" s="111" t="s">
        <v>186</v>
      </c>
      <c r="CJ434" s="111" t="s">
        <v>186</v>
      </c>
      <c r="CK434" s="111" t="s">
        <v>186</v>
      </c>
      <c r="CL434" s="111" t="s">
        <v>186</v>
      </c>
      <c r="CM434" s="111" t="s">
        <v>186</v>
      </c>
      <c r="CN434" s="111" t="s">
        <v>186</v>
      </c>
      <c r="CO434" s="111" t="s">
        <v>186</v>
      </c>
      <c r="CP434" s="111" t="s">
        <v>186</v>
      </c>
      <c r="CQ434" s="111" t="s">
        <v>186</v>
      </c>
      <c r="CR434" s="111" t="s">
        <v>186</v>
      </c>
      <c r="CS434" s="111" t="s">
        <v>186</v>
      </c>
      <c r="CT434" s="111" t="s">
        <v>186</v>
      </c>
      <c r="CU434" s="111" t="s">
        <v>186</v>
      </c>
      <c r="CV434" s="114" t="s">
        <v>186</v>
      </c>
      <c r="CW434" s="111" t="s">
        <v>186</v>
      </c>
      <c r="CX434" s="111" t="s">
        <v>186</v>
      </c>
      <c r="CY434" s="111" t="s">
        <v>186</v>
      </c>
      <c r="CZ434" s="111" t="s">
        <v>186</v>
      </c>
      <c r="DA434" s="111" t="s">
        <v>186</v>
      </c>
      <c r="DB434" s="111" t="s">
        <v>186</v>
      </c>
      <c r="DC434" s="111" t="s">
        <v>186</v>
      </c>
      <c r="DD434" s="111" t="s">
        <v>186</v>
      </c>
      <c r="DE434" s="111" t="s">
        <v>186</v>
      </c>
      <c r="DF434" s="111" t="s">
        <v>186</v>
      </c>
      <c r="DG434" s="111" t="s">
        <v>186</v>
      </c>
      <c r="DH434" s="111" t="s">
        <v>186</v>
      </c>
      <c r="DI434" s="111" t="s">
        <v>186</v>
      </c>
      <c r="DJ434" s="111" t="s">
        <v>186</v>
      </c>
      <c r="DK434" s="111" t="s">
        <v>186</v>
      </c>
      <c r="DL434" s="111" t="s">
        <v>186</v>
      </c>
      <c r="DM434" s="115">
        <v>40970.59056712963</v>
      </c>
    </row>
    <row r="435" spans="18:117" ht="17.25" customHeight="1" hidden="1">
      <c r="R435" s="111" t="s">
        <v>1490</v>
      </c>
      <c r="S435" s="111" t="s">
        <v>1491</v>
      </c>
      <c r="T435" s="111" t="s">
        <v>1492</v>
      </c>
      <c r="U435" s="111" t="s">
        <v>1493</v>
      </c>
      <c r="V435" s="111" t="s">
        <v>180</v>
      </c>
      <c r="W435" s="112">
        <v>77479</v>
      </c>
      <c r="X435" s="111" t="s">
        <v>1492</v>
      </c>
      <c r="Y435" s="111" t="s">
        <v>1493</v>
      </c>
      <c r="Z435" s="111" t="s">
        <v>180</v>
      </c>
      <c r="AA435" s="112">
        <v>77479</v>
      </c>
      <c r="AB435" s="113">
        <v>8326676022</v>
      </c>
      <c r="AC435" s="113">
        <v>8326675903</v>
      </c>
      <c r="AD435" s="111" t="s">
        <v>1494</v>
      </c>
      <c r="AE435" s="111" t="s">
        <v>1495</v>
      </c>
      <c r="AF435" s="111" t="s">
        <v>1496</v>
      </c>
      <c r="AG435" s="111" t="s">
        <v>1497</v>
      </c>
      <c r="AH435" s="111" t="s">
        <v>1498</v>
      </c>
      <c r="AI435" s="111" t="s">
        <v>712</v>
      </c>
      <c r="AJ435" s="111" t="s">
        <v>180</v>
      </c>
      <c r="AK435" s="112">
        <v>77054</v>
      </c>
      <c r="AL435" s="111" t="s">
        <v>1499</v>
      </c>
      <c r="AM435" s="111" t="s">
        <v>712</v>
      </c>
      <c r="AN435" s="111" t="s">
        <v>180</v>
      </c>
      <c r="AO435" s="112">
        <v>77030</v>
      </c>
      <c r="AP435" s="113">
        <v>8326676022</v>
      </c>
      <c r="AQ435" s="113">
        <v>8326675903</v>
      </c>
      <c r="AR435" s="111" t="s">
        <v>185</v>
      </c>
      <c r="AS435" s="114" t="s">
        <v>186</v>
      </c>
      <c r="AT435" s="114">
        <v>2154982</v>
      </c>
      <c r="AU435" s="114"/>
      <c r="AV435" s="114"/>
      <c r="AW435" s="114" t="s">
        <v>186</v>
      </c>
      <c r="AX435" s="114" t="s">
        <v>186</v>
      </c>
      <c r="AY435" s="114" t="s">
        <v>186</v>
      </c>
      <c r="AZ435" s="114" t="s">
        <v>186</v>
      </c>
      <c r="BA435" s="114" t="s">
        <v>186</v>
      </c>
      <c r="BB435" s="111" t="s">
        <v>186</v>
      </c>
      <c r="BC435" s="114" t="s">
        <v>186</v>
      </c>
      <c r="BD435" s="111" t="s">
        <v>186</v>
      </c>
      <c r="BE435" s="114" t="s">
        <v>186</v>
      </c>
      <c r="BF435" s="111" t="s">
        <v>186</v>
      </c>
      <c r="BG435" s="114" t="s">
        <v>186</v>
      </c>
      <c r="BH435" s="114" t="s">
        <v>186</v>
      </c>
      <c r="BI435" s="114" t="s">
        <v>186</v>
      </c>
      <c r="BJ435" s="114" t="s">
        <v>186</v>
      </c>
      <c r="BK435" s="114" t="s">
        <v>186</v>
      </c>
      <c r="BL435" s="114" t="s">
        <v>186</v>
      </c>
      <c r="BM435" s="114" t="s">
        <v>186</v>
      </c>
      <c r="BN435" s="111" t="s">
        <v>1500</v>
      </c>
      <c r="BO435" s="114">
        <v>2154982</v>
      </c>
      <c r="BP435" s="111" t="s">
        <v>186</v>
      </c>
      <c r="BQ435" s="114" t="s">
        <v>186</v>
      </c>
      <c r="BR435" s="111" t="s">
        <v>186</v>
      </c>
      <c r="BS435" s="114" t="s">
        <v>186</v>
      </c>
      <c r="BT435" s="114" t="s">
        <v>186</v>
      </c>
      <c r="BU435" s="114" t="s">
        <v>186</v>
      </c>
      <c r="BV435" s="114" t="s">
        <v>186</v>
      </c>
      <c r="BW435" s="114" t="s">
        <v>186</v>
      </c>
      <c r="BX435" s="114" t="s">
        <v>186</v>
      </c>
      <c r="BY435" s="114" t="s">
        <v>186</v>
      </c>
      <c r="BZ435" s="114" t="s">
        <v>186</v>
      </c>
      <c r="CA435" s="111" t="s">
        <v>186</v>
      </c>
      <c r="CB435" s="114" t="s">
        <v>186</v>
      </c>
      <c r="CC435" s="111" t="s">
        <v>186</v>
      </c>
      <c r="CD435" s="114" t="s">
        <v>186</v>
      </c>
      <c r="CE435" s="111" t="s">
        <v>188</v>
      </c>
      <c r="CF435" s="111" t="s">
        <v>186</v>
      </c>
      <c r="CG435" s="111" t="s">
        <v>186</v>
      </c>
      <c r="CH435" s="111" t="s">
        <v>186</v>
      </c>
      <c r="CI435" s="111" t="s">
        <v>186</v>
      </c>
      <c r="CJ435" s="111" t="s">
        <v>186</v>
      </c>
      <c r="CK435" s="111" t="s">
        <v>186</v>
      </c>
      <c r="CL435" s="111" t="s">
        <v>186</v>
      </c>
      <c r="CM435" s="111" t="s">
        <v>186</v>
      </c>
      <c r="CN435" s="111" t="s">
        <v>186</v>
      </c>
      <c r="CO435" s="111" t="s">
        <v>186</v>
      </c>
      <c r="CP435" s="111" t="s">
        <v>186</v>
      </c>
      <c r="CQ435" s="111" t="s">
        <v>186</v>
      </c>
      <c r="CR435" s="111" t="s">
        <v>186</v>
      </c>
      <c r="CS435" s="111" t="s">
        <v>186</v>
      </c>
      <c r="CT435" s="111" t="s">
        <v>186</v>
      </c>
      <c r="CU435" s="111" t="s">
        <v>186</v>
      </c>
      <c r="CV435" s="111" t="s">
        <v>186</v>
      </c>
      <c r="CW435" s="111" t="s">
        <v>186</v>
      </c>
      <c r="CX435" s="111" t="s">
        <v>186</v>
      </c>
      <c r="CY435" s="111" t="s">
        <v>186</v>
      </c>
      <c r="CZ435" s="111" t="s">
        <v>186</v>
      </c>
      <c r="DA435" s="111" t="s">
        <v>186</v>
      </c>
      <c r="DB435" s="111" t="s">
        <v>186</v>
      </c>
      <c r="DC435" s="111" t="s">
        <v>186</v>
      </c>
      <c r="DD435" s="111" t="s">
        <v>186</v>
      </c>
      <c r="DE435" s="111" t="s">
        <v>186</v>
      </c>
      <c r="DF435" s="111" t="s">
        <v>186</v>
      </c>
      <c r="DG435" s="111" t="s">
        <v>186</v>
      </c>
      <c r="DH435" s="111" t="s">
        <v>186</v>
      </c>
      <c r="DI435" s="111" t="s">
        <v>186</v>
      </c>
      <c r="DJ435" s="111" t="s">
        <v>186</v>
      </c>
      <c r="DK435" s="111" t="s">
        <v>186</v>
      </c>
      <c r="DL435" s="111" t="s">
        <v>186</v>
      </c>
      <c r="DM435" s="115">
        <v>40961.644155092596</v>
      </c>
    </row>
    <row r="436" spans="18:117" ht="17.25" customHeight="1" hidden="1">
      <c r="R436" s="111" t="s">
        <v>1501</v>
      </c>
      <c r="S436" s="111" t="s">
        <v>1502</v>
      </c>
      <c r="T436" s="111" t="s">
        <v>1503</v>
      </c>
      <c r="U436" s="111" t="s">
        <v>712</v>
      </c>
      <c r="V436" s="111" t="s">
        <v>180</v>
      </c>
      <c r="W436" s="112">
        <v>77070</v>
      </c>
      <c r="X436" s="111" t="s">
        <v>1499</v>
      </c>
      <c r="Y436" s="111" t="s">
        <v>712</v>
      </c>
      <c r="Z436" s="111" t="s">
        <v>180</v>
      </c>
      <c r="AA436" s="112">
        <v>77030</v>
      </c>
      <c r="AB436" s="113">
        <v>8326676022</v>
      </c>
      <c r="AC436" s="113">
        <v>8326675903</v>
      </c>
      <c r="AD436" s="111" t="s">
        <v>1494</v>
      </c>
      <c r="AE436" s="111" t="s">
        <v>1495</v>
      </c>
      <c r="AF436" s="111" t="s">
        <v>1496</v>
      </c>
      <c r="AG436" s="111" t="s">
        <v>1497</v>
      </c>
      <c r="AH436" s="111" t="s">
        <v>1498</v>
      </c>
      <c r="AI436" s="111" t="s">
        <v>712</v>
      </c>
      <c r="AJ436" s="111" t="s">
        <v>180</v>
      </c>
      <c r="AK436" s="112">
        <v>77054</v>
      </c>
      <c r="AL436" s="111" t="s">
        <v>1499</v>
      </c>
      <c r="AM436" s="111" t="s">
        <v>712</v>
      </c>
      <c r="AN436" s="111" t="s">
        <v>180</v>
      </c>
      <c r="AO436" s="112">
        <v>77030</v>
      </c>
      <c r="AP436" s="113">
        <v>8326676022</v>
      </c>
      <c r="AQ436" s="113">
        <v>8326675903</v>
      </c>
      <c r="AR436" s="111" t="s">
        <v>185</v>
      </c>
      <c r="AS436" s="114" t="s">
        <v>186</v>
      </c>
      <c r="AT436" s="114">
        <v>2950563</v>
      </c>
      <c r="AU436" s="114"/>
      <c r="AV436" s="114"/>
      <c r="AW436" s="114" t="s">
        <v>186</v>
      </c>
      <c r="AX436" s="114" t="s">
        <v>186</v>
      </c>
      <c r="AY436" s="114" t="s">
        <v>186</v>
      </c>
      <c r="AZ436" s="114" t="s">
        <v>186</v>
      </c>
      <c r="BA436" s="114" t="s">
        <v>186</v>
      </c>
      <c r="BB436" s="111" t="s">
        <v>186</v>
      </c>
      <c r="BC436" s="114" t="s">
        <v>186</v>
      </c>
      <c r="BD436" s="111" t="s">
        <v>186</v>
      </c>
      <c r="BE436" s="114" t="s">
        <v>186</v>
      </c>
      <c r="BF436" s="111" t="s">
        <v>186</v>
      </c>
      <c r="BG436" s="114" t="s">
        <v>186</v>
      </c>
      <c r="BH436" s="114" t="s">
        <v>186</v>
      </c>
      <c r="BI436" s="114" t="s">
        <v>186</v>
      </c>
      <c r="BJ436" s="114" t="s">
        <v>186</v>
      </c>
      <c r="BK436" s="114" t="s">
        <v>186</v>
      </c>
      <c r="BL436" s="114" t="s">
        <v>186</v>
      </c>
      <c r="BM436" s="114" t="s">
        <v>186</v>
      </c>
      <c r="BN436" s="111" t="s">
        <v>1500</v>
      </c>
      <c r="BO436" s="114">
        <v>2950563</v>
      </c>
      <c r="BP436" s="111" t="s">
        <v>186</v>
      </c>
      <c r="BQ436" s="114" t="s">
        <v>186</v>
      </c>
      <c r="BR436" s="111" t="s">
        <v>186</v>
      </c>
      <c r="BS436" s="114" t="s">
        <v>186</v>
      </c>
      <c r="BT436" s="114" t="s">
        <v>186</v>
      </c>
      <c r="BU436" s="114" t="s">
        <v>186</v>
      </c>
      <c r="BV436" s="114" t="s">
        <v>186</v>
      </c>
      <c r="BW436" s="114" t="s">
        <v>186</v>
      </c>
      <c r="BX436" s="114" t="s">
        <v>186</v>
      </c>
      <c r="BY436" s="114" t="s">
        <v>186</v>
      </c>
      <c r="BZ436" s="114" t="s">
        <v>186</v>
      </c>
      <c r="CA436" s="111" t="s">
        <v>186</v>
      </c>
      <c r="CB436" s="114" t="s">
        <v>186</v>
      </c>
      <c r="CC436" s="111" t="s">
        <v>186</v>
      </c>
      <c r="CD436" s="114" t="s">
        <v>186</v>
      </c>
      <c r="CE436" s="111" t="s">
        <v>188</v>
      </c>
      <c r="CF436" s="111" t="s">
        <v>186</v>
      </c>
      <c r="CG436" s="111" t="s">
        <v>186</v>
      </c>
      <c r="CH436" s="111" t="s">
        <v>186</v>
      </c>
      <c r="CI436" s="111" t="s">
        <v>186</v>
      </c>
      <c r="CJ436" s="111" t="s">
        <v>186</v>
      </c>
      <c r="CK436" s="111" t="s">
        <v>186</v>
      </c>
      <c r="CL436" s="111" t="s">
        <v>186</v>
      </c>
      <c r="CM436" s="111" t="s">
        <v>186</v>
      </c>
      <c r="CN436" s="111" t="s">
        <v>186</v>
      </c>
      <c r="CO436" s="111" t="s">
        <v>186</v>
      </c>
      <c r="CP436" s="111" t="s">
        <v>186</v>
      </c>
      <c r="CQ436" s="111" t="s">
        <v>186</v>
      </c>
      <c r="CR436" s="111" t="s">
        <v>186</v>
      </c>
      <c r="CS436" s="111" t="s">
        <v>186</v>
      </c>
      <c r="CT436" s="111" t="s">
        <v>186</v>
      </c>
      <c r="CU436" s="111" t="s">
        <v>186</v>
      </c>
      <c r="CV436" s="111" t="s">
        <v>186</v>
      </c>
      <c r="CW436" s="111" t="s">
        <v>186</v>
      </c>
      <c r="CX436" s="111" t="s">
        <v>186</v>
      </c>
      <c r="CY436" s="111" t="s">
        <v>186</v>
      </c>
      <c r="CZ436" s="111" t="s">
        <v>186</v>
      </c>
      <c r="DA436" s="111" t="s">
        <v>186</v>
      </c>
      <c r="DB436" s="111" t="s">
        <v>186</v>
      </c>
      <c r="DC436" s="111" t="s">
        <v>186</v>
      </c>
      <c r="DD436" s="111" t="s">
        <v>186</v>
      </c>
      <c r="DE436" s="111" t="s">
        <v>186</v>
      </c>
      <c r="DF436" s="111" t="s">
        <v>186</v>
      </c>
      <c r="DG436" s="111" t="s">
        <v>186</v>
      </c>
      <c r="DH436" s="111" t="s">
        <v>186</v>
      </c>
      <c r="DI436" s="111" t="s">
        <v>186</v>
      </c>
      <c r="DJ436" s="111" t="s">
        <v>186</v>
      </c>
      <c r="DK436" s="111" t="s">
        <v>186</v>
      </c>
      <c r="DL436" s="111" t="s">
        <v>186</v>
      </c>
      <c r="DM436" s="115">
        <v>40961.62201388889</v>
      </c>
    </row>
    <row r="437" spans="18:117" ht="17.25" customHeight="1" hidden="1">
      <c r="R437" s="111" t="s">
        <v>1504</v>
      </c>
      <c r="S437" s="111" t="s">
        <v>1505</v>
      </c>
      <c r="T437" s="111" t="s">
        <v>1506</v>
      </c>
      <c r="U437" s="111" t="s">
        <v>1507</v>
      </c>
      <c r="V437" s="111" t="s">
        <v>180</v>
      </c>
      <c r="W437" s="112">
        <v>76549</v>
      </c>
      <c r="X437" s="111" t="s">
        <v>1506</v>
      </c>
      <c r="Y437" s="111" t="s">
        <v>1507</v>
      </c>
      <c r="Z437" s="111" t="s">
        <v>180</v>
      </c>
      <c r="AA437" s="112">
        <v>76549</v>
      </c>
      <c r="AB437" s="113">
        <v>2545198171</v>
      </c>
      <c r="AC437" s="113">
        <v>2545269733</v>
      </c>
      <c r="AD437" s="111" t="s">
        <v>1508</v>
      </c>
      <c r="AE437" s="111" t="s">
        <v>212</v>
      </c>
      <c r="AF437" s="111" t="s">
        <v>1509</v>
      </c>
      <c r="AG437" s="111" t="s">
        <v>1505</v>
      </c>
      <c r="AH437" s="111" t="s">
        <v>1506</v>
      </c>
      <c r="AI437" s="111" t="s">
        <v>1507</v>
      </c>
      <c r="AJ437" s="111" t="s">
        <v>180</v>
      </c>
      <c r="AK437" s="112">
        <v>76549</v>
      </c>
      <c r="AL437" s="111" t="s">
        <v>1506</v>
      </c>
      <c r="AM437" s="111" t="s">
        <v>1507</v>
      </c>
      <c r="AN437" s="111" t="s">
        <v>180</v>
      </c>
      <c r="AO437" s="112">
        <v>76549</v>
      </c>
      <c r="AP437" s="113">
        <v>2545198171</v>
      </c>
      <c r="AQ437" s="113">
        <v>2545269733</v>
      </c>
      <c r="AR437" s="111" t="s">
        <v>185</v>
      </c>
      <c r="AS437" s="114">
        <v>2511840</v>
      </c>
      <c r="AT437" s="114" t="s">
        <v>186</v>
      </c>
      <c r="AU437" s="114"/>
      <c r="AV437" s="114"/>
      <c r="AW437" s="114" t="s">
        <v>186</v>
      </c>
      <c r="AX437" s="114">
        <v>2511840</v>
      </c>
      <c r="AY437" s="114" t="s">
        <v>186</v>
      </c>
      <c r="AZ437" s="114" t="s">
        <v>186</v>
      </c>
      <c r="BA437" s="114" t="s">
        <v>186</v>
      </c>
      <c r="BB437" s="111" t="s">
        <v>186</v>
      </c>
      <c r="BC437" s="114" t="s">
        <v>186</v>
      </c>
      <c r="BD437" s="111" t="s">
        <v>186</v>
      </c>
      <c r="BE437" s="114" t="s">
        <v>186</v>
      </c>
      <c r="BF437" s="111" t="s">
        <v>186</v>
      </c>
      <c r="BG437" s="114" t="s">
        <v>186</v>
      </c>
      <c r="BH437" s="114" t="s">
        <v>186</v>
      </c>
      <c r="BI437" s="114" t="s">
        <v>186</v>
      </c>
      <c r="BJ437" s="114" t="s">
        <v>186</v>
      </c>
      <c r="BK437" s="114" t="s">
        <v>186</v>
      </c>
      <c r="BL437" s="114" t="s">
        <v>186</v>
      </c>
      <c r="BM437" s="114" t="s">
        <v>186</v>
      </c>
      <c r="BN437" s="111" t="s">
        <v>186</v>
      </c>
      <c r="BO437" s="114" t="s">
        <v>186</v>
      </c>
      <c r="BP437" s="111" t="s">
        <v>186</v>
      </c>
      <c r="BQ437" s="114" t="s">
        <v>186</v>
      </c>
      <c r="BR437" s="111" t="s">
        <v>186</v>
      </c>
      <c r="BS437" s="114" t="s">
        <v>186</v>
      </c>
      <c r="BT437" s="114" t="s">
        <v>186</v>
      </c>
      <c r="BU437" s="114" t="s">
        <v>186</v>
      </c>
      <c r="BV437" s="114" t="s">
        <v>186</v>
      </c>
      <c r="BW437" s="114" t="s">
        <v>186</v>
      </c>
      <c r="BX437" s="114" t="s">
        <v>186</v>
      </c>
      <c r="BY437" s="114" t="s">
        <v>186</v>
      </c>
      <c r="BZ437" s="114" t="s">
        <v>186</v>
      </c>
      <c r="CA437" s="111" t="s">
        <v>186</v>
      </c>
      <c r="CB437" s="114" t="s">
        <v>186</v>
      </c>
      <c r="CC437" s="111" t="s">
        <v>186</v>
      </c>
      <c r="CD437" s="114" t="s">
        <v>186</v>
      </c>
      <c r="CE437" s="111" t="s">
        <v>188</v>
      </c>
      <c r="CF437" s="111" t="s">
        <v>186</v>
      </c>
      <c r="CG437" s="111" t="s">
        <v>186</v>
      </c>
      <c r="CH437" s="111" t="s">
        <v>186</v>
      </c>
      <c r="CI437" s="111" t="s">
        <v>186</v>
      </c>
      <c r="CJ437" s="111" t="s">
        <v>186</v>
      </c>
      <c r="CK437" s="111" t="s">
        <v>186</v>
      </c>
      <c r="CL437" s="111" t="s">
        <v>186</v>
      </c>
      <c r="CM437" s="111" t="s">
        <v>186</v>
      </c>
      <c r="CN437" s="111" t="s">
        <v>186</v>
      </c>
      <c r="CO437" s="111" t="s">
        <v>186</v>
      </c>
      <c r="CP437" s="111" t="s">
        <v>186</v>
      </c>
      <c r="CQ437" s="111" t="s">
        <v>186</v>
      </c>
      <c r="CR437" s="111" t="s">
        <v>186</v>
      </c>
      <c r="CS437" s="111" t="s">
        <v>186</v>
      </c>
      <c r="CT437" s="111" t="s">
        <v>186</v>
      </c>
      <c r="CU437" s="111" t="s">
        <v>186</v>
      </c>
      <c r="CV437" s="111" t="s">
        <v>186</v>
      </c>
      <c r="CW437" s="111" t="s">
        <v>186</v>
      </c>
      <c r="CX437" s="111" t="s">
        <v>186</v>
      </c>
      <c r="CY437" s="111" t="s">
        <v>186</v>
      </c>
      <c r="CZ437" s="111" t="s">
        <v>186</v>
      </c>
      <c r="DA437" s="111" t="s">
        <v>186</v>
      </c>
      <c r="DB437" s="111" t="s">
        <v>186</v>
      </c>
      <c r="DC437" s="111" t="s">
        <v>186</v>
      </c>
      <c r="DD437" s="111" t="s">
        <v>186</v>
      </c>
      <c r="DE437" s="111" t="s">
        <v>186</v>
      </c>
      <c r="DF437" s="111" t="s">
        <v>186</v>
      </c>
      <c r="DG437" s="111" t="s">
        <v>186</v>
      </c>
      <c r="DH437" s="111" t="s">
        <v>186</v>
      </c>
      <c r="DI437" s="111" t="s">
        <v>186</v>
      </c>
      <c r="DJ437" s="111" t="s">
        <v>186</v>
      </c>
      <c r="DK437" s="111" t="s">
        <v>186</v>
      </c>
      <c r="DL437" s="111" t="s">
        <v>186</v>
      </c>
      <c r="DM437" s="115">
        <v>40955.59793981481</v>
      </c>
    </row>
    <row r="438" spans="18:117" ht="17.25" customHeight="1" hidden="1">
      <c r="R438" s="111" t="s">
        <v>1510</v>
      </c>
      <c r="S438" s="111" t="s">
        <v>1511</v>
      </c>
      <c r="T438" s="111" t="s">
        <v>1512</v>
      </c>
      <c r="U438" s="111" t="s">
        <v>1513</v>
      </c>
      <c r="V438" s="111" t="s">
        <v>362</v>
      </c>
      <c r="W438" s="112">
        <v>75080</v>
      </c>
      <c r="X438" s="111" t="s">
        <v>1512</v>
      </c>
      <c r="Y438" s="111" t="s">
        <v>1513</v>
      </c>
      <c r="Z438" s="111" t="s">
        <v>362</v>
      </c>
      <c r="AA438" s="112">
        <v>75080</v>
      </c>
      <c r="AB438" s="113">
        <v>9724984000</v>
      </c>
      <c r="AC438" s="113">
        <v>2149474501</v>
      </c>
      <c r="AD438" s="111" t="s">
        <v>1449</v>
      </c>
      <c r="AE438" s="111" t="s">
        <v>1450</v>
      </c>
      <c r="AF438" s="111" t="s">
        <v>1451</v>
      </c>
      <c r="AG438" s="111" t="s">
        <v>1452</v>
      </c>
      <c r="AH438" s="111" t="s">
        <v>1453</v>
      </c>
      <c r="AI438" s="111" t="s">
        <v>263</v>
      </c>
      <c r="AJ438" s="111" t="s">
        <v>362</v>
      </c>
      <c r="AK438" s="112">
        <v>75203</v>
      </c>
      <c r="AL438" s="111" t="s">
        <v>1448</v>
      </c>
      <c r="AM438" s="111" t="s">
        <v>263</v>
      </c>
      <c r="AN438" s="111" t="s">
        <v>629</v>
      </c>
      <c r="AO438" s="112">
        <v>75265</v>
      </c>
      <c r="AP438" s="113">
        <v>2149476452</v>
      </c>
      <c r="AQ438" s="113">
        <v>2149474501</v>
      </c>
      <c r="AR438" s="111" t="s">
        <v>185</v>
      </c>
      <c r="AS438" s="114" t="s">
        <v>186</v>
      </c>
      <c r="AT438" s="114">
        <v>728559</v>
      </c>
      <c r="AU438" s="114"/>
      <c r="AV438" s="114"/>
      <c r="AW438" s="114" t="s">
        <v>186</v>
      </c>
      <c r="AX438" s="114" t="s">
        <v>186</v>
      </c>
      <c r="AY438" s="114" t="s">
        <v>186</v>
      </c>
      <c r="AZ438" s="114" t="s">
        <v>186</v>
      </c>
      <c r="BA438" s="114" t="s">
        <v>186</v>
      </c>
      <c r="BB438" s="111" t="s">
        <v>186</v>
      </c>
      <c r="BC438" s="114" t="s">
        <v>186</v>
      </c>
      <c r="BD438" s="111" t="s">
        <v>186</v>
      </c>
      <c r="BE438" s="114" t="s">
        <v>186</v>
      </c>
      <c r="BF438" s="111" t="s">
        <v>186</v>
      </c>
      <c r="BG438" s="114" t="s">
        <v>186</v>
      </c>
      <c r="BH438" s="114" t="s">
        <v>186</v>
      </c>
      <c r="BI438" s="114" t="s">
        <v>186</v>
      </c>
      <c r="BJ438" s="114" t="s">
        <v>186</v>
      </c>
      <c r="BK438" s="114" t="s">
        <v>186</v>
      </c>
      <c r="BL438" s="114" t="s">
        <v>186</v>
      </c>
      <c r="BM438" s="114" t="s">
        <v>186</v>
      </c>
      <c r="BN438" s="111" t="s">
        <v>186</v>
      </c>
      <c r="BO438" s="114" t="s">
        <v>186</v>
      </c>
      <c r="BP438" s="111" t="s">
        <v>186</v>
      </c>
      <c r="BQ438" s="114" t="s">
        <v>186</v>
      </c>
      <c r="BR438" s="111" t="s">
        <v>186</v>
      </c>
      <c r="BS438" s="114" t="s">
        <v>186</v>
      </c>
      <c r="BT438" s="114" t="s">
        <v>186</v>
      </c>
      <c r="BU438" s="114" t="s">
        <v>186</v>
      </c>
      <c r="BV438" s="114" t="s">
        <v>186</v>
      </c>
      <c r="BW438" s="114" t="s">
        <v>186</v>
      </c>
      <c r="BX438" s="114" t="s">
        <v>186</v>
      </c>
      <c r="BY438" s="114" t="s">
        <v>186</v>
      </c>
      <c r="BZ438" s="114" t="s">
        <v>186</v>
      </c>
      <c r="CA438" s="111" t="s">
        <v>186</v>
      </c>
      <c r="CB438" s="114" t="s">
        <v>186</v>
      </c>
      <c r="CC438" s="111" t="s">
        <v>186</v>
      </c>
      <c r="CD438" s="114" t="s">
        <v>186</v>
      </c>
      <c r="CE438" s="111" t="s">
        <v>186</v>
      </c>
      <c r="CF438" s="111" t="s">
        <v>186</v>
      </c>
      <c r="CG438" s="111" t="s">
        <v>186</v>
      </c>
      <c r="CH438" s="111" t="s">
        <v>186</v>
      </c>
      <c r="CI438" s="111" t="s">
        <v>186</v>
      </c>
      <c r="CJ438" s="111" t="s">
        <v>186</v>
      </c>
      <c r="CK438" s="111" t="s">
        <v>186</v>
      </c>
      <c r="CL438" s="111" t="s">
        <v>186</v>
      </c>
      <c r="CM438" s="111" t="s">
        <v>186</v>
      </c>
      <c r="CN438" s="111" t="s">
        <v>186</v>
      </c>
      <c r="CO438" s="111" t="s">
        <v>186</v>
      </c>
      <c r="CP438" s="111" t="s">
        <v>186</v>
      </c>
      <c r="CQ438" s="111" t="s">
        <v>186</v>
      </c>
      <c r="CR438" s="111" t="s">
        <v>186</v>
      </c>
      <c r="CS438" s="111" t="s">
        <v>186</v>
      </c>
      <c r="CT438" s="111" t="s">
        <v>186</v>
      </c>
      <c r="CU438" s="111" t="s">
        <v>186</v>
      </c>
      <c r="CV438" s="111" t="s">
        <v>186</v>
      </c>
      <c r="CW438" s="111" t="s">
        <v>186</v>
      </c>
      <c r="CX438" s="111" t="s">
        <v>186</v>
      </c>
      <c r="CY438" s="111" t="s">
        <v>186</v>
      </c>
      <c r="CZ438" s="111" t="s">
        <v>186</v>
      </c>
      <c r="DA438" s="111" t="s">
        <v>186</v>
      </c>
      <c r="DB438" s="111" t="s">
        <v>186</v>
      </c>
      <c r="DC438" s="111" t="s">
        <v>186</v>
      </c>
      <c r="DD438" s="111" t="s">
        <v>186</v>
      </c>
      <c r="DE438" s="111" t="s">
        <v>186</v>
      </c>
      <c r="DF438" s="111" t="s">
        <v>186</v>
      </c>
      <c r="DG438" s="111" t="s">
        <v>186</v>
      </c>
      <c r="DH438" s="111" t="s">
        <v>186</v>
      </c>
      <c r="DI438" s="111" t="s">
        <v>186</v>
      </c>
      <c r="DJ438" s="111" t="s">
        <v>186</v>
      </c>
      <c r="DK438" s="111" t="s">
        <v>186</v>
      </c>
      <c r="DL438" s="111" t="s">
        <v>186</v>
      </c>
      <c r="DM438" s="115">
        <v>40946.45888888889</v>
      </c>
    </row>
    <row r="439" spans="18:117" ht="17.25" customHeight="1" hidden="1">
      <c r="R439" s="111" t="s">
        <v>1514</v>
      </c>
      <c r="S439" s="111" t="s">
        <v>1515</v>
      </c>
      <c r="T439" s="111" t="s">
        <v>1516</v>
      </c>
      <c r="U439" s="111" t="s">
        <v>1517</v>
      </c>
      <c r="V439" s="111" t="s">
        <v>180</v>
      </c>
      <c r="W439" s="112">
        <v>79701</v>
      </c>
      <c r="X439" s="111" t="s">
        <v>1516</v>
      </c>
      <c r="Y439" s="111" t="s">
        <v>1517</v>
      </c>
      <c r="Z439" s="111" t="s">
        <v>180</v>
      </c>
      <c r="AA439" s="112">
        <v>79701</v>
      </c>
      <c r="AB439" s="113">
        <v>4326851504</v>
      </c>
      <c r="AC439" s="113">
        <v>4326851190</v>
      </c>
      <c r="AD439" s="111" t="s">
        <v>1518</v>
      </c>
      <c r="AE439" s="111" t="s">
        <v>1519</v>
      </c>
      <c r="AF439" s="111" t="s">
        <v>1520</v>
      </c>
      <c r="AG439" s="111" t="s">
        <v>1521</v>
      </c>
      <c r="AH439" s="111" t="s">
        <v>1522</v>
      </c>
      <c r="AI439" s="111" t="s">
        <v>1517</v>
      </c>
      <c r="AJ439" s="111" t="s">
        <v>180</v>
      </c>
      <c r="AK439" s="112">
        <v>79701</v>
      </c>
      <c r="AL439" s="111" t="s">
        <v>1522</v>
      </c>
      <c r="AM439" s="111" t="s">
        <v>1517</v>
      </c>
      <c r="AN439" s="111" t="s">
        <v>180</v>
      </c>
      <c r="AO439" s="112">
        <v>79701</v>
      </c>
      <c r="AP439" s="113">
        <v>4326851645</v>
      </c>
      <c r="AQ439" s="113">
        <v>4325714058</v>
      </c>
      <c r="AR439" s="111" t="s">
        <v>197</v>
      </c>
      <c r="AS439" s="114">
        <v>3861021</v>
      </c>
      <c r="AT439" s="114">
        <v>16437358.37</v>
      </c>
      <c r="AU439" s="114"/>
      <c r="AV439" s="114"/>
      <c r="AW439" s="114"/>
      <c r="AX439" s="114"/>
      <c r="AY439" s="114"/>
      <c r="AZ439" s="114"/>
      <c r="BA439" s="114"/>
      <c r="BB439" s="111" t="s">
        <v>356</v>
      </c>
      <c r="BC439" s="114">
        <v>3861021</v>
      </c>
      <c r="BD439" s="111" t="s">
        <v>186</v>
      </c>
      <c r="BE439" s="114"/>
      <c r="BF439" s="111" t="s">
        <v>186</v>
      </c>
      <c r="BG439" s="114"/>
      <c r="BH439" s="114"/>
      <c r="BI439" s="114"/>
      <c r="BJ439" s="114"/>
      <c r="BK439" s="114"/>
      <c r="BL439" s="114"/>
      <c r="BM439" s="114"/>
      <c r="BN439" s="111" t="s">
        <v>241</v>
      </c>
      <c r="BO439" s="114">
        <v>16437358.37</v>
      </c>
      <c r="BP439" s="111" t="s">
        <v>186</v>
      </c>
      <c r="BQ439" s="114"/>
      <c r="BR439" s="111"/>
      <c r="BS439" s="114"/>
      <c r="BT439" s="114"/>
      <c r="BU439" s="114"/>
      <c r="BV439" s="114"/>
      <c r="BW439" s="114"/>
      <c r="BX439" s="114"/>
      <c r="BY439" s="114"/>
      <c r="BZ439" s="114"/>
      <c r="CA439" s="111"/>
      <c r="CB439" s="114"/>
      <c r="CC439" s="111"/>
      <c r="CD439" s="114"/>
      <c r="CE439" s="111" t="s">
        <v>188</v>
      </c>
      <c r="CF439" s="111" t="s">
        <v>186</v>
      </c>
      <c r="CG439" s="111" t="s">
        <v>186</v>
      </c>
      <c r="CH439" s="111" t="s">
        <v>186</v>
      </c>
      <c r="CI439" s="111" t="s">
        <v>186</v>
      </c>
      <c r="CJ439" s="111" t="s">
        <v>186</v>
      </c>
      <c r="CK439" s="111" t="s">
        <v>186</v>
      </c>
      <c r="CL439" s="111" t="s">
        <v>186</v>
      </c>
      <c r="CM439" s="111" t="s">
        <v>186</v>
      </c>
      <c r="CN439" s="111" t="s">
        <v>186</v>
      </c>
      <c r="CO439" s="111" t="s">
        <v>186</v>
      </c>
      <c r="CP439" s="111" t="s">
        <v>186</v>
      </c>
      <c r="CQ439" s="111" t="s">
        <v>186</v>
      </c>
      <c r="CR439" s="111" t="s">
        <v>186</v>
      </c>
      <c r="CS439" s="111" t="s">
        <v>186</v>
      </c>
      <c r="CT439" s="111" t="s">
        <v>186</v>
      </c>
      <c r="CU439" s="111" t="s">
        <v>186</v>
      </c>
      <c r="CV439" s="114" t="s">
        <v>186</v>
      </c>
      <c r="CW439" s="111" t="s">
        <v>186</v>
      </c>
      <c r="CX439" s="111" t="s">
        <v>186</v>
      </c>
      <c r="CY439" s="111" t="s">
        <v>186</v>
      </c>
      <c r="CZ439" s="111" t="s">
        <v>186</v>
      </c>
      <c r="DA439" s="111" t="s">
        <v>186</v>
      </c>
      <c r="DB439" s="111" t="s">
        <v>186</v>
      </c>
      <c r="DC439" s="111" t="s">
        <v>186</v>
      </c>
      <c r="DD439" s="111" t="s">
        <v>186</v>
      </c>
      <c r="DE439" s="111" t="s">
        <v>186</v>
      </c>
      <c r="DF439" s="111" t="s">
        <v>186</v>
      </c>
      <c r="DG439" s="111" t="s">
        <v>186</v>
      </c>
      <c r="DH439" s="111" t="s">
        <v>186</v>
      </c>
      <c r="DI439" s="111" t="s">
        <v>186</v>
      </c>
      <c r="DJ439" s="111" t="s">
        <v>186</v>
      </c>
      <c r="DK439" s="111" t="s">
        <v>186</v>
      </c>
      <c r="DL439" s="111" t="s">
        <v>186</v>
      </c>
      <c r="DM439" s="115">
        <v>40968.5234837963</v>
      </c>
    </row>
    <row r="440" spans="18:117" ht="17.25" customHeight="1" hidden="1">
      <c r="R440" s="111" t="s">
        <v>1523</v>
      </c>
      <c r="S440" s="111" t="s">
        <v>1524</v>
      </c>
      <c r="T440" s="111" t="s">
        <v>1525</v>
      </c>
      <c r="U440" s="111" t="s">
        <v>1526</v>
      </c>
      <c r="V440" s="111" t="s">
        <v>180</v>
      </c>
      <c r="W440" s="112">
        <v>78572</v>
      </c>
      <c r="X440" s="111" t="s">
        <v>1525</v>
      </c>
      <c r="Y440" s="111" t="s">
        <v>1526</v>
      </c>
      <c r="Z440" s="111" t="s">
        <v>180</v>
      </c>
      <c r="AA440" s="112">
        <v>78572</v>
      </c>
      <c r="AB440" s="113">
        <v>9563239106</v>
      </c>
      <c r="AC440" s="113">
        <v>9563239102</v>
      </c>
      <c r="AD440" s="111" t="s">
        <v>1527</v>
      </c>
      <c r="AE440" s="111" t="s">
        <v>372</v>
      </c>
      <c r="AF440" s="111" t="s">
        <v>1528</v>
      </c>
      <c r="AG440" s="111" t="s">
        <v>1524</v>
      </c>
      <c r="AH440" s="111" t="s">
        <v>1525</v>
      </c>
      <c r="AI440" s="111" t="s">
        <v>1526</v>
      </c>
      <c r="AJ440" s="111" t="s">
        <v>180</v>
      </c>
      <c r="AK440" s="112">
        <v>78572</v>
      </c>
      <c r="AL440" s="111" t="s">
        <v>1525</v>
      </c>
      <c r="AM440" s="111" t="s">
        <v>1526</v>
      </c>
      <c r="AN440" s="111" t="s">
        <v>180</v>
      </c>
      <c r="AO440" s="112">
        <v>78572</v>
      </c>
      <c r="AP440" s="113">
        <v>9562329106</v>
      </c>
      <c r="AQ440" s="113">
        <v>9563239102</v>
      </c>
      <c r="AR440" s="111" t="s">
        <v>185</v>
      </c>
      <c r="AS440" s="114">
        <v>6515012</v>
      </c>
      <c r="AT440" s="114">
        <v>2644264</v>
      </c>
      <c r="AU440" s="114"/>
      <c r="AV440" s="114"/>
      <c r="AW440" s="114" t="s">
        <v>186</v>
      </c>
      <c r="AX440" s="114" t="s">
        <v>186</v>
      </c>
      <c r="AY440" s="114" t="s">
        <v>186</v>
      </c>
      <c r="AZ440" s="114" t="s">
        <v>186</v>
      </c>
      <c r="BA440" s="114" t="s">
        <v>186</v>
      </c>
      <c r="BB440" s="111" t="s">
        <v>251</v>
      </c>
      <c r="BC440" s="114">
        <v>6515012</v>
      </c>
      <c r="BD440" s="111" t="s">
        <v>186</v>
      </c>
      <c r="BE440" s="114" t="s">
        <v>186</v>
      </c>
      <c r="BF440" s="111" t="s">
        <v>186</v>
      </c>
      <c r="BG440" s="114" t="s">
        <v>186</v>
      </c>
      <c r="BH440" s="114" t="s">
        <v>186</v>
      </c>
      <c r="BI440" s="114" t="s">
        <v>186</v>
      </c>
      <c r="BJ440" s="114" t="s">
        <v>186</v>
      </c>
      <c r="BK440" s="114" t="s">
        <v>186</v>
      </c>
      <c r="BL440" s="114" t="s">
        <v>186</v>
      </c>
      <c r="BM440" s="114" t="s">
        <v>186</v>
      </c>
      <c r="BN440" s="111" t="s">
        <v>251</v>
      </c>
      <c r="BO440" s="114">
        <v>2644264</v>
      </c>
      <c r="BP440" s="111" t="s">
        <v>186</v>
      </c>
      <c r="BQ440" s="114" t="s">
        <v>186</v>
      </c>
      <c r="BR440" s="111" t="s">
        <v>186</v>
      </c>
      <c r="BS440" s="114" t="s">
        <v>186</v>
      </c>
      <c r="BT440" s="114" t="s">
        <v>186</v>
      </c>
      <c r="BU440" s="114" t="s">
        <v>186</v>
      </c>
      <c r="BV440" s="114" t="s">
        <v>186</v>
      </c>
      <c r="BW440" s="114" t="s">
        <v>186</v>
      </c>
      <c r="BX440" s="114" t="s">
        <v>186</v>
      </c>
      <c r="BY440" s="114" t="s">
        <v>186</v>
      </c>
      <c r="BZ440" s="114" t="s">
        <v>186</v>
      </c>
      <c r="CA440" s="111" t="s">
        <v>186</v>
      </c>
      <c r="CB440" s="114" t="s">
        <v>186</v>
      </c>
      <c r="CC440" s="111" t="s">
        <v>186</v>
      </c>
      <c r="CD440" s="114" t="s">
        <v>186</v>
      </c>
      <c r="CE440" s="111" t="s">
        <v>188</v>
      </c>
      <c r="CF440" s="111" t="s">
        <v>186</v>
      </c>
      <c r="CG440" s="111" t="s">
        <v>186</v>
      </c>
      <c r="CH440" s="111" t="s">
        <v>186</v>
      </c>
      <c r="CI440" s="111" t="s">
        <v>186</v>
      </c>
      <c r="CJ440" s="111" t="s">
        <v>186</v>
      </c>
      <c r="CK440" s="111" t="s">
        <v>186</v>
      </c>
      <c r="CL440" s="111" t="s">
        <v>186</v>
      </c>
      <c r="CM440" s="111" t="s">
        <v>186</v>
      </c>
      <c r="CN440" s="111" t="s">
        <v>186</v>
      </c>
      <c r="CO440" s="111" t="s">
        <v>186</v>
      </c>
      <c r="CP440" s="111" t="s">
        <v>186</v>
      </c>
      <c r="CQ440" s="111" t="s">
        <v>186</v>
      </c>
      <c r="CR440" s="111" t="s">
        <v>186</v>
      </c>
      <c r="CS440" s="111" t="s">
        <v>186</v>
      </c>
      <c r="CT440" s="111" t="s">
        <v>186</v>
      </c>
      <c r="CU440" s="111" t="s">
        <v>186</v>
      </c>
      <c r="CV440" s="114" t="s">
        <v>186</v>
      </c>
      <c r="CW440" s="111" t="s">
        <v>186</v>
      </c>
      <c r="CX440" s="111" t="s">
        <v>186</v>
      </c>
      <c r="CY440" s="111" t="s">
        <v>186</v>
      </c>
      <c r="CZ440" s="111" t="s">
        <v>186</v>
      </c>
      <c r="DA440" s="111" t="s">
        <v>186</v>
      </c>
      <c r="DB440" s="111" t="s">
        <v>186</v>
      </c>
      <c r="DC440" s="111" t="s">
        <v>186</v>
      </c>
      <c r="DD440" s="111" t="s">
        <v>186</v>
      </c>
      <c r="DE440" s="111" t="s">
        <v>186</v>
      </c>
      <c r="DF440" s="111" t="s">
        <v>186</v>
      </c>
      <c r="DG440" s="111" t="s">
        <v>186</v>
      </c>
      <c r="DH440" s="111" t="s">
        <v>186</v>
      </c>
      <c r="DI440" s="111" t="s">
        <v>186</v>
      </c>
      <c r="DJ440" s="111" t="s">
        <v>186</v>
      </c>
      <c r="DK440" s="111" t="s">
        <v>186</v>
      </c>
      <c r="DL440" s="111" t="s">
        <v>186</v>
      </c>
      <c r="DM440" s="115">
        <v>40976.48991898148</v>
      </c>
    </row>
    <row r="441" spans="18:117" ht="17.25" customHeight="1" hidden="1">
      <c r="R441" s="111" t="s">
        <v>1529</v>
      </c>
      <c r="S441" s="111" t="s">
        <v>1530</v>
      </c>
      <c r="T441" s="111" t="s">
        <v>1531</v>
      </c>
      <c r="U441" s="111" t="s">
        <v>1532</v>
      </c>
      <c r="V441" s="111" t="s">
        <v>180</v>
      </c>
      <c r="W441" s="112">
        <v>79512</v>
      </c>
      <c r="X441" s="111" t="s">
        <v>1533</v>
      </c>
      <c r="Y441" s="111" t="s">
        <v>1532</v>
      </c>
      <c r="Z441" s="111" t="s">
        <v>180</v>
      </c>
      <c r="AA441" s="112">
        <v>79512</v>
      </c>
      <c r="AB441" s="113">
        <v>3257283431</v>
      </c>
      <c r="AC441" s="113">
        <v>3257288974</v>
      </c>
      <c r="AD441" s="111" t="s">
        <v>1534</v>
      </c>
      <c r="AE441" s="111" t="s">
        <v>372</v>
      </c>
      <c r="AF441" s="111" t="s">
        <v>1535</v>
      </c>
      <c r="AG441" s="111" t="s">
        <v>1536</v>
      </c>
      <c r="AH441" s="111" t="s">
        <v>1531</v>
      </c>
      <c r="AI441" s="111" t="s">
        <v>1532</v>
      </c>
      <c r="AJ441" s="111" t="s">
        <v>180</v>
      </c>
      <c r="AK441" s="112">
        <v>79512</v>
      </c>
      <c r="AL441" s="111" t="s">
        <v>1531</v>
      </c>
      <c r="AM441" s="111" t="s">
        <v>1532</v>
      </c>
      <c r="AN441" s="111" t="s">
        <v>180</v>
      </c>
      <c r="AO441" s="112">
        <v>79512</v>
      </c>
      <c r="AP441" s="113">
        <v>3257283431</v>
      </c>
      <c r="AQ441" s="113">
        <v>3257288974</v>
      </c>
      <c r="AR441" s="111" t="s">
        <v>197</v>
      </c>
      <c r="AS441" s="114">
        <v>0</v>
      </c>
      <c r="AT441" s="114">
        <v>369653.7</v>
      </c>
      <c r="AU441" s="114"/>
      <c r="AV441" s="114"/>
      <c r="AW441" s="114" t="s">
        <v>186</v>
      </c>
      <c r="AX441" s="114" t="s">
        <v>186</v>
      </c>
      <c r="AY441" s="114" t="s">
        <v>186</v>
      </c>
      <c r="AZ441" s="114" t="s">
        <v>186</v>
      </c>
      <c r="BA441" s="114" t="s">
        <v>186</v>
      </c>
      <c r="BB441" s="111" t="s">
        <v>186</v>
      </c>
      <c r="BC441" s="114" t="s">
        <v>186</v>
      </c>
      <c r="BD441" s="111" t="s">
        <v>186</v>
      </c>
      <c r="BE441" s="114" t="s">
        <v>186</v>
      </c>
      <c r="BF441" s="111" t="s">
        <v>186</v>
      </c>
      <c r="BG441" s="114" t="s">
        <v>186</v>
      </c>
      <c r="BH441" s="114" t="s">
        <v>186</v>
      </c>
      <c r="BI441" s="114">
        <v>137452.19</v>
      </c>
      <c r="BJ441" s="114">
        <v>162825.73</v>
      </c>
      <c r="BK441" s="114" t="s">
        <v>186</v>
      </c>
      <c r="BL441" s="114" t="s">
        <v>186</v>
      </c>
      <c r="BM441" s="114" t="s">
        <v>186</v>
      </c>
      <c r="BN441" s="111" t="s">
        <v>1537</v>
      </c>
      <c r="BO441" s="114">
        <v>69375.78</v>
      </c>
      <c r="BP441" s="111" t="s">
        <v>186</v>
      </c>
      <c r="BQ441" s="114" t="s">
        <v>186</v>
      </c>
      <c r="BR441" s="111" t="s">
        <v>186</v>
      </c>
      <c r="BS441" s="114" t="s">
        <v>186</v>
      </c>
      <c r="BT441" s="114" t="s">
        <v>186</v>
      </c>
      <c r="BU441" s="114" t="s">
        <v>186</v>
      </c>
      <c r="BV441" s="114" t="s">
        <v>186</v>
      </c>
      <c r="BW441" s="114" t="s">
        <v>186</v>
      </c>
      <c r="BX441" s="114" t="s">
        <v>186</v>
      </c>
      <c r="BY441" s="114" t="s">
        <v>186</v>
      </c>
      <c r="BZ441" s="114" t="s">
        <v>186</v>
      </c>
      <c r="CA441" s="111" t="s">
        <v>186</v>
      </c>
      <c r="CB441" s="114" t="s">
        <v>186</v>
      </c>
      <c r="CC441" s="111" t="s">
        <v>186</v>
      </c>
      <c r="CD441" s="114" t="s">
        <v>186</v>
      </c>
      <c r="CE441" s="111" t="s">
        <v>188</v>
      </c>
      <c r="CF441" s="111" t="s">
        <v>186</v>
      </c>
      <c r="CG441" s="111" t="s">
        <v>186</v>
      </c>
      <c r="CH441" s="111" t="s">
        <v>186</v>
      </c>
      <c r="CI441" s="111" t="s">
        <v>186</v>
      </c>
      <c r="CJ441" s="111" t="s">
        <v>186</v>
      </c>
      <c r="CK441" s="111" t="s">
        <v>186</v>
      </c>
      <c r="CL441" s="111" t="s">
        <v>186</v>
      </c>
      <c r="CM441" s="111" t="s">
        <v>186</v>
      </c>
      <c r="CN441" s="111" t="s">
        <v>186</v>
      </c>
      <c r="CO441" s="111" t="s">
        <v>186</v>
      </c>
      <c r="CP441" s="111" t="s">
        <v>186</v>
      </c>
      <c r="CQ441" s="111" t="s">
        <v>186</v>
      </c>
      <c r="CR441" s="111" t="s">
        <v>186</v>
      </c>
      <c r="CS441" s="111" t="s">
        <v>186</v>
      </c>
      <c r="CT441" s="111" t="s">
        <v>186</v>
      </c>
      <c r="CU441" s="111" t="s">
        <v>186</v>
      </c>
      <c r="CV441" s="114" t="s">
        <v>186</v>
      </c>
      <c r="CW441" s="111" t="s">
        <v>186</v>
      </c>
      <c r="CX441" s="111" t="s">
        <v>186</v>
      </c>
      <c r="CY441" s="111" t="s">
        <v>186</v>
      </c>
      <c r="CZ441" s="111" t="s">
        <v>186</v>
      </c>
      <c r="DA441" s="111" t="s">
        <v>186</v>
      </c>
      <c r="DB441" s="111" t="s">
        <v>186</v>
      </c>
      <c r="DC441" s="111" t="s">
        <v>186</v>
      </c>
      <c r="DD441" s="111" t="s">
        <v>186</v>
      </c>
      <c r="DE441" s="111" t="s">
        <v>186</v>
      </c>
      <c r="DF441" s="111" t="s">
        <v>186</v>
      </c>
      <c r="DG441" s="111" t="s">
        <v>186</v>
      </c>
      <c r="DH441" s="111" t="s">
        <v>186</v>
      </c>
      <c r="DI441" s="111" t="s">
        <v>186</v>
      </c>
      <c r="DJ441" s="111" t="s">
        <v>186</v>
      </c>
      <c r="DK441" s="111" t="s">
        <v>186</v>
      </c>
      <c r="DL441" s="111" t="s">
        <v>186</v>
      </c>
      <c r="DM441" s="115">
        <v>40973.65594907408</v>
      </c>
    </row>
    <row r="442" spans="18:117" ht="17.25" customHeight="1" hidden="1">
      <c r="R442" s="111" t="s">
        <v>1538</v>
      </c>
      <c r="S442" s="111" t="s">
        <v>1539</v>
      </c>
      <c r="T442" s="111" t="s">
        <v>1540</v>
      </c>
      <c r="U442" s="111" t="s">
        <v>1541</v>
      </c>
      <c r="V442" s="111" t="s">
        <v>180</v>
      </c>
      <c r="W442" s="112">
        <v>79029</v>
      </c>
      <c r="X442" s="111" t="s">
        <v>1540</v>
      </c>
      <c r="Y442" s="111" t="s">
        <v>1541</v>
      </c>
      <c r="Z442" s="111" t="s">
        <v>180</v>
      </c>
      <c r="AA442" s="112">
        <v>79029</v>
      </c>
      <c r="AB442" s="113">
        <v>8069357171</v>
      </c>
      <c r="AC442" s="113">
        <v>8069356458</v>
      </c>
      <c r="AD442" s="111" t="s">
        <v>1542</v>
      </c>
      <c r="AE442" s="111" t="s">
        <v>372</v>
      </c>
      <c r="AF442" s="111" t="s">
        <v>1543</v>
      </c>
      <c r="AG442" s="111" t="s">
        <v>1539</v>
      </c>
      <c r="AH442" s="111" t="s">
        <v>1540</v>
      </c>
      <c r="AI442" s="111" t="s">
        <v>1541</v>
      </c>
      <c r="AJ442" s="111" t="s">
        <v>180</v>
      </c>
      <c r="AK442" s="112">
        <v>79029</v>
      </c>
      <c r="AL442" s="111" t="s">
        <v>1540</v>
      </c>
      <c r="AM442" s="111" t="s">
        <v>1541</v>
      </c>
      <c r="AN442" s="111" t="s">
        <v>180</v>
      </c>
      <c r="AO442" s="112">
        <v>79029</v>
      </c>
      <c r="AP442" s="113">
        <v>8069357171</v>
      </c>
      <c r="AQ442" s="113">
        <v>8069356458</v>
      </c>
      <c r="AR442" s="111" t="s">
        <v>197</v>
      </c>
      <c r="AS442" s="114">
        <v>637401</v>
      </c>
      <c r="AT442" s="114">
        <v>508995</v>
      </c>
      <c r="AU442" s="114"/>
      <c r="AV442" s="114"/>
      <c r="AW442" s="114">
        <v>415649</v>
      </c>
      <c r="AX442" s="114">
        <v>221752</v>
      </c>
      <c r="AY442" s="114"/>
      <c r="AZ442" s="114"/>
      <c r="BA442" s="114"/>
      <c r="BB442" s="111" t="s">
        <v>186</v>
      </c>
      <c r="BC442" s="114"/>
      <c r="BD442" s="111"/>
      <c r="BE442" s="114"/>
      <c r="BF442" s="111"/>
      <c r="BG442" s="114"/>
      <c r="BH442" s="114"/>
      <c r="BI442" s="114">
        <v>331916</v>
      </c>
      <c r="BJ442" s="114">
        <v>177079</v>
      </c>
      <c r="BK442" s="114"/>
      <c r="BL442" s="114"/>
      <c r="BM442" s="114"/>
      <c r="BN442" s="111" t="s">
        <v>186</v>
      </c>
      <c r="BO442" s="114"/>
      <c r="BP442" s="111" t="s">
        <v>186</v>
      </c>
      <c r="BQ442" s="114"/>
      <c r="BR442" s="111" t="s">
        <v>186</v>
      </c>
      <c r="BS442" s="114"/>
      <c r="BT442" s="114"/>
      <c r="BU442" s="114"/>
      <c r="BV442" s="114"/>
      <c r="BW442" s="114"/>
      <c r="BX442" s="114"/>
      <c r="BY442" s="114"/>
      <c r="BZ442" s="114"/>
      <c r="CA442" s="111"/>
      <c r="CB442" s="114"/>
      <c r="CC442" s="111"/>
      <c r="CD442" s="114"/>
      <c r="CE442" s="111" t="s">
        <v>188</v>
      </c>
      <c r="CF442" s="111" t="s">
        <v>186</v>
      </c>
      <c r="CG442" s="111" t="s">
        <v>186</v>
      </c>
      <c r="CH442" s="111" t="s">
        <v>186</v>
      </c>
      <c r="CI442" s="111" t="s">
        <v>186</v>
      </c>
      <c r="CJ442" s="111" t="s">
        <v>186</v>
      </c>
      <c r="CK442" s="111" t="s">
        <v>186</v>
      </c>
      <c r="CL442" s="111" t="s">
        <v>186</v>
      </c>
      <c r="CM442" s="111" t="s">
        <v>186</v>
      </c>
      <c r="CN442" s="111" t="s">
        <v>186</v>
      </c>
      <c r="CO442" s="111" t="s">
        <v>186</v>
      </c>
      <c r="CP442" s="111" t="s">
        <v>186</v>
      </c>
      <c r="CQ442" s="111" t="s">
        <v>186</v>
      </c>
      <c r="CR442" s="111" t="s">
        <v>186</v>
      </c>
      <c r="CS442" s="111" t="s">
        <v>186</v>
      </c>
      <c r="CT442" s="111" t="s">
        <v>186</v>
      </c>
      <c r="CU442" s="111" t="s">
        <v>186</v>
      </c>
      <c r="CV442" s="111" t="s">
        <v>186</v>
      </c>
      <c r="CW442" s="111" t="s">
        <v>186</v>
      </c>
      <c r="CX442" s="111" t="s">
        <v>186</v>
      </c>
      <c r="CY442" s="111" t="s">
        <v>186</v>
      </c>
      <c r="CZ442" s="111" t="s">
        <v>186</v>
      </c>
      <c r="DA442" s="111" t="s">
        <v>186</v>
      </c>
      <c r="DB442" s="111" t="s">
        <v>186</v>
      </c>
      <c r="DC442" s="111" t="s">
        <v>186</v>
      </c>
      <c r="DD442" s="111" t="s">
        <v>186</v>
      </c>
      <c r="DE442" s="111" t="s">
        <v>186</v>
      </c>
      <c r="DF442" s="111" t="s">
        <v>186</v>
      </c>
      <c r="DG442" s="111" t="s">
        <v>186</v>
      </c>
      <c r="DH442" s="111" t="s">
        <v>186</v>
      </c>
      <c r="DI442" s="111" t="s">
        <v>186</v>
      </c>
      <c r="DJ442" s="111" t="s">
        <v>186</v>
      </c>
      <c r="DK442" s="111" t="s">
        <v>186</v>
      </c>
      <c r="DL442" s="111" t="s">
        <v>186</v>
      </c>
      <c r="DM442" s="115">
        <v>40961.68523148148</v>
      </c>
    </row>
    <row r="443" spans="18:117" ht="17.25" customHeight="1" hidden="1">
      <c r="R443" s="111" t="s">
        <v>1544</v>
      </c>
      <c r="S443" s="111" t="s">
        <v>1545</v>
      </c>
      <c r="T443" s="111" t="s">
        <v>1546</v>
      </c>
      <c r="U443" s="111" t="s">
        <v>816</v>
      </c>
      <c r="V443" s="111" t="s">
        <v>180</v>
      </c>
      <c r="W443" s="112">
        <v>75701</v>
      </c>
      <c r="X443" s="111" t="s">
        <v>1546</v>
      </c>
      <c r="Y443" s="111" t="s">
        <v>816</v>
      </c>
      <c r="Z443" s="111" t="s">
        <v>180</v>
      </c>
      <c r="AA443" s="112">
        <v>75701</v>
      </c>
      <c r="AB443" s="113">
        <v>9035314429</v>
      </c>
      <c r="AC443" s="113">
        <v>9035960118</v>
      </c>
      <c r="AD443" s="111" t="s">
        <v>1547</v>
      </c>
      <c r="AE443" s="111" t="s">
        <v>1548</v>
      </c>
      <c r="AF443" s="111" t="s">
        <v>1549</v>
      </c>
      <c r="AG443" s="111" t="s">
        <v>1550</v>
      </c>
      <c r="AH443" s="111" t="s">
        <v>1551</v>
      </c>
      <c r="AI443" s="111" t="s">
        <v>816</v>
      </c>
      <c r="AJ443" s="111" t="s">
        <v>180</v>
      </c>
      <c r="AK443" s="112">
        <v>75701</v>
      </c>
      <c r="AL443" s="111" t="s">
        <v>1551</v>
      </c>
      <c r="AM443" s="111" t="s">
        <v>816</v>
      </c>
      <c r="AN443" s="111" t="s">
        <v>180</v>
      </c>
      <c r="AO443" s="112">
        <v>75701</v>
      </c>
      <c r="AP443" s="113">
        <v>9035257546</v>
      </c>
      <c r="AQ443" s="113">
        <v>9035960118</v>
      </c>
      <c r="AR443" s="111" t="s">
        <v>185</v>
      </c>
      <c r="AS443" s="114">
        <v>6046098</v>
      </c>
      <c r="AT443" s="114">
        <v>11844967</v>
      </c>
      <c r="AU443" s="114"/>
      <c r="AV443" s="114"/>
      <c r="AW443" s="114" t="s">
        <v>186</v>
      </c>
      <c r="AX443" s="114" t="s">
        <v>186</v>
      </c>
      <c r="AY443" s="114" t="s">
        <v>186</v>
      </c>
      <c r="AZ443" s="114" t="s">
        <v>186</v>
      </c>
      <c r="BA443" s="114" t="s">
        <v>186</v>
      </c>
      <c r="BB443" s="111" t="s">
        <v>1552</v>
      </c>
      <c r="BC443" s="114">
        <v>6046098</v>
      </c>
      <c r="BD443" s="111" t="s">
        <v>186</v>
      </c>
      <c r="BE443" s="114" t="s">
        <v>186</v>
      </c>
      <c r="BF443" s="111" t="s">
        <v>186</v>
      </c>
      <c r="BG443" s="114" t="s">
        <v>186</v>
      </c>
      <c r="BH443" s="114" t="s">
        <v>186</v>
      </c>
      <c r="BI443" s="114" t="s">
        <v>186</v>
      </c>
      <c r="BJ443" s="114" t="s">
        <v>186</v>
      </c>
      <c r="BK443" s="114" t="s">
        <v>186</v>
      </c>
      <c r="BL443" s="114" t="s">
        <v>186</v>
      </c>
      <c r="BM443" s="114" t="s">
        <v>186</v>
      </c>
      <c r="BN443" s="111" t="s">
        <v>1552</v>
      </c>
      <c r="BO443" s="114">
        <v>11844967</v>
      </c>
      <c r="BP443" s="111" t="s">
        <v>186</v>
      </c>
      <c r="BQ443" s="114" t="s">
        <v>186</v>
      </c>
      <c r="BR443" s="111" t="s">
        <v>186</v>
      </c>
      <c r="BS443" s="114" t="s">
        <v>186</v>
      </c>
      <c r="BT443" s="114" t="s">
        <v>186</v>
      </c>
      <c r="BU443" s="114" t="s">
        <v>186</v>
      </c>
      <c r="BV443" s="114" t="s">
        <v>186</v>
      </c>
      <c r="BW443" s="114" t="s">
        <v>186</v>
      </c>
      <c r="BX443" s="114" t="s">
        <v>186</v>
      </c>
      <c r="BY443" s="114" t="s">
        <v>186</v>
      </c>
      <c r="BZ443" s="114" t="s">
        <v>186</v>
      </c>
      <c r="CA443" s="111" t="s">
        <v>186</v>
      </c>
      <c r="CB443" s="114" t="s">
        <v>186</v>
      </c>
      <c r="CC443" s="111" t="s">
        <v>186</v>
      </c>
      <c r="CD443" s="114" t="s">
        <v>186</v>
      </c>
      <c r="CE443" s="111" t="s">
        <v>188</v>
      </c>
      <c r="CF443" s="111" t="s">
        <v>186</v>
      </c>
      <c r="CG443" s="111" t="s">
        <v>186</v>
      </c>
      <c r="CH443" s="111" t="s">
        <v>186</v>
      </c>
      <c r="CI443" s="111" t="s">
        <v>186</v>
      </c>
      <c r="CJ443" s="111" t="s">
        <v>186</v>
      </c>
      <c r="CK443" s="111" t="s">
        <v>186</v>
      </c>
      <c r="CL443" s="111" t="s">
        <v>186</v>
      </c>
      <c r="CM443" s="111" t="s">
        <v>186</v>
      </c>
      <c r="CN443" s="111" t="s">
        <v>186</v>
      </c>
      <c r="CO443" s="111" t="s">
        <v>186</v>
      </c>
      <c r="CP443" s="111" t="s">
        <v>186</v>
      </c>
      <c r="CQ443" s="111" t="s">
        <v>186</v>
      </c>
      <c r="CR443" s="111" t="s">
        <v>186</v>
      </c>
      <c r="CS443" s="111" t="s">
        <v>186</v>
      </c>
      <c r="CT443" s="111" t="s">
        <v>186</v>
      </c>
      <c r="CU443" s="111" t="s">
        <v>186</v>
      </c>
      <c r="CV443" s="114" t="s">
        <v>186</v>
      </c>
      <c r="CW443" s="111" t="s">
        <v>186</v>
      </c>
      <c r="CX443" s="111" t="s">
        <v>186</v>
      </c>
      <c r="CY443" s="111" t="s">
        <v>186</v>
      </c>
      <c r="CZ443" s="111" t="s">
        <v>186</v>
      </c>
      <c r="DA443" s="111" t="s">
        <v>186</v>
      </c>
      <c r="DB443" s="111" t="s">
        <v>186</v>
      </c>
      <c r="DC443" s="111" t="s">
        <v>186</v>
      </c>
      <c r="DD443" s="111" t="s">
        <v>186</v>
      </c>
      <c r="DE443" s="111" t="s">
        <v>186</v>
      </c>
      <c r="DF443" s="111" t="s">
        <v>186</v>
      </c>
      <c r="DG443" s="111" t="s">
        <v>186</v>
      </c>
      <c r="DH443" s="111" t="s">
        <v>186</v>
      </c>
      <c r="DI443" s="111" t="s">
        <v>186</v>
      </c>
      <c r="DJ443" s="111" t="s">
        <v>186</v>
      </c>
      <c r="DK443" s="111" t="s">
        <v>186</v>
      </c>
      <c r="DL443" s="111" t="s">
        <v>186</v>
      </c>
      <c r="DM443" s="115">
        <v>40974.436527777776</v>
      </c>
    </row>
    <row r="444" spans="18:117" ht="17.25" customHeight="1" hidden="1">
      <c r="R444" s="111" t="s">
        <v>1553</v>
      </c>
      <c r="S444" s="111" t="s">
        <v>1554</v>
      </c>
      <c r="T444" s="111" t="s">
        <v>1555</v>
      </c>
      <c r="U444" s="111" t="s">
        <v>856</v>
      </c>
      <c r="V444" s="111" t="s">
        <v>180</v>
      </c>
      <c r="W444" s="112">
        <v>75766</v>
      </c>
      <c r="X444" s="111" t="s">
        <v>1555</v>
      </c>
      <c r="Y444" s="111" t="s">
        <v>856</v>
      </c>
      <c r="Z444" s="111" t="s">
        <v>180</v>
      </c>
      <c r="AA444" s="112">
        <v>75766</v>
      </c>
      <c r="AB444" s="113">
        <v>9035414500</v>
      </c>
      <c r="AC444" s="113">
        <v>9035414679</v>
      </c>
      <c r="AD444" s="111" t="s">
        <v>1547</v>
      </c>
      <c r="AE444" s="111" t="s">
        <v>1548</v>
      </c>
      <c r="AF444" s="111" t="s">
        <v>1549</v>
      </c>
      <c r="AG444" s="111" t="s">
        <v>1550</v>
      </c>
      <c r="AH444" s="111" t="s">
        <v>1551</v>
      </c>
      <c r="AI444" s="111" t="s">
        <v>816</v>
      </c>
      <c r="AJ444" s="111" t="s">
        <v>180</v>
      </c>
      <c r="AK444" s="112">
        <v>75701</v>
      </c>
      <c r="AL444" s="111" t="s">
        <v>1551</v>
      </c>
      <c r="AM444" s="111" t="s">
        <v>816</v>
      </c>
      <c r="AN444" s="111" t="s">
        <v>180</v>
      </c>
      <c r="AO444" s="112">
        <v>75701</v>
      </c>
      <c r="AP444" s="113">
        <v>9035257546</v>
      </c>
      <c r="AQ444" s="113">
        <v>9035960118</v>
      </c>
      <c r="AR444" s="111" t="s">
        <v>185</v>
      </c>
      <c r="AS444" s="114">
        <v>347405.63</v>
      </c>
      <c r="AT444" s="114">
        <v>2774365.24</v>
      </c>
      <c r="AU444" s="114"/>
      <c r="AV444" s="114"/>
      <c r="AW444" s="114" t="s">
        <v>186</v>
      </c>
      <c r="AX444" s="114" t="s">
        <v>186</v>
      </c>
      <c r="AY444" s="114" t="s">
        <v>186</v>
      </c>
      <c r="AZ444" s="114" t="s">
        <v>186</v>
      </c>
      <c r="BA444" s="114" t="s">
        <v>186</v>
      </c>
      <c r="BB444" s="111" t="s">
        <v>1552</v>
      </c>
      <c r="BC444" s="114">
        <v>347405.63</v>
      </c>
      <c r="BD444" s="111" t="s">
        <v>186</v>
      </c>
      <c r="BE444" s="114" t="s">
        <v>186</v>
      </c>
      <c r="BF444" s="111" t="s">
        <v>186</v>
      </c>
      <c r="BG444" s="114" t="s">
        <v>186</v>
      </c>
      <c r="BH444" s="114" t="s">
        <v>186</v>
      </c>
      <c r="BI444" s="114" t="s">
        <v>186</v>
      </c>
      <c r="BJ444" s="114" t="s">
        <v>186</v>
      </c>
      <c r="BK444" s="114" t="s">
        <v>186</v>
      </c>
      <c r="BL444" s="114" t="s">
        <v>186</v>
      </c>
      <c r="BM444" s="114" t="s">
        <v>186</v>
      </c>
      <c r="BN444" s="111" t="s">
        <v>1552</v>
      </c>
      <c r="BO444" s="114">
        <v>2774365.24</v>
      </c>
      <c r="BP444" s="111" t="s">
        <v>186</v>
      </c>
      <c r="BQ444" s="114" t="s">
        <v>186</v>
      </c>
      <c r="BR444" s="111" t="s">
        <v>186</v>
      </c>
      <c r="BS444" s="114" t="s">
        <v>186</v>
      </c>
      <c r="BT444" s="114" t="s">
        <v>186</v>
      </c>
      <c r="BU444" s="114" t="s">
        <v>186</v>
      </c>
      <c r="BV444" s="114" t="s">
        <v>186</v>
      </c>
      <c r="BW444" s="114" t="s">
        <v>186</v>
      </c>
      <c r="BX444" s="114" t="s">
        <v>186</v>
      </c>
      <c r="BY444" s="114" t="s">
        <v>186</v>
      </c>
      <c r="BZ444" s="114" t="s">
        <v>186</v>
      </c>
      <c r="CA444" s="111" t="s">
        <v>186</v>
      </c>
      <c r="CB444" s="114" t="s">
        <v>186</v>
      </c>
      <c r="CC444" s="111" t="s">
        <v>186</v>
      </c>
      <c r="CD444" s="114" t="s">
        <v>186</v>
      </c>
      <c r="CE444" s="111" t="s">
        <v>188</v>
      </c>
      <c r="CF444" s="111" t="s">
        <v>186</v>
      </c>
      <c r="CG444" s="111" t="s">
        <v>186</v>
      </c>
      <c r="CH444" s="111" t="s">
        <v>186</v>
      </c>
      <c r="CI444" s="111" t="s">
        <v>186</v>
      </c>
      <c r="CJ444" s="111" t="s">
        <v>186</v>
      </c>
      <c r="CK444" s="111" t="s">
        <v>186</v>
      </c>
      <c r="CL444" s="111" t="s">
        <v>186</v>
      </c>
      <c r="CM444" s="111" t="s">
        <v>186</v>
      </c>
      <c r="CN444" s="111" t="s">
        <v>186</v>
      </c>
      <c r="CO444" s="111" t="s">
        <v>186</v>
      </c>
      <c r="CP444" s="111" t="s">
        <v>186</v>
      </c>
      <c r="CQ444" s="111" t="s">
        <v>186</v>
      </c>
      <c r="CR444" s="111" t="s">
        <v>186</v>
      </c>
      <c r="CS444" s="111" t="s">
        <v>186</v>
      </c>
      <c r="CT444" s="111" t="s">
        <v>186</v>
      </c>
      <c r="CU444" s="111" t="s">
        <v>186</v>
      </c>
      <c r="CV444" s="114" t="s">
        <v>186</v>
      </c>
      <c r="CW444" s="111" t="s">
        <v>186</v>
      </c>
      <c r="CX444" s="111" t="s">
        <v>186</v>
      </c>
      <c r="CY444" s="111" t="s">
        <v>186</v>
      </c>
      <c r="CZ444" s="111" t="s">
        <v>186</v>
      </c>
      <c r="DA444" s="111" t="s">
        <v>186</v>
      </c>
      <c r="DB444" s="111" t="s">
        <v>186</v>
      </c>
      <c r="DC444" s="111" t="s">
        <v>186</v>
      </c>
      <c r="DD444" s="111" t="s">
        <v>186</v>
      </c>
      <c r="DE444" s="111" t="s">
        <v>186</v>
      </c>
      <c r="DF444" s="111" t="s">
        <v>186</v>
      </c>
      <c r="DG444" s="111" t="s">
        <v>186</v>
      </c>
      <c r="DH444" s="111" t="s">
        <v>186</v>
      </c>
      <c r="DI444" s="111" t="s">
        <v>186</v>
      </c>
      <c r="DJ444" s="111" t="s">
        <v>186</v>
      </c>
      <c r="DK444" s="111" t="s">
        <v>186</v>
      </c>
      <c r="DL444" s="111" t="s">
        <v>186</v>
      </c>
      <c r="DM444" s="115">
        <v>40968.757627314815</v>
      </c>
    </row>
    <row r="445" spans="18:117" ht="17.25" customHeight="1" hidden="1">
      <c r="R445" s="111" t="s">
        <v>1556</v>
      </c>
      <c r="S445" s="111" t="s">
        <v>1557</v>
      </c>
      <c r="T445" s="111" t="s">
        <v>1558</v>
      </c>
      <c r="U445" s="111" t="s">
        <v>1559</v>
      </c>
      <c r="V445" s="111" t="s">
        <v>180</v>
      </c>
      <c r="W445" s="112">
        <v>75494</v>
      </c>
      <c r="X445" s="111" t="s">
        <v>1560</v>
      </c>
      <c r="Y445" s="111" t="s">
        <v>1559</v>
      </c>
      <c r="Z445" s="111" t="s">
        <v>180</v>
      </c>
      <c r="AA445" s="112">
        <v>75494</v>
      </c>
      <c r="AB445" s="113">
        <v>9033425227</v>
      </c>
      <c r="AC445" s="113">
        <v>9033423952</v>
      </c>
      <c r="AD445" s="111" t="s">
        <v>1547</v>
      </c>
      <c r="AE445" s="111" t="s">
        <v>1548</v>
      </c>
      <c r="AF445" s="111" t="s">
        <v>1549</v>
      </c>
      <c r="AG445" s="111" t="s">
        <v>1550</v>
      </c>
      <c r="AH445" s="111" t="s">
        <v>1551</v>
      </c>
      <c r="AI445" s="111" t="s">
        <v>816</v>
      </c>
      <c r="AJ445" s="111" t="s">
        <v>180</v>
      </c>
      <c r="AK445" s="112">
        <v>75701</v>
      </c>
      <c r="AL445" s="111" t="s">
        <v>1551</v>
      </c>
      <c r="AM445" s="111" t="s">
        <v>816</v>
      </c>
      <c r="AN445" s="111" t="s">
        <v>180</v>
      </c>
      <c r="AO445" s="112">
        <v>75701</v>
      </c>
      <c r="AP445" s="113">
        <v>9035257546</v>
      </c>
      <c r="AQ445" s="113">
        <v>9035960118</v>
      </c>
      <c r="AR445" s="111" t="s">
        <v>185</v>
      </c>
      <c r="AS445" s="114" t="s">
        <v>186</v>
      </c>
      <c r="AT445" s="114">
        <v>234096.41</v>
      </c>
      <c r="AU445" s="114"/>
      <c r="AV445" s="114"/>
      <c r="AW445" s="114" t="s">
        <v>186</v>
      </c>
      <c r="AX445" s="114" t="s">
        <v>186</v>
      </c>
      <c r="AY445" s="114" t="s">
        <v>186</v>
      </c>
      <c r="AZ445" s="114" t="s">
        <v>186</v>
      </c>
      <c r="BA445" s="114" t="s">
        <v>186</v>
      </c>
      <c r="BB445" s="111" t="s">
        <v>186</v>
      </c>
      <c r="BC445" s="114" t="s">
        <v>186</v>
      </c>
      <c r="BD445" s="111" t="s">
        <v>186</v>
      </c>
      <c r="BE445" s="114" t="s">
        <v>186</v>
      </c>
      <c r="BF445" s="111" t="s">
        <v>186</v>
      </c>
      <c r="BG445" s="114" t="s">
        <v>186</v>
      </c>
      <c r="BH445" s="114" t="s">
        <v>186</v>
      </c>
      <c r="BI445" s="114" t="s">
        <v>186</v>
      </c>
      <c r="BJ445" s="114" t="s">
        <v>186</v>
      </c>
      <c r="BK445" s="114" t="s">
        <v>186</v>
      </c>
      <c r="BL445" s="114" t="s">
        <v>186</v>
      </c>
      <c r="BM445" s="114" t="s">
        <v>186</v>
      </c>
      <c r="BN445" s="111" t="s">
        <v>1552</v>
      </c>
      <c r="BO445" s="114">
        <v>234096.41</v>
      </c>
      <c r="BP445" s="111" t="s">
        <v>186</v>
      </c>
      <c r="BQ445" s="114" t="s">
        <v>186</v>
      </c>
      <c r="BR445" s="111" t="s">
        <v>186</v>
      </c>
      <c r="BS445" s="114" t="s">
        <v>186</v>
      </c>
      <c r="BT445" s="114" t="s">
        <v>186</v>
      </c>
      <c r="BU445" s="114" t="s">
        <v>186</v>
      </c>
      <c r="BV445" s="114" t="s">
        <v>186</v>
      </c>
      <c r="BW445" s="114" t="s">
        <v>186</v>
      </c>
      <c r="BX445" s="114" t="s">
        <v>186</v>
      </c>
      <c r="BY445" s="114" t="s">
        <v>186</v>
      </c>
      <c r="BZ445" s="114" t="s">
        <v>186</v>
      </c>
      <c r="CA445" s="111" t="s">
        <v>186</v>
      </c>
      <c r="CB445" s="114" t="s">
        <v>186</v>
      </c>
      <c r="CC445" s="111" t="s">
        <v>186</v>
      </c>
      <c r="CD445" s="114" t="s">
        <v>186</v>
      </c>
      <c r="CE445" s="111" t="s">
        <v>188</v>
      </c>
      <c r="CF445" s="111" t="s">
        <v>186</v>
      </c>
      <c r="CG445" s="111" t="s">
        <v>186</v>
      </c>
      <c r="CH445" s="111" t="s">
        <v>186</v>
      </c>
      <c r="CI445" s="111" t="s">
        <v>186</v>
      </c>
      <c r="CJ445" s="111" t="s">
        <v>186</v>
      </c>
      <c r="CK445" s="111" t="s">
        <v>186</v>
      </c>
      <c r="CL445" s="111" t="s">
        <v>186</v>
      </c>
      <c r="CM445" s="111" t="s">
        <v>186</v>
      </c>
      <c r="CN445" s="111" t="s">
        <v>186</v>
      </c>
      <c r="CO445" s="111" t="s">
        <v>186</v>
      </c>
      <c r="CP445" s="111" t="s">
        <v>186</v>
      </c>
      <c r="CQ445" s="111" t="s">
        <v>186</v>
      </c>
      <c r="CR445" s="111" t="s">
        <v>186</v>
      </c>
      <c r="CS445" s="111" t="s">
        <v>186</v>
      </c>
      <c r="CT445" s="111" t="s">
        <v>186</v>
      </c>
      <c r="CU445" s="111" t="s">
        <v>186</v>
      </c>
      <c r="CV445" s="114" t="s">
        <v>186</v>
      </c>
      <c r="CW445" s="111" t="s">
        <v>186</v>
      </c>
      <c r="CX445" s="111" t="s">
        <v>186</v>
      </c>
      <c r="CY445" s="111" t="s">
        <v>186</v>
      </c>
      <c r="CZ445" s="111" t="s">
        <v>186</v>
      </c>
      <c r="DA445" s="111" t="s">
        <v>186</v>
      </c>
      <c r="DB445" s="111" t="s">
        <v>186</v>
      </c>
      <c r="DC445" s="111" t="s">
        <v>186</v>
      </c>
      <c r="DD445" s="111" t="s">
        <v>186</v>
      </c>
      <c r="DE445" s="111" t="s">
        <v>186</v>
      </c>
      <c r="DF445" s="111" t="s">
        <v>186</v>
      </c>
      <c r="DG445" s="111" t="s">
        <v>186</v>
      </c>
      <c r="DH445" s="111" t="s">
        <v>186</v>
      </c>
      <c r="DI445" s="111" t="s">
        <v>186</v>
      </c>
      <c r="DJ445" s="111" t="s">
        <v>186</v>
      </c>
      <c r="DK445" s="111" t="s">
        <v>186</v>
      </c>
      <c r="DL445" s="111" t="s">
        <v>186</v>
      </c>
      <c r="DM445" s="115">
        <v>40968.76403935185</v>
      </c>
    </row>
    <row r="446" spans="18:117" ht="17.25" customHeight="1" hidden="1">
      <c r="R446" s="111" t="s">
        <v>1561</v>
      </c>
      <c r="S446" s="111" t="s">
        <v>1562</v>
      </c>
      <c r="T446" s="111" t="s">
        <v>1563</v>
      </c>
      <c r="U446" s="111" t="s">
        <v>1564</v>
      </c>
      <c r="V446" s="111" t="s">
        <v>180</v>
      </c>
      <c r="W446" s="112">
        <v>79347</v>
      </c>
      <c r="X446" s="111" t="s">
        <v>1563</v>
      </c>
      <c r="Y446" s="111" t="s">
        <v>1564</v>
      </c>
      <c r="Z446" s="111" t="s">
        <v>180</v>
      </c>
      <c r="AA446" s="112">
        <v>79347</v>
      </c>
      <c r="AB446" s="113">
        <v>8062724524</v>
      </c>
      <c r="AC446" s="113">
        <v>8062724938</v>
      </c>
      <c r="AD446" s="111" t="s">
        <v>1565</v>
      </c>
      <c r="AE446" s="111" t="s">
        <v>1566</v>
      </c>
      <c r="AF446" s="111" t="s">
        <v>1567</v>
      </c>
      <c r="AG446" s="111" t="s">
        <v>1562</v>
      </c>
      <c r="AH446" s="111" t="s">
        <v>1563</v>
      </c>
      <c r="AI446" s="111" t="s">
        <v>1564</v>
      </c>
      <c r="AJ446" s="111" t="s">
        <v>180</v>
      </c>
      <c r="AK446" s="112">
        <v>79347</v>
      </c>
      <c r="AL446" s="111" t="s">
        <v>1563</v>
      </c>
      <c r="AM446" s="111" t="s">
        <v>1564</v>
      </c>
      <c r="AN446" s="111" t="s">
        <v>180</v>
      </c>
      <c r="AO446" s="112">
        <v>79347</v>
      </c>
      <c r="AP446" s="113">
        <v>8062724524</v>
      </c>
      <c r="AQ446" s="113">
        <v>8062724938</v>
      </c>
      <c r="AR446" s="111" t="s">
        <v>197</v>
      </c>
      <c r="AS446" s="114">
        <v>223425</v>
      </c>
      <c r="AT446" s="114">
        <v>284643.58</v>
      </c>
      <c r="AU446" s="114"/>
      <c r="AV446" s="114"/>
      <c r="AW446" s="114" t="s">
        <v>186</v>
      </c>
      <c r="AX446" s="114" t="s">
        <v>186</v>
      </c>
      <c r="AY446" s="114" t="s">
        <v>186</v>
      </c>
      <c r="AZ446" s="114" t="s">
        <v>186</v>
      </c>
      <c r="BA446" s="114" t="s">
        <v>186</v>
      </c>
      <c r="BB446" s="111" t="s">
        <v>1568</v>
      </c>
      <c r="BC446" s="114">
        <v>223425</v>
      </c>
      <c r="BD446" s="111" t="s">
        <v>186</v>
      </c>
      <c r="BE446" s="114" t="s">
        <v>186</v>
      </c>
      <c r="BF446" s="111" t="s">
        <v>186</v>
      </c>
      <c r="BG446" s="114" t="s">
        <v>186</v>
      </c>
      <c r="BH446" s="114" t="s">
        <v>186</v>
      </c>
      <c r="BI446" s="114" t="s">
        <v>186</v>
      </c>
      <c r="BJ446" s="114" t="s">
        <v>186</v>
      </c>
      <c r="BK446" s="114" t="s">
        <v>186</v>
      </c>
      <c r="BL446" s="114" t="s">
        <v>186</v>
      </c>
      <c r="BM446" s="114" t="s">
        <v>186</v>
      </c>
      <c r="BN446" s="111" t="s">
        <v>1568</v>
      </c>
      <c r="BO446" s="114">
        <v>284643.58</v>
      </c>
      <c r="BP446" s="111" t="s">
        <v>186</v>
      </c>
      <c r="BQ446" s="114" t="s">
        <v>186</v>
      </c>
      <c r="BR446" s="111" t="s">
        <v>186</v>
      </c>
      <c r="BS446" s="114" t="s">
        <v>186</v>
      </c>
      <c r="BT446" s="114" t="s">
        <v>186</v>
      </c>
      <c r="BU446" s="114" t="s">
        <v>186</v>
      </c>
      <c r="BV446" s="114" t="s">
        <v>186</v>
      </c>
      <c r="BW446" s="114" t="s">
        <v>186</v>
      </c>
      <c r="BX446" s="114" t="s">
        <v>186</v>
      </c>
      <c r="BY446" s="114" t="s">
        <v>186</v>
      </c>
      <c r="BZ446" s="114" t="s">
        <v>186</v>
      </c>
      <c r="CA446" s="111" t="s">
        <v>186</v>
      </c>
      <c r="CB446" s="114" t="s">
        <v>186</v>
      </c>
      <c r="CC446" s="111" t="s">
        <v>186</v>
      </c>
      <c r="CD446" s="114" t="s">
        <v>186</v>
      </c>
      <c r="CE446" s="111" t="s">
        <v>188</v>
      </c>
      <c r="CF446" s="111" t="s">
        <v>186</v>
      </c>
      <c r="CG446" s="111" t="s">
        <v>186</v>
      </c>
      <c r="CH446" s="111" t="s">
        <v>186</v>
      </c>
      <c r="CI446" s="111" t="s">
        <v>186</v>
      </c>
      <c r="CJ446" s="111" t="s">
        <v>186</v>
      </c>
      <c r="CK446" s="111" t="s">
        <v>186</v>
      </c>
      <c r="CL446" s="111" t="s">
        <v>186</v>
      </c>
      <c r="CM446" s="111" t="s">
        <v>186</v>
      </c>
      <c r="CN446" s="111" t="s">
        <v>186</v>
      </c>
      <c r="CO446" s="111" t="s">
        <v>186</v>
      </c>
      <c r="CP446" s="111" t="s">
        <v>186</v>
      </c>
      <c r="CQ446" s="111" t="s">
        <v>186</v>
      </c>
      <c r="CR446" s="111" t="s">
        <v>186</v>
      </c>
      <c r="CS446" s="111" t="s">
        <v>186</v>
      </c>
      <c r="CT446" s="111" t="s">
        <v>186</v>
      </c>
      <c r="CU446" s="111" t="s">
        <v>186</v>
      </c>
      <c r="CV446" s="111" t="s">
        <v>186</v>
      </c>
      <c r="CW446" s="111" t="s">
        <v>186</v>
      </c>
      <c r="CX446" s="111" t="s">
        <v>186</v>
      </c>
      <c r="CY446" s="111" t="s">
        <v>186</v>
      </c>
      <c r="CZ446" s="111" t="s">
        <v>186</v>
      </c>
      <c r="DA446" s="111" t="s">
        <v>186</v>
      </c>
      <c r="DB446" s="111" t="s">
        <v>186</v>
      </c>
      <c r="DC446" s="111" t="s">
        <v>186</v>
      </c>
      <c r="DD446" s="111" t="s">
        <v>186</v>
      </c>
      <c r="DE446" s="111" t="s">
        <v>186</v>
      </c>
      <c r="DF446" s="111" t="s">
        <v>186</v>
      </c>
      <c r="DG446" s="111" t="s">
        <v>186</v>
      </c>
      <c r="DH446" s="111" t="s">
        <v>186</v>
      </c>
      <c r="DI446" s="111" t="s">
        <v>186</v>
      </c>
      <c r="DJ446" s="111" t="s">
        <v>186</v>
      </c>
      <c r="DK446" s="111" t="s">
        <v>186</v>
      </c>
      <c r="DL446" s="111" t="s">
        <v>186</v>
      </c>
      <c r="DM446" s="115">
        <v>40966.41516203704</v>
      </c>
    </row>
    <row r="447" spans="18:117" ht="17.25" customHeight="1" hidden="1">
      <c r="R447" s="111" t="s">
        <v>1569</v>
      </c>
      <c r="S447" s="111" t="s">
        <v>1570</v>
      </c>
      <c r="T447" s="111" t="s">
        <v>1571</v>
      </c>
      <c r="U447" s="111" t="s">
        <v>1572</v>
      </c>
      <c r="V447" s="111" t="s">
        <v>180</v>
      </c>
      <c r="W447" s="112">
        <v>76252</v>
      </c>
      <c r="X447" s="111" t="s">
        <v>1573</v>
      </c>
      <c r="Y447" s="111" t="s">
        <v>1574</v>
      </c>
      <c r="Z447" s="111" t="s">
        <v>180</v>
      </c>
      <c r="AA447" s="112">
        <v>76252</v>
      </c>
      <c r="AB447" s="113">
        <v>9407596139</v>
      </c>
      <c r="AC447" s="113">
        <v>9407592383</v>
      </c>
      <c r="AD447" s="111" t="s">
        <v>1575</v>
      </c>
      <c r="AE447" s="111" t="s">
        <v>372</v>
      </c>
      <c r="AF447" s="111" t="s">
        <v>1576</v>
      </c>
      <c r="AG447" s="111" t="s">
        <v>1577</v>
      </c>
      <c r="AH447" s="111" t="s">
        <v>1571</v>
      </c>
      <c r="AI447" s="111" t="s">
        <v>1572</v>
      </c>
      <c r="AJ447" s="111" t="s">
        <v>180</v>
      </c>
      <c r="AK447" s="112">
        <v>76252</v>
      </c>
      <c r="AL447" s="111" t="s">
        <v>1573</v>
      </c>
      <c r="AM447" s="111" t="s">
        <v>1572</v>
      </c>
      <c r="AN447" s="111" t="s">
        <v>180</v>
      </c>
      <c r="AO447" s="112">
        <v>76252</v>
      </c>
      <c r="AP447" s="113">
        <v>9407596139</v>
      </c>
      <c r="AQ447" s="113">
        <v>9407592383</v>
      </c>
      <c r="AR447" s="111" t="s">
        <v>197</v>
      </c>
      <c r="AS447" s="114" t="s">
        <v>186</v>
      </c>
      <c r="AT447" s="114">
        <v>13786</v>
      </c>
      <c r="AU447" s="114"/>
      <c r="AV447" s="114"/>
      <c r="AW447" s="114" t="s">
        <v>186</v>
      </c>
      <c r="AX447" s="114" t="s">
        <v>186</v>
      </c>
      <c r="AY447" s="114" t="s">
        <v>186</v>
      </c>
      <c r="AZ447" s="114" t="s">
        <v>186</v>
      </c>
      <c r="BA447" s="114" t="s">
        <v>186</v>
      </c>
      <c r="BB447" s="111" t="s">
        <v>186</v>
      </c>
      <c r="BC447" s="114" t="s">
        <v>186</v>
      </c>
      <c r="BD447" s="111" t="s">
        <v>186</v>
      </c>
      <c r="BE447" s="114" t="s">
        <v>186</v>
      </c>
      <c r="BF447" s="111" t="s">
        <v>186</v>
      </c>
      <c r="BG447" s="114" t="s">
        <v>186</v>
      </c>
      <c r="BH447" s="114" t="s">
        <v>186</v>
      </c>
      <c r="BI447" s="114" t="s">
        <v>186</v>
      </c>
      <c r="BJ447" s="114" t="s">
        <v>186</v>
      </c>
      <c r="BK447" s="114" t="s">
        <v>186</v>
      </c>
      <c r="BL447" s="114" t="s">
        <v>186</v>
      </c>
      <c r="BM447" s="114" t="s">
        <v>186</v>
      </c>
      <c r="BN447" s="111" t="s">
        <v>1349</v>
      </c>
      <c r="BO447" s="114">
        <v>13786</v>
      </c>
      <c r="BP447" s="111" t="s">
        <v>186</v>
      </c>
      <c r="BQ447" s="114" t="s">
        <v>186</v>
      </c>
      <c r="BR447" s="111" t="s">
        <v>186</v>
      </c>
      <c r="BS447" s="114" t="s">
        <v>186</v>
      </c>
      <c r="BT447" s="114" t="s">
        <v>186</v>
      </c>
      <c r="BU447" s="114" t="s">
        <v>186</v>
      </c>
      <c r="BV447" s="114" t="s">
        <v>186</v>
      </c>
      <c r="BW447" s="114" t="s">
        <v>186</v>
      </c>
      <c r="BX447" s="114" t="s">
        <v>186</v>
      </c>
      <c r="BY447" s="114" t="s">
        <v>186</v>
      </c>
      <c r="BZ447" s="114" t="s">
        <v>186</v>
      </c>
      <c r="CA447" s="111" t="s">
        <v>186</v>
      </c>
      <c r="CB447" s="114" t="s">
        <v>186</v>
      </c>
      <c r="CC447" s="111" t="s">
        <v>186</v>
      </c>
      <c r="CD447" s="114" t="s">
        <v>186</v>
      </c>
      <c r="CE447" s="111" t="s">
        <v>188</v>
      </c>
      <c r="CF447" s="111" t="s">
        <v>186</v>
      </c>
      <c r="CG447" s="111" t="s">
        <v>186</v>
      </c>
      <c r="CH447" s="111" t="s">
        <v>186</v>
      </c>
      <c r="CI447" s="111" t="s">
        <v>64</v>
      </c>
      <c r="CJ447" s="111" t="s">
        <v>186</v>
      </c>
      <c r="CK447" s="111" t="s">
        <v>186</v>
      </c>
      <c r="CL447" s="111" t="s">
        <v>186</v>
      </c>
      <c r="CM447" s="111" t="s">
        <v>186</v>
      </c>
      <c r="CN447" s="111" t="s">
        <v>186</v>
      </c>
      <c r="CO447" s="111" t="s">
        <v>186</v>
      </c>
      <c r="CP447" s="111" t="s">
        <v>186</v>
      </c>
      <c r="CQ447" s="111" t="s">
        <v>186</v>
      </c>
      <c r="CR447" s="111" t="s">
        <v>186</v>
      </c>
      <c r="CS447" s="111" t="s">
        <v>186</v>
      </c>
      <c r="CT447" s="111" t="s">
        <v>186</v>
      </c>
      <c r="CU447" s="111" t="s">
        <v>186</v>
      </c>
      <c r="CV447" s="111" t="s">
        <v>186</v>
      </c>
      <c r="CW447" s="111" t="s">
        <v>186</v>
      </c>
      <c r="CX447" s="111" t="s">
        <v>186</v>
      </c>
      <c r="CY447" s="111" t="s">
        <v>186</v>
      </c>
      <c r="CZ447" s="111" t="s">
        <v>186</v>
      </c>
      <c r="DA447" s="111" t="s">
        <v>186</v>
      </c>
      <c r="DB447" s="111" t="s">
        <v>186</v>
      </c>
      <c r="DC447" s="111" t="s">
        <v>186</v>
      </c>
      <c r="DD447" s="111" t="s">
        <v>186</v>
      </c>
      <c r="DE447" s="111" t="s">
        <v>186</v>
      </c>
      <c r="DF447" s="111" t="s">
        <v>186</v>
      </c>
      <c r="DG447" s="111" t="s">
        <v>186</v>
      </c>
      <c r="DH447" s="111" t="s">
        <v>186</v>
      </c>
      <c r="DI447" s="111" t="s">
        <v>186</v>
      </c>
      <c r="DJ447" s="111" t="s">
        <v>186</v>
      </c>
      <c r="DK447" s="111" t="s">
        <v>186</v>
      </c>
      <c r="DL447" s="111" t="s">
        <v>186</v>
      </c>
      <c r="DM447" s="115">
        <v>40981.69082175926</v>
      </c>
    </row>
    <row r="448" spans="18:117" ht="17.25" customHeight="1" hidden="1">
      <c r="R448" s="111" t="s">
        <v>1578</v>
      </c>
      <c r="S448" s="111" t="s">
        <v>1579</v>
      </c>
      <c r="T448" s="111" t="s">
        <v>1580</v>
      </c>
      <c r="U448" s="111" t="s">
        <v>1581</v>
      </c>
      <c r="V448" s="111" t="s">
        <v>180</v>
      </c>
      <c r="W448" s="112">
        <v>75110</v>
      </c>
      <c r="X448" s="111" t="s">
        <v>1580</v>
      </c>
      <c r="Y448" s="111" t="s">
        <v>1581</v>
      </c>
      <c r="Z448" s="111" t="s">
        <v>180</v>
      </c>
      <c r="AA448" s="112">
        <v>75110</v>
      </c>
      <c r="AB448" s="113">
        <v>9036546800</v>
      </c>
      <c r="AC448" s="113">
        <v>9036546955</v>
      </c>
      <c r="AD448" s="111" t="s">
        <v>349</v>
      </c>
      <c r="AE448" s="111" t="s">
        <v>350</v>
      </c>
      <c r="AF448" s="111" t="s">
        <v>351</v>
      </c>
      <c r="AG448" s="111" t="s">
        <v>352</v>
      </c>
      <c r="AH448" s="111" t="s">
        <v>353</v>
      </c>
      <c r="AI448" s="111" t="s">
        <v>354</v>
      </c>
      <c r="AJ448" s="111" t="s">
        <v>355</v>
      </c>
      <c r="AK448" s="112">
        <v>37067</v>
      </c>
      <c r="AL448" s="111" t="s">
        <v>353</v>
      </c>
      <c r="AM448" s="111" t="s">
        <v>354</v>
      </c>
      <c r="AN448" s="111" t="s">
        <v>355</v>
      </c>
      <c r="AO448" s="112">
        <v>37067</v>
      </c>
      <c r="AP448" s="113">
        <v>6154653461</v>
      </c>
      <c r="AQ448" s="113">
        <v>6153732603</v>
      </c>
      <c r="AR448" s="111" t="s">
        <v>185</v>
      </c>
      <c r="AS448" s="114">
        <v>1188388</v>
      </c>
      <c r="AT448" s="114">
        <v>869374</v>
      </c>
      <c r="AU448" s="114"/>
      <c r="AV448" s="114"/>
      <c r="AW448" s="114" t="s">
        <v>186</v>
      </c>
      <c r="AX448" s="114" t="s">
        <v>186</v>
      </c>
      <c r="AY448" s="114" t="s">
        <v>186</v>
      </c>
      <c r="AZ448" s="114" t="s">
        <v>186</v>
      </c>
      <c r="BA448" s="114" t="s">
        <v>186</v>
      </c>
      <c r="BB448" s="111" t="s">
        <v>356</v>
      </c>
      <c r="BC448" s="114">
        <v>1188388</v>
      </c>
      <c r="BD448" s="111" t="s">
        <v>186</v>
      </c>
      <c r="BE448" s="114" t="s">
        <v>186</v>
      </c>
      <c r="BF448" s="111" t="s">
        <v>186</v>
      </c>
      <c r="BG448" s="114" t="s">
        <v>186</v>
      </c>
      <c r="BH448" s="114" t="s">
        <v>186</v>
      </c>
      <c r="BI448" s="114" t="s">
        <v>186</v>
      </c>
      <c r="BJ448" s="114" t="s">
        <v>186</v>
      </c>
      <c r="BK448" s="114" t="s">
        <v>186</v>
      </c>
      <c r="BL448" s="114" t="s">
        <v>186</v>
      </c>
      <c r="BM448" s="114" t="s">
        <v>186</v>
      </c>
      <c r="BN448" s="111" t="s">
        <v>357</v>
      </c>
      <c r="BO448" s="114">
        <v>869374</v>
      </c>
      <c r="BP448" s="111" t="s">
        <v>186</v>
      </c>
      <c r="BQ448" s="114" t="s">
        <v>186</v>
      </c>
      <c r="BR448" s="111" t="s">
        <v>186</v>
      </c>
      <c r="BS448" s="114" t="s">
        <v>186</v>
      </c>
      <c r="BT448" s="114" t="s">
        <v>186</v>
      </c>
      <c r="BU448" s="114" t="s">
        <v>186</v>
      </c>
      <c r="BV448" s="114" t="s">
        <v>186</v>
      </c>
      <c r="BW448" s="114" t="s">
        <v>186</v>
      </c>
      <c r="BX448" s="114" t="s">
        <v>186</v>
      </c>
      <c r="BY448" s="114" t="s">
        <v>186</v>
      </c>
      <c r="BZ448" s="114" t="s">
        <v>186</v>
      </c>
      <c r="CA448" s="111" t="s">
        <v>186</v>
      </c>
      <c r="CB448" s="114" t="s">
        <v>186</v>
      </c>
      <c r="CC448" s="111" t="s">
        <v>186</v>
      </c>
      <c r="CD448" s="114" t="s">
        <v>186</v>
      </c>
      <c r="CE448" s="111" t="s">
        <v>188</v>
      </c>
      <c r="CF448" s="111" t="s">
        <v>186</v>
      </c>
      <c r="CG448" s="111" t="s">
        <v>186</v>
      </c>
      <c r="CH448" s="111" t="s">
        <v>186</v>
      </c>
      <c r="CI448" s="111" t="s">
        <v>186</v>
      </c>
      <c r="CJ448" s="111" t="s">
        <v>186</v>
      </c>
      <c r="CK448" s="111" t="s">
        <v>186</v>
      </c>
      <c r="CL448" s="111" t="s">
        <v>186</v>
      </c>
      <c r="CM448" s="111" t="s">
        <v>186</v>
      </c>
      <c r="CN448" s="111" t="s">
        <v>186</v>
      </c>
      <c r="CO448" s="111" t="s">
        <v>186</v>
      </c>
      <c r="CP448" s="111" t="s">
        <v>186</v>
      </c>
      <c r="CQ448" s="111" t="s">
        <v>186</v>
      </c>
      <c r="CR448" s="111" t="s">
        <v>186</v>
      </c>
      <c r="CS448" s="111" t="s">
        <v>186</v>
      </c>
      <c r="CT448" s="111" t="s">
        <v>186</v>
      </c>
      <c r="CU448" s="111" t="s">
        <v>186</v>
      </c>
      <c r="CV448" s="114" t="s">
        <v>186</v>
      </c>
      <c r="CW448" s="111" t="s">
        <v>186</v>
      </c>
      <c r="CX448" s="111" t="s">
        <v>186</v>
      </c>
      <c r="CY448" s="111" t="s">
        <v>186</v>
      </c>
      <c r="CZ448" s="111" t="s">
        <v>186</v>
      </c>
      <c r="DA448" s="111" t="s">
        <v>186</v>
      </c>
      <c r="DB448" s="111" t="s">
        <v>186</v>
      </c>
      <c r="DC448" s="111" t="s">
        <v>186</v>
      </c>
      <c r="DD448" s="111" t="s">
        <v>186</v>
      </c>
      <c r="DE448" s="111" t="s">
        <v>186</v>
      </c>
      <c r="DF448" s="111" t="s">
        <v>186</v>
      </c>
      <c r="DG448" s="111" t="s">
        <v>186</v>
      </c>
      <c r="DH448" s="111" t="s">
        <v>186</v>
      </c>
      <c r="DI448" s="111" t="s">
        <v>186</v>
      </c>
      <c r="DJ448" s="111" t="s">
        <v>186</v>
      </c>
      <c r="DK448" s="111" t="s">
        <v>186</v>
      </c>
      <c r="DL448" s="111" t="s">
        <v>186</v>
      </c>
      <c r="DM448" s="115">
        <v>40967.719305555554</v>
      </c>
    </row>
    <row r="449" spans="18:117" ht="17.25" customHeight="1" hidden="1">
      <c r="R449" s="111" t="s">
        <v>1582</v>
      </c>
      <c r="S449" s="111" t="s">
        <v>1583</v>
      </c>
      <c r="T449" s="111" t="s">
        <v>1584</v>
      </c>
      <c r="U449" s="111" t="s">
        <v>712</v>
      </c>
      <c r="V449" s="111" t="s">
        <v>362</v>
      </c>
      <c r="W449" s="112">
        <v>77082</v>
      </c>
      <c r="X449" s="111" t="s">
        <v>1585</v>
      </c>
      <c r="Y449" s="111" t="s">
        <v>712</v>
      </c>
      <c r="Z449" s="111" t="s">
        <v>362</v>
      </c>
      <c r="AA449" s="112">
        <v>77082</v>
      </c>
      <c r="AB449" s="113">
        <v>2812937774</v>
      </c>
      <c r="AC449" s="113">
        <v>2812938117</v>
      </c>
      <c r="AD449" s="111" t="s">
        <v>1586</v>
      </c>
      <c r="AE449" s="111" t="s">
        <v>212</v>
      </c>
      <c r="AF449" s="111" t="s">
        <v>1587</v>
      </c>
      <c r="AG449" s="111" t="s">
        <v>1588</v>
      </c>
      <c r="AH449" s="111" t="s">
        <v>1589</v>
      </c>
      <c r="AI449" s="111" t="s">
        <v>712</v>
      </c>
      <c r="AJ449" s="111" t="s">
        <v>362</v>
      </c>
      <c r="AK449" s="112">
        <v>77056</v>
      </c>
      <c r="AL449" s="111" t="s">
        <v>1589</v>
      </c>
      <c r="AM449" s="111" t="s">
        <v>712</v>
      </c>
      <c r="AN449" s="111" t="s">
        <v>362</v>
      </c>
      <c r="AO449" s="112">
        <v>77056</v>
      </c>
      <c r="AP449" s="113">
        <v>7135897123</v>
      </c>
      <c r="AQ449" s="113">
        <v>7134824906</v>
      </c>
      <c r="AR449" s="111" t="s">
        <v>185</v>
      </c>
      <c r="AS449" s="114">
        <v>124615</v>
      </c>
      <c r="AT449" s="114" t="s">
        <v>186</v>
      </c>
      <c r="AU449" s="114"/>
      <c r="AV449" s="114"/>
      <c r="AW449" s="114" t="s">
        <v>186</v>
      </c>
      <c r="AX449" s="114">
        <v>124615</v>
      </c>
      <c r="AY449" s="114" t="s">
        <v>186</v>
      </c>
      <c r="AZ449" s="114" t="s">
        <v>186</v>
      </c>
      <c r="BA449" s="114" t="s">
        <v>186</v>
      </c>
      <c r="BB449" s="111" t="s">
        <v>186</v>
      </c>
      <c r="BC449" s="114" t="s">
        <v>186</v>
      </c>
      <c r="BD449" s="111" t="s">
        <v>186</v>
      </c>
      <c r="BE449" s="114" t="s">
        <v>186</v>
      </c>
      <c r="BF449" s="111" t="s">
        <v>186</v>
      </c>
      <c r="BG449" s="114" t="s">
        <v>186</v>
      </c>
      <c r="BH449" s="114" t="s">
        <v>186</v>
      </c>
      <c r="BI449" s="114" t="s">
        <v>186</v>
      </c>
      <c r="BJ449" s="114" t="s">
        <v>186</v>
      </c>
      <c r="BK449" s="114" t="s">
        <v>186</v>
      </c>
      <c r="BL449" s="114" t="s">
        <v>186</v>
      </c>
      <c r="BM449" s="114" t="s">
        <v>186</v>
      </c>
      <c r="BN449" s="111" t="s">
        <v>186</v>
      </c>
      <c r="BO449" s="114" t="s">
        <v>186</v>
      </c>
      <c r="BP449" s="111" t="s">
        <v>186</v>
      </c>
      <c r="BQ449" s="114" t="s">
        <v>186</v>
      </c>
      <c r="BR449" s="111" t="s">
        <v>186</v>
      </c>
      <c r="BS449" s="114" t="s">
        <v>186</v>
      </c>
      <c r="BT449" s="114" t="s">
        <v>186</v>
      </c>
      <c r="BU449" s="114" t="s">
        <v>186</v>
      </c>
      <c r="BV449" s="114" t="s">
        <v>186</v>
      </c>
      <c r="BW449" s="114" t="s">
        <v>186</v>
      </c>
      <c r="BX449" s="114" t="s">
        <v>186</v>
      </c>
      <c r="BY449" s="114" t="s">
        <v>186</v>
      </c>
      <c r="BZ449" s="114" t="s">
        <v>186</v>
      </c>
      <c r="CA449" s="111" t="s">
        <v>186</v>
      </c>
      <c r="CB449" s="114" t="s">
        <v>186</v>
      </c>
      <c r="CC449" s="111" t="s">
        <v>186</v>
      </c>
      <c r="CD449" s="114" t="s">
        <v>186</v>
      </c>
      <c r="CE449" s="111" t="s">
        <v>186</v>
      </c>
      <c r="CF449" s="111" t="s">
        <v>186</v>
      </c>
      <c r="CG449" s="111" t="s">
        <v>186</v>
      </c>
      <c r="CH449" s="111" t="s">
        <v>186</v>
      </c>
      <c r="CI449" s="111" t="s">
        <v>186</v>
      </c>
      <c r="CJ449" s="111" t="s">
        <v>186</v>
      </c>
      <c r="CK449" s="111" t="s">
        <v>186</v>
      </c>
      <c r="CL449" s="111" t="s">
        <v>186</v>
      </c>
      <c r="CM449" s="111" t="s">
        <v>186</v>
      </c>
      <c r="CN449" s="111" t="s">
        <v>186</v>
      </c>
      <c r="CO449" s="111" t="s">
        <v>186</v>
      </c>
      <c r="CP449" s="111" t="s">
        <v>186</v>
      </c>
      <c r="CQ449" s="111" t="s">
        <v>186</v>
      </c>
      <c r="CR449" s="111" t="s">
        <v>186</v>
      </c>
      <c r="CS449" s="111" t="s">
        <v>186</v>
      </c>
      <c r="CT449" s="111" t="s">
        <v>186</v>
      </c>
      <c r="CU449" s="111" t="s">
        <v>186</v>
      </c>
      <c r="CV449" s="111" t="s">
        <v>186</v>
      </c>
      <c r="CW449" s="111" t="s">
        <v>186</v>
      </c>
      <c r="CX449" s="111" t="s">
        <v>186</v>
      </c>
      <c r="CY449" s="111" t="s">
        <v>186</v>
      </c>
      <c r="CZ449" s="111" t="s">
        <v>186</v>
      </c>
      <c r="DA449" s="111" t="s">
        <v>186</v>
      </c>
      <c r="DB449" s="111" t="s">
        <v>186</v>
      </c>
      <c r="DC449" s="111" t="s">
        <v>186</v>
      </c>
      <c r="DD449" s="111" t="s">
        <v>186</v>
      </c>
      <c r="DE449" s="111" t="s">
        <v>186</v>
      </c>
      <c r="DF449" s="111" t="s">
        <v>186</v>
      </c>
      <c r="DG449" s="111" t="s">
        <v>186</v>
      </c>
      <c r="DH449" s="111" t="s">
        <v>186</v>
      </c>
      <c r="DI449" s="111" t="s">
        <v>186</v>
      </c>
      <c r="DJ449" s="111" t="s">
        <v>186</v>
      </c>
      <c r="DK449" s="111" t="s">
        <v>186</v>
      </c>
      <c r="DL449" s="111" t="s">
        <v>186</v>
      </c>
      <c r="DM449" s="115">
        <v>40980.503969907404</v>
      </c>
    </row>
    <row r="450" spans="18:117" ht="17.25" customHeight="1" hidden="1">
      <c r="R450" s="111" t="s">
        <v>1590</v>
      </c>
      <c r="S450" s="111" t="s">
        <v>1591</v>
      </c>
      <c r="T450" s="111" t="s">
        <v>1592</v>
      </c>
      <c r="U450" s="111" t="s">
        <v>1593</v>
      </c>
      <c r="V450" s="111" t="s">
        <v>180</v>
      </c>
      <c r="W450" s="112">
        <v>76255</v>
      </c>
      <c r="X450" s="111" t="s">
        <v>1592</v>
      </c>
      <c r="Y450" s="111" t="s">
        <v>1593</v>
      </c>
      <c r="Z450" s="111" t="s">
        <v>180</v>
      </c>
      <c r="AA450" s="112">
        <v>76255</v>
      </c>
      <c r="AB450" s="113">
        <v>9408253235</v>
      </c>
      <c r="AC450" s="113">
        <v>9408253604</v>
      </c>
      <c r="AD450" s="111" t="s">
        <v>1594</v>
      </c>
      <c r="AE450" s="111" t="s">
        <v>364</v>
      </c>
      <c r="AF450" s="111" t="s">
        <v>1595</v>
      </c>
      <c r="AG450" s="111" t="s">
        <v>1591</v>
      </c>
      <c r="AH450" s="111" t="s">
        <v>1592</v>
      </c>
      <c r="AI450" s="111" t="s">
        <v>1593</v>
      </c>
      <c r="AJ450" s="111" t="s">
        <v>180</v>
      </c>
      <c r="AK450" s="112">
        <v>76255</v>
      </c>
      <c r="AL450" s="111" t="s">
        <v>1592</v>
      </c>
      <c r="AM450" s="111" t="s">
        <v>1593</v>
      </c>
      <c r="AN450" s="111" t="s">
        <v>180</v>
      </c>
      <c r="AO450" s="112">
        <v>76255</v>
      </c>
      <c r="AP450" s="113">
        <v>9408253235</v>
      </c>
      <c r="AQ450" s="113">
        <v>9408257196</v>
      </c>
      <c r="AR450" s="111" t="s">
        <v>197</v>
      </c>
      <c r="AS450" s="114">
        <v>0</v>
      </c>
      <c r="AT450" s="114">
        <v>107751</v>
      </c>
      <c r="AU450" s="114"/>
      <c r="AV450" s="114"/>
      <c r="AW450" s="114" t="s">
        <v>186</v>
      </c>
      <c r="AX450" s="114" t="s">
        <v>186</v>
      </c>
      <c r="AY450" s="114" t="s">
        <v>186</v>
      </c>
      <c r="AZ450" s="114" t="s">
        <v>186</v>
      </c>
      <c r="BA450" s="114" t="s">
        <v>186</v>
      </c>
      <c r="BB450" s="111" t="s">
        <v>186</v>
      </c>
      <c r="BC450" s="114" t="s">
        <v>186</v>
      </c>
      <c r="BD450" s="111" t="s">
        <v>186</v>
      </c>
      <c r="BE450" s="114" t="s">
        <v>186</v>
      </c>
      <c r="BF450" s="111" t="s">
        <v>186</v>
      </c>
      <c r="BG450" s="114" t="s">
        <v>186</v>
      </c>
      <c r="BH450" s="114" t="s">
        <v>186</v>
      </c>
      <c r="BI450" s="114" t="s">
        <v>186</v>
      </c>
      <c r="BJ450" s="114" t="s">
        <v>186</v>
      </c>
      <c r="BK450" s="114" t="s">
        <v>186</v>
      </c>
      <c r="BL450" s="114" t="s">
        <v>186</v>
      </c>
      <c r="BM450" s="114" t="s">
        <v>186</v>
      </c>
      <c r="BN450" s="111" t="s">
        <v>1596</v>
      </c>
      <c r="BO450" s="114">
        <v>107751</v>
      </c>
      <c r="BP450" s="111" t="s">
        <v>186</v>
      </c>
      <c r="BQ450" s="114" t="s">
        <v>186</v>
      </c>
      <c r="BR450" s="111" t="s">
        <v>186</v>
      </c>
      <c r="BS450" s="114" t="s">
        <v>186</v>
      </c>
      <c r="BT450" s="114" t="s">
        <v>186</v>
      </c>
      <c r="BU450" s="114" t="s">
        <v>186</v>
      </c>
      <c r="BV450" s="114" t="s">
        <v>186</v>
      </c>
      <c r="BW450" s="114" t="s">
        <v>186</v>
      </c>
      <c r="BX450" s="114" t="s">
        <v>186</v>
      </c>
      <c r="BY450" s="114" t="s">
        <v>186</v>
      </c>
      <c r="BZ450" s="114" t="s">
        <v>186</v>
      </c>
      <c r="CA450" s="111" t="s">
        <v>186</v>
      </c>
      <c r="CB450" s="114" t="s">
        <v>186</v>
      </c>
      <c r="CC450" s="111" t="s">
        <v>186</v>
      </c>
      <c r="CD450" s="114" t="s">
        <v>186</v>
      </c>
      <c r="CE450" s="111" t="s">
        <v>188</v>
      </c>
      <c r="CF450" s="111" t="s">
        <v>186</v>
      </c>
      <c r="CG450" s="111" t="s">
        <v>186</v>
      </c>
      <c r="CH450" s="111" t="s">
        <v>186</v>
      </c>
      <c r="CI450" s="111" t="s">
        <v>186</v>
      </c>
      <c r="CJ450" s="111" t="s">
        <v>186</v>
      </c>
      <c r="CK450" s="111" t="s">
        <v>186</v>
      </c>
      <c r="CL450" s="111" t="s">
        <v>186</v>
      </c>
      <c r="CM450" s="111" t="s">
        <v>186</v>
      </c>
      <c r="CN450" s="111" t="s">
        <v>186</v>
      </c>
      <c r="CO450" s="111" t="s">
        <v>186</v>
      </c>
      <c r="CP450" s="111" t="s">
        <v>186</v>
      </c>
      <c r="CQ450" s="111" t="s">
        <v>186</v>
      </c>
      <c r="CR450" s="111" t="s">
        <v>186</v>
      </c>
      <c r="CS450" s="111" t="s">
        <v>186</v>
      </c>
      <c r="CT450" s="111" t="s">
        <v>186</v>
      </c>
      <c r="CU450" s="111" t="s">
        <v>186</v>
      </c>
      <c r="CV450" s="114" t="s">
        <v>186</v>
      </c>
      <c r="CW450" s="111" t="s">
        <v>186</v>
      </c>
      <c r="CX450" s="111" t="s">
        <v>186</v>
      </c>
      <c r="CY450" s="111" t="s">
        <v>186</v>
      </c>
      <c r="CZ450" s="111" t="s">
        <v>186</v>
      </c>
      <c r="DA450" s="111" t="s">
        <v>186</v>
      </c>
      <c r="DB450" s="111" t="s">
        <v>186</v>
      </c>
      <c r="DC450" s="111" t="s">
        <v>186</v>
      </c>
      <c r="DD450" s="111" t="s">
        <v>186</v>
      </c>
      <c r="DE450" s="111" t="s">
        <v>186</v>
      </c>
      <c r="DF450" s="111" t="s">
        <v>186</v>
      </c>
      <c r="DG450" s="111" t="s">
        <v>186</v>
      </c>
      <c r="DH450" s="111" t="s">
        <v>186</v>
      </c>
      <c r="DI450" s="111" t="s">
        <v>186</v>
      </c>
      <c r="DJ450" s="111" t="s">
        <v>186</v>
      </c>
      <c r="DK450" s="111" t="s">
        <v>186</v>
      </c>
      <c r="DL450" s="111" t="s">
        <v>186</v>
      </c>
      <c r="DM450" s="115">
        <v>40968.486550925925</v>
      </c>
    </row>
    <row r="451" spans="18:117" ht="17.25" customHeight="1" hidden="1">
      <c r="R451" s="111" t="s">
        <v>1597</v>
      </c>
      <c r="S451" s="111" t="s">
        <v>1598</v>
      </c>
      <c r="T451" s="111" t="s">
        <v>1599</v>
      </c>
      <c r="U451" s="111" t="s">
        <v>1600</v>
      </c>
      <c r="V451" s="111" t="s">
        <v>362</v>
      </c>
      <c r="W451" s="112">
        <v>76180</v>
      </c>
      <c r="X451" s="111" t="s">
        <v>1599</v>
      </c>
      <c r="Y451" s="111" t="s">
        <v>1600</v>
      </c>
      <c r="Z451" s="111" t="s">
        <v>180</v>
      </c>
      <c r="AA451" s="112">
        <v>76180</v>
      </c>
      <c r="AB451" s="113">
        <v>8172551100</v>
      </c>
      <c r="AC451" s="113">
        <v>8172551991</v>
      </c>
      <c r="AD451" s="111" t="s">
        <v>584</v>
      </c>
      <c r="AE451" s="111" t="s">
        <v>585</v>
      </c>
      <c r="AF451" s="111" t="s">
        <v>586</v>
      </c>
      <c r="AG451" s="111" t="s">
        <v>587</v>
      </c>
      <c r="AH451" s="111" t="s">
        <v>588</v>
      </c>
      <c r="AI451" s="111" t="s">
        <v>283</v>
      </c>
      <c r="AJ451" s="111" t="s">
        <v>362</v>
      </c>
      <c r="AK451" s="112">
        <v>75039</v>
      </c>
      <c r="AL451" s="111" t="s">
        <v>588</v>
      </c>
      <c r="AM451" s="111" t="s">
        <v>283</v>
      </c>
      <c r="AN451" s="111" t="s">
        <v>362</v>
      </c>
      <c r="AO451" s="112">
        <v>75039</v>
      </c>
      <c r="AP451" s="113">
        <v>9724018757</v>
      </c>
      <c r="AQ451" s="113">
        <v>4694841783</v>
      </c>
      <c r="AR451" s="111" t="s">
        <v>185</v>
      </c>
      <c r="AS451" s="114" t="s">
        <v>186</v>
      </c>
      <c r="AT451" s="114">
        <v>8322164</v>
      </c>
      <c r="AU451" s="114"/>
      <c r="AV451" s="114"/>
      <c r="AW451" s="114" t="s">
        <v>186</v>
      </c>
      <c r="AX451" s="114" t="s">
        <v>186</v>
      </c>
      <c r="AY451" s="114" t="s">
        <v>186</v>
      </c>
      <c r="AZ451" s="114" t="s">
        <v>186</v>
      </c>
      <c r="BA451" s="114" t="s">
        <v>186</v>
      </c>
      <c r="BB451" s="111" t="s">
        <v>186</v>
      </c>
      <c r="BC451" s="114" t="s">
        <v>186</v>
      </c>
      <c r="BD451" s="111" t="s">
        <v>186</v>
      </c>
      <c r="BE451" s="114" t="s">
        <v>186</v>
      </c>
      <c r="BF451" s="111" t="s">
        <v>186</v>
      </c>
      <c r="BG451" s="114" t="s">
        <v>186</v>
      </c>
      <c r="BH451" s="114" t="s">
        <v>186</v>
      </c>
      <c r="BI451" s="114" t="s">
        <v>186</v>
      </c>
      <c r="BJ451" s="114" t="s">
        <v>186</v>
      </c>
      <c r="BK451" s="114" t="s">
        <v>186</v>
      </c>
      <c r="BL451" s="114" t="s">
        <v>186</v>
      </c>
      <c r="BM451" s="114" t="s">
        <v>186</v>
      </c>
      <c r="BN451" s="111" t="s">
        <v>589</v>
      </c>
      <c r="BO451" s="114">
        <v>8322164</v>
      </c>
      <c r="BP451" s="111" t="s">
        <v>186</v>
      </c>
      <c r="BQ451" s="114" t="s">
        <v>186</v>
      </c>
      <c r="BR451" s="111" t="s">
        <v>186</v>
      </c>
      <c r="BS451" s="114" t="s">
        <v>186</v>
      </c>
      <c r="BT451" s="114" t="s">
        <v>186</v>
      </c>
      <c r="BU451" s="114" t="s">
        <v>186</v>
      </c>
      <c r="BV451" s="114" t="s">
        <v>186</v>
      </c>
      <c r="BW451" s="114" t="s">
        <v>186</v>
      </c>
      <c r="BX451" s="114" t="s">
        <v>186</v>
      </c>
      <c r="BY451" s="114" t="s">
        <v>186</v>
      </c>
      <c r="BZ451" s="114" t="s">
        <v>186</v>
      </c>
      <c r="CA451" s="111" t="s">
        <v>186</v>
      </c>
      <c r="CB451" s="114" t="s">
        <v>186</v>
      </c>
      <c r="CC451" s="111" t="s">
        <v>186</v>
      </c>
      <c r="CD451" s="114" t="s">
        <v>186</v>
      </c>
      <c r="CE451" s="111" t="s">
        <v>188</v>
      </c>
      <c r="CF451" s="111" t="s">
        <v>1354</v>
      </c>
      <c r="CG451" s="111" t="s">
        <v>186</v>
      </c>
      <c r="CH451" s="111" t="s">
        <v>186</v>
      </c>
      <c r="CI451" s="111" t="s">
        <v>186</v>
      </c>
      <c r="CJ451" s="111" t="s">
        <v>186</v>
      </c>
      <c r="CK451" s="111" t="s">
        <v>186</v>
      </c>
      <c r="CL451" s="111" t="s">
        <v>186</v>
      </c>
      <c r="CM451" s="111" t="s">
        <v>186</v>
      </c>
      <c r="CN451" s="111" t="s">
        <v>186</v>
      </c>
      <c r="CO451" s="111" t="s">
        <v>186</v>
      </c>
      <c r="CP451" s="111" t="s">
        <v>186</v>
      </c>
      <c r="CQ451" s="111" t="s">
        <v>186</v>
      </c>
      <c r="CR451" s="111" t="s">
        <v>186</v>
      </c>
      <c r="CS451" s="111" t="s">
        <v>186</v>
      </c>
      <c r="CT451" s="111" t="s">
        <v>186</v>
      </c>
      <c r="CU451" s="111" t="s">
        <v>186</v>
      </c>
      <c r="CV451" s="114" t="s">
        <v>186</v>
      </c>
      <c r="CW451" s="111" t="s">
        <v>186</v>
      </c>
      <c r="CX451" s="111" t="s">
        <v>186</v>
      </c>
      <c r="CY451" s="111" t="s">
        <v>186</v>
      </c>
      <c r="CZ451" s="111" t="s">
        <v>186</v>
      </c>
      <c r="DA451" s="111" t="s">
        <v>186</v>
      </c>
      <c r="DB451" s="111" t="s">
        <v>186</v>
      </c>
      <c r="DC451" s="111" t="s">
        <v>186</v>
      </c>
      <c r="DD451" s="111" t="s">
        <v>186</v>
      </c>
      <c r="DE451" s="111" t="s">
        <v>186</v>
      </c>
      <c r="DF451" s="111" t="s">
        <v>186</v>
      </c>
      <c r="DG451" s="111" t="s">
        <v>186</v>
      </c>
      <c r="DH451" s="111" t="s">
        <v>186</v>
      </c>
      <c r="DI451" s="111" t="s">
        <v>186</v>
      </c>
      <c r="DJ451" s="111" t="s">
        <v>186</v>
      </c>
      <c r="DK451" s="111" t="s">
        <v>186</v>
      </c>
      <c r="DL451" s="111" t="s">
        <v>186</v>
      </c>
      <c r="DM451" s="115">
        <v>40974.417291666665</v>
      </c>
    </row>
    <row r="452" spans="18:117" ht="17.25" customHeight="1" hidden="1">
      <c r="R452" s="111" t="s">
        <v>1601</v>
      </c>
      <c r="S452" s="111" t="s">
        <v>1602</v>
      </c>
      <c r="T452" s="111" t="s">
        <v>1603</v>
      </c>
      <c r="U452" s="111" t="s">
        <v>1604</v>
      </c>
      <c r="V452" s="111" t="s">
        <v>180</v>
      </c>
      <c r="W452" s="112">
        <v>79567</v>
      </c>
      <c r="X452" s="111" t="s">
        <v>1605</v>
      </c>
      <c r="Y452" s="111" t="s">
        <v>1604</v>
      </c>
      <c r="Z452" s="111" t="s">
        <v>180</v>
      </c>
      <c r="AA452" s="112">
        <v>79567</v>
      </c>
      <c r="AB452" s="113">
        <v>3257544553</v>
      </c>
      <c r="AC452" s="113">
        <v>3257545097</v>
      </c>
      <c r="AD452" s="111" t="s">
        <v>1606</v>
      </c>
      <c r="AE452" s="111" t="s">
        <v>372</v>
      </c>
      <c r="AF452" s="111" t="s">
        <v>1607</v>
      </c>
      <c r="AG452" s="111" t="s">
        <v>1602</v>
      </c>
      <c r="AH452" s="111" t="s">
        <v>1603</v>
      </c>
      <c r="AI452" s="111" t="s">
        <v>1604</v>
      </c>
      <c r="AJ452" s="111" t="s">
        <v>180</v>
      </c>
      <c r="AK452" s="112">
        <v>79567</v>
      </c>
      <c r="AL452" s="111" t="s">
        <v>1605</v>
      </c>
      <c r="AM452" s="111" t="s">
        <v>1604</v>
      </c>
      <c r="AN452" s="111" t="s">
        <v>180</v>
      </c>
      <c r="AO452" s="112">
        <v>79567</v>
      </c>
      <c r="AP452" s="113">
        <v>3257544553</v>
      </c>
      <c r="AQ452" s="113">
        <v>3257545097</v>
      </c>
      <c r="AR452" s="111" t="s">
        <v>197</v>
      </c>
      <c r="AS452" s="114" t="s">
        <v>186</v>
      </c>
      <c r="AT452" s="114">
        <v>22647.97</v>
      </c>
      <c r="AU452" s="114"/>
      <c r="AV452" s="114"/>
      <c r="AW452" s="114"/>
      <c r="AX452" s="114"/>
      <c r="AY452" s="114"/>
      <c r="AZ452" s="114"/>
      <c r="BA452" s="114"/>
      <c r="BB452" s="112"/>
      <c r="BC452" s="114"/>
      <c r="BD452" s="112"/>
      <c r="BE452" s="114"/>
      <c r="BF452" s="112"/>
      <c r="BG452" s="114"/>
      <c r="BH452" s="114" t="s">
        <v>186</v>
      </c>
      <c r="BI452" s="114" t="s">
        <v>186</v>
      </c>
      <c r="BJ452" s="114" t="s">
        <v>186</v>
      </c>
      <c r="BK452" s="114" t="s">
        <v>186</v>
      </c>
      <c r="BL452" s="114" t="s">
        <v>186</v>
      </c>
      <c r="BM452" s="114" t="s">
        <v>186</v>
      </c>
      <c r="BN452" s="111" t="s">
        <v>1608</v>
      </c>
      <c r="BO452" s="114">
        <v>22647.97</v>
      </c>
      <c r="BP452" s="111" t="s">
        <v>186</v>
      </c>
      <c r="BQ452" s="114" t="s">
        <v>186</v>
      </c>
      <c r="BR452" s="111" t="s">
        <v>186</v>
      </c>
      <c r="BS452" s="114" t="s">
        <v>186</v>
      </c>
      <c r="BT452" s="114"/>
      <c r="BU452" s="114"/>
      <c r="BV452" s="114"/>
      <c r="BW452" s="114"/>
      <c r="BX452" s="114"/>
      <c r="BY452" s="114"/>
      <c r="BZ452" s="114"/>
      <c r="CA452" s="112"/>
      <c r="CB452" s="114"/>
      <c r="CC452" s="112"/>
      <c r="CD452" s="114"/>
      <c r="CE452" s="111" t="s">
        <v>188</v>
      </c>
      <c r="CF452" s="111" t="s">
        <v>186</v>
      </c>
      <c r="CG452" s="111" t="s">
        <v>186</v>
      </c>
      <c r="CH452" s="111" t="s">
        <v>186</v>
      </c>
      <c r="CI452" s="111" t="s">
        <v>64</v>
      </c>
      <c r="CJ452" s="111" t="s">
        <v>186</v>
      </c>
      <c r="CK452" s="111" t="s">
        <v>186</v>
      </c>
      <c r="CL452" s="111" t="s">
        <v>186</v>
      </c>
      <c r="CM452" s="111" t="s">
        <v>186</v>
      </c>
      <c r="CN452" s="111" t="s">
        <v>186</v>
      </c>
      <c r="CO452" s="111" t="s">
        <v>186</v>
      </c>
      <c r="CP452" s="111" t="s">
        <v>186</v>
      </c>
      <c r="CQ452" s="111" t="s">
        <v>186</v>
      </c>
      <c r="CR452" s="111" t="s">
        <v>186</v>
      </c>
      <c r="CS452" s="111" t="s">
        <v>186</v>
      </c>
      <c r="CT452" s="111" t="s">
        <v>186</v>
      </c>
      <c r="CU452" s="111" t="s">
        <v>186</v>
      </c>
      <c r="CV452" s="111" t="s">
        <v>186</v>
      </c>
      <c r="CW452" s="111" t="s">
        <v>186</v>
      </c>
      <c r="CX452" s="111" t="s">
        <v>186</v>
      </c>
      <c r="CY452" s="111" t="s">
        <v>186</v>
      </c>
      <c r="CZ452" s="111" t="s">
        <v>186</v>
      </c>
      <c r="DA452" s="111" t="s">
        <v>186</v>
      </c>
      <c r="DB452" s="111" t="s">
        <v>186</v>
      </c>
      <c r="DC452" s="111" t="s">
        <v>186</v>
      </c>
      <c r="DD452" s="111" t="s">
        <v>186</v>
      </c>
      <c r="DE452" s="111" t="s">
        <v>186</v>
      </c>
      <c r="DF452" s="111" t="s">
        <v>186</v>
      </c>
      <c r="DG452" s="111" t="s">
        <v>186</v>
      </c>
      <c r="DH452" s="111" t="s">
        <v>186</v>
      </c>
      <c r="DI452" s="111" t="s">
        <v>186</v>
      </c>
      <c r="DJ452" s="111" t="s">
        <v>186</v>
      </c>
      <c r="DK452" s="111" t="s">
        <v>186</v>
      </c>
      <c r="DL452" s="111" t="s">
        <v>186</v>
      </c>
      <c r="DM452" s="115">
        <v>40928.593148148146</v>
      </c>
    </row>
    <row r="453" spans="18:117" ht="17.25" customHeight="1" hidden="1">
      <c r="R453" s="111" t="s">
        <v>1609</v>
      </c>
      <c r="S453" s="111" t="s">
        <v>1610</v>
      </c>
      <c r="T453" s="111" t="s">
        <v>1611</v>
      </c>
      <c r="U453" s="111" t="s">
        <v>1612</v>
      </c>
      <c r="V453" s="111" t="s">
        <v>180</v>
      </c>
      <c r="W453" s="112">
        <v>79121</v>
      </c>
      <c r="X453" s="111" t="s">
        <v>1611</v>
      </c>
      <c r="Y453" s="111" t="s">
        <v>1612</v>
      </c>
      <c r="Z453" s="111" t="s">
        <v>180</v>
      </c>
      <c r="AA453" s="112">
        <v>79121</v>
      </c>
      <c r="AB453" s="113">
        <v>8063541000</v>
      </c>
      <c r="AC453" s="113">
        <v>8063541109</v>
      </c>
      <c r="AD453" s="111" t="s">
        <v>791</v>
      </c>
      <c r="AE453" s="111" t="s">
        <v>792</v>
      </c>
      <c r="AF453" s="111" t="s">
        <v>793</v>
      </c>
      <c r="AG453" s="111" t="s">
        <v>794</v>
      </c>
      <c r="AH453" s="111" t="s">
        <v>795</v>
      </c>
      <c r="AI453" s="111" t="s">
        <v>796</v>
      </c>
      <c r="AJ453" s="111" t="s">
        <v>797</v>
      </c>
      <c r="AK453" s="112">
        <v>70734</v>
      </c>
      <c r="AL453" s="111" t="s">
        <v>795</v>
      </c>
      <c r="AM453" s="111" t="s">
        <v>796</v>
      </c>
      <c r="AN453" s="111" t="s">
        <v>797</v>
      </c>
      <c r="AO453" s="112">
        <v>70734</v>
      </c>
      <c r="AP453" s="113">
        <v>2256732660</v>
      </c>
      <c r="AQ453" s="113">
        <v>6107683410</v>
      </c>
      <c r="AR453" s="111" t="s">
        <v>185</v>
      </c>
      <c r="AS453" s="114">
        <v>10400064</v>
      </c>
      <c r="AT453" s="114">
        <v>21035869</v>
      </c>
      <c r="AU453" s="114"/>
      <c r="AV453" s="114"/>
      <c r="AW453" s="114" t="s">
        <v>186</v>
      </c>
      <c r="AX453" s="114" t="s">
        <v>186</v>
      </c>
      <c r="AY453" s="114" t="s">
        <v>186</v>
      </c>
      <c r="AZ453" s="114" t="s">
        <v>186</v>
      </c>
      <c r="BA453" s="114" t="s">
        <v>186</v>
      </c>
      <c r="BB453" s="111" t="s">
        <v>798</v>
      </c>
      <c r="BC453" s="114">
        <v>10400064</v>
      </c>
      <c r="BD453" s="111" t="s">
        <v>186</v>
      </c>
      <c r="BE453" s="114" t="s">
        <v>186</v>
      </c>
      <c r="BF453" s="111" t="s">
        <v>186</v>
      </c>
      <c r="BG453" s="114" t="s">
        <v>186</v>
      </c>
      <c r="BH453" s="114" t="s">
        <v>186</v>
      </c>
      <c r="BI453" s="114" t="s">
        <v>186</v>
      </c>
      <c r="BJ453" s="114" t="s">
        <v>186</v>
      </c>
      <c r="BK453" s="114" t="s">
        <v>186</v>
      </c>
      <c r="BL453" s="114" t="s">
        <v>186</v>
      </c>
      <c r="BM453" s="114" t="s">
        <v>186</v>
      </c>
      <c r="BN453" s="111" t="s">
        <v>799</v>
      </c>
      <c r="BO453" s="114">
        <v>21035869</v>
      </c>
      <c r="BP453" s="111" t="s">
        <v>186</v>
      </c>
      <c r="BQ453" s="114" t="s">
        <v>186</v>
      </c>
      <c r="BR453" s="111" t="s">
        <v>186</v>
      </c>
      <c r="BS453" s="114" t="s">
        <v>186</v>
      </c>
      <c r="BT453" s="114" t="s">
        <v>186</v>
      </c>
      <c r="BU453" s="114" t="s">
        <v>186</v>
      </c>
      <c r="BV453" s="114" t="s">
        <v>186</v>
      </c>
      <c r="BW453" s="114" t="s">
        <v>186</v>
      </c>
      <c r="BX453" s="114" t="s">
        <v>186</v>
      </c>
      <c r="BY453" s="114" t="s">
        <v>186</v>
      </c>
      <c r="BZ453" s="114" t="s">
        <v>186</v>
      </c>
      <c r="CA453" s="111" t="s">
        <v>186</v>
      </c>
      <c r="CB453" s="114" t="s">
        <v>186</v>
      </c>
      <c r="CC453" s="111" t="s">
        <v>186</v>
      </c>
      <c r="CD453" s="114" t="s">
        <v>186</v>
      </c>
      <c r="CE453" s="111" t="s">
        <v>188</v>
      </c>
      <c r="CF453" s="111" t="s">
        <v>186</v>
      </c>
      <c r="CG453" s="111" t="s">
        <v>186</v>
      </c>
      <c r="CH453" s="111" t="s">
        <v>186</v>
      </c>
      <c r="CI453" s="111" t="s">
        <v>186</v>
      </c>
      <c r="CJ453" s="111" t="s">
        <v>186</v>
      </c>
      <c r="CK453" s="111" t="s">
        <v>186</v>
      </c>
      <c r="CL453" s="111" t="s">
        <v>186</v>
      </c>
      <c r="CM453" s="111" t="s">
        <v>186</v>
      </c>
      <c r="CN453" s="111" t="s">
        <v>186</v>
      </c>
      <c r="CO453" s="111" t="s">
        <v>186</v>
      </c>
      <c r="CP453" s="111" t="s">
        <v>186</v>
      </c>
      <c r="CQ453" s="111" t="s">
        <v>186</v>
      </c>
      <c r="CR453" s="111" t="s">
        <v>186</v>
      </c>
      <c r="CS453" s="111" t="s">
        <v>186</v>
      </c>
      <c r="CT453" s="111" t="s">
        <v>186</v>
      </c>
      <c r="CU453" s="111" t="s">
        <v>186</v>
      </c>
      <c r="CV453" s="111" t="s">
        <v>186</v>
      </c>
      <c r="CW453" s="111" t="s">
        <v>186</v>
      </c>
      <c r="CX453" s="111" t="s">
        <v>186</v>
      </c>
      <c r="CY453" s="111" t="s">
        <v>186</v>
      </c>
      <c r="CZ453" s="111" t="s">
        <v>186</v>
      </c>
      <c r="DA453" s="111" t="s">
        <v>186</v>
      </c>
      <c r="DB453" s="111" t="s">
        <v>186</v>
      </c>
      <c r="DC453" s="111" t="s">
        <v>186</v>
      </c>
      <c r="DD453" s="111" t="s">
        <v>186</v>
      </c>
      <c r="DE453" s="111" t="s">
        <v>186</v>
      </c>
      <c r="DF453" s="111" t="s">
        <v>186</v>
      </c>
      <c r="DG453" s="111" t="s">
        <v>186</v>
      </c>
      <c r="DH453" s="111" t="s">
        <v>186</v>
      </c>
      <c r="DI453" s="111" t="s">
        <v>186</v>
      </c>
      <c r="DJ453" s="111" t="s">
        <v>186</v>
      </c>
      <c r="DK453" s="111" t="s">
        <v>186</v>
      </c>
      <c r="DL453" s="111" t="s">
        <v>186</v>
      </c>
      <c r="DM453" s="115">
        <v>40939.68399305556</v>
      </c>
    </row>
    <row r="454" spans="18:117" ht="17.25" customHeight="1" hidden="1">
      <c r="R454" s="111" t="s">
        <v>1613</v>
      </c>
      <c r="S454" s="111" t="s">
        <v>1614</v>
      </c>
      <c r="T454" s="111" t="s">
        <v>1615</v>
      </c>
      <c r="U454" s="111" t="s">
        <v>1616</v>
      </c>
      <c r="V454" s="111" t="s">
        <v>180</v>
      </c>
      <c r="W454" s="112">
        <v>77469</v>
      </c>
      <c r="X454" s="111" t="s">
        <v>1615</v>
      </c>
      <c r="Y454" s="111" t="s">
        <v>1616</v>
      </c>
      <c r="Z454" s="111" t="s">
        <v>180</v>
      </c>
      <c r="AA454" s="112">
        <v>77469</v>
      </c>
      <c r="AB454" s="113">
        <v>2813413000</v>
      </c>
      <c r="AC454" s="113">
        <v>2813413056</v>
      </c>
      <c r="AD454" s="111" t="s">
        <v>1617</v>
      </c>
      <c r="AE454" s="111" t="s">
        <v>212</v>
      </c>
      <c r="AF454" s="111" t="s">
        <v>1618</v>
      </c>
      <c r="AG454" s="111" t="s">
        <v>1614</v>
      </c>
      <c r="AH454" s="111" t="s">
        <v>1615</v>
      </c>
      <c r="AI454" s="111" t="s">
        <v>1616</v>
      </c>
      <c r="AJ454" s="111" t="s">
        <v>180</v>
      </c>
      <c r="AK454" s="112">
        <v>77469</v>
      </c>
      <c r="AL454" s="111" t="s">
        <v>1615</v>
      </c>
      <c r="AM454" s="111" t="s">
        <v>1616</v>
      </c>
      <c r="AN454" s="111" t="s">
        <v>180</v>
      </c>
      <c r="AO454" s="112">
        <v>77469</v>
      </c>
      <c r="AP454" s="113">
        <v>2816334080</v>
      </c>
      <c r="AQ454" s="113">
        <v>2812387872</v>
      </c>
      <c r="AR454" s="111" t="s">
        <v>197</v>
      </c>
      <c r="AS454" s="114">
        <v>2070971</v>
      </c>
      <c r="AT454" s="114">
        <v>15289927</v>
      </c>
      <c r="AU454" s="114"/>
      <c r="AV454" s="114"/>
      <c r="AW454" s="114"/>
      <c r="AX454" s="114"/>
      <c r="AY454" s="114"/>
      <c r="AZ454" s="114"/>
      <c r="BA454" s="114"/>
      <c r="BB454" s="111" t="s">
        <v>356</v>
      </c>
      <c r="BC454" s="114">
        <v>2070971</v>
      </c>
      <c r="BD454" s="111" t="s">
        <v>186</v>
      </c>
      <c r="BE454" s="114"/>
      <c r="BF454" s="111" t="s">
        <v>186</v>
      </c>
      <c r="BG454" s="114"/>
      <c r="BH454" s="114"/>
      <c r="BI454" s="114"/>
      <c r="BJ454" s="114"/>
      <c r="BK454" s="114"/>
      <c r="BL454" s="114"/>
      <c r="BM454" s="114"/>
      <c r="BN454" s="111" t="s">
        <v>317</v>
      </c>
      <c r="BO454" s="114">
        <v>15289927</v>
      </c>
      <c r="BP454" s="111" t="s">
        <v>186</v>
      </c>
      <c r="BQ454" s="114"/>
      <c r="BR454" s="111"/>
      <c r="BS454" s="114"/>
      <c r="BT454" s="114"/>
      <c r="BU454" s="114"/>
      <c r="BV454" s="114"/>
      <c r="BW454" s="114"/>
      <c r="BX454" s="114"/>
      <c r="BY454" s="114"/>
      <c r="BZ454" s="114"/>
      <c r="CA454" s="111"/>
      <c r="CB454" s="114"/>
      <c r="CC454" s="111"/>
      <c r="CD454" s="114"/>
      <c r="CE454" s="111" t="s">
        <v>188</v>
      </c>
      <c r="CF454" s="111" t="s">
        <v>186</v>
      </c>
      <c r="CG454" s="111" t="s">
        <v>186</v>
      </c>
      <c r="CH454" s="111" t="s">
        <v>186</v>
      </c>
      <c r="CI454" s="111" t="s">
        <v>186</v>
      </c>
      <c r="CJ454" s="111" t="s">
        <v>186</v>
      </c>
      <c r="CK454" s="111" t="s">
        <v>186</v>
      </c>
      <c r="CL454" s="111" t="s">
        <v>186</v>
      </c>
      <c r="CM454" s="111" t="s">
        <v>186</v>
      </c>
      <c r="CN454" s="111" t="s">
        <v>186</v>
      </c>
      <c r="CO454" s="111" t="s">
        <v>186</v>
      </c>
      <c r="CP454" s="111" t="s">
        <v>186</v>
      </c>
      <c r="CQ454" s="111" t="s">
        <v>186</v>
      </c>
      <c r="CR454" s="111" t="s">
        <v>186</v>
      </c>
      <c r="CS454" s="111" t="s">
        <v>186</v>
      </c>
      <c r="CT454" s="111" t="s">
        <v>186</v>
      </c>
      <c r="CU454" s="111" t="s">
        <v>186</v>
      </c>
      <c r="CV454" s="114" t="s">
        <v>186</v>
      </c>
      <c r="CW454" s="111" t="s">
        <v>186</v>
      </c>
      <c r="CX454" s="111" t="s">
        <v>186</v>
      </c>
      <c r="CY454" s="111" t="s">
        <v>186</v>
      </c>
      <c r="CZ454" s="111" t="s">
        <v>186</v>
      </c>
      <c r="DA454" s="111" t="s">
        <v>186</v>
      </c>
      <c r="DB454" s="111" t="s">
        <v>186</v>
      </c>
      <c r="DC454" s="111" t="s">
        <v>186</v>
      </c>
      <c r="DD454" s="111" t="s">
        <v>186</v>
      </c>
      <c r="DE454" s="111" t="s">
        <v>186</v>
      </c>
      <c r="DF454" s="111" t="s">
        <v>186</v>
      </c>
      <c r="DG454" s="111" t="s">
        <v>186</v>
      </c>
      <c r="DH454" s="111" t="s">
        <v>186</v>
      </c>
      <c r="DI454" s="111" t="s">
        <v>186</v>
      </c>
      <c r="DJ454" s="111" t="s">
        <v>186</v>
      </c>
      <c r="DK454" s="111" t="s">
        <v>186</v>
      </c>
      <c r="DL454" s="111" t="s">
        <v>186</v>
      </c>
      <c r="DM454" s="115">
        <v>40970.69715277778</v>
      </c>
    </row>
    <row r="455" spans="18:117" ht="17.25" customHeight="1" hidden="1">
      <c r="R455" s="111" t="s">
        <v>1619</v>
      </c>
      <c r="S455" s="111" t="s">
        <v>1620</v>
      </c>
      <c r="T455" s="111" t="s">
        <v>1621</v>
      </c>
      <c r="U455" s="111" t="s">
        <v>1622</v>
      </c>
      <c r="V455" s="111" t="s">
        <v>180</v>
      </c>
      <c r="W455" s="112">
        <v>79070</v>
      </c>
      <c r="X455" s="111" t="s">
        <v>1621</v>
      </c>
      <c r="Y455" s="111" t="s">
        <v>1622</v>
      </c>
      <c r="Z455" s="111" t="s">
        <v>180</v>
      </c>
      <c r="AA455" s="112">
        <v>79070</v>
      </c>
      <c r="AB455" s="113">
        <v>8064353606</v>
      </c>
      <c r="AC455" s="113">
        <v>8064352067</v>
      </c>
      <c r="AD455" s="111" t="s">
        <v>1623</v>
      </c>
      <c r="AE455" s="111" t="s">
        <v>967</v>
      </c>
      <c r="AF455" s="111" t="s">
        <v>1624</v>
      </c>
      <c r="AG455" s="111" t="s">
        <v>1620</v>
      </c>
      <c r="AH455" s="111" t="s">
        <v>1621</v>
      </c>
      <c r="AI455" s="111" t="s">
        <v>1622</v>
      </c>
      <c r="AJ455" s="111" t="s">
        <v>180</v>
      </c>
      <c r="AK455" s="112">
        <v>79070</v>
      </c>
      <c r="AL455" s="111" t="s">
        <v>1621</v>
      </c>
      <c r="AM455" s="111" t="s">
        <v>1622</v>
      </c>
      <c r="AN455" s="111" t="s">
        <v>180</v>
      </c>
      <c r="AO455" s="112">
        <v>79070</v>
      </c>
      <c r="AP455" s="113">
        <v>8064353606</v>
      </c>
      <c r="AQ455" s="113">
        <v>8064352067</v>
      </c>
      <c r="AR455" s="111" t="s">
        <v>197</v>
      </c>
      <c r="AS455" s="114">
        <v>0</v>
      </c>
      <c r="AT455" s="114">
        <v>164071.14</v>
      </c>
      <c r="AU455" s="114"/>
      <c r="AV455" s="114"/>
      <c r="AW455" s="114" t="s">
        <v>186</v>
      </c>
      <c r="AX455" s="114" t="s">
        <v>186</v>
      </c>
      <c r="AY455" s="114" t="s">
        <v>186</v>
      </c>
      <c r="AZ455" s="114" t="s">
        <v>186</v>
      </c>
      <c r="BA455" s="114" t="s">
        <v>186</v>
      </c>
      <c r="BB455" s="111" t="s">
        <v>186</v>
      </c>
      <c r="BC455" s="114" t="s">
        <v>186</v>
      </c>
      <c r="BD455" s="111" t="s">
        <v>186</v>
      </c>
      <c r="BE455" s="114" t="s">
        <v>186</v>
      </c>
      <c r="BF455" s="111" t="s">
        <v>186</v>
      </c>
      <c r="BG455" s="114" t="s">
        <v>186</v>
      </c>
      <c r="BH455" s="114" t="s">
        <v>186</v>
      </c>
      <c r="BI455" s="114">
        <v>164071.14</v>
      </c>
      <c r="BJ455" s="114" t="s">
        <v>186</v>
      </c>
      <c r="BK455" s="114" t="s">
        <v>186</v>
      </c>
      <c r="BL455" s="114" t="s">
        <v>186</v>
      </c>
      <c r="BM455" s="114" t="s">
        <v>186</v>
      </c>
      <c r="BN455" s="111" t="s">
        <v>186</v>
      </c>
      <c r="BO455" s="114" t="s">
        <v>186</v>
      </c>
      <c r="BP455" s="111" t="s">
        <v>186</v>
      </c>
      <c r="BQ455" s="114" t="s">
        <v>186</v>
      </c>
      <c r="BR455" s="111" t="s">
        <v>186</v>
      </c>
      <c r="BS455" s="114" t="s">
        <v>186</v>
      </c>
      <c r="BT455" s="114" t="s">
        <v>186</v>
      </c>
      <c r="BU455" s="114" t="s">
        <v>186</v>
      </c>
      <c r="BV455" s="114" t="s">
        <v>186</v>
      </c>
      <c r="BW455" s="114" t="s">
        <v>186</v>
      </c>
      <c r="BX455" s="114" t="s">
        <v>186</v>
      </c>
      <c r="BY455" s="114" t="s">
        <v>186</v>
      </c>
      <c r="BZ455" s="114" t="s">
        <v>186</v>
      </c>
      <c r="CA455" s="111" t="s">
        <v>186</v>
      </c>
      <c r="CB455" s="114" t="s">
        <v>186</v>
      </c>
      <c r="CC455" s="111" t="s">
        <v>186</v>
      </c>
      <c r="CD455" s="114" t="s">
        <v>186</v>
      </c>
      <c r="CE455" s="111" t="s">
        <v>188</v>
      </c>
      <c r="CF455" s="111" t="s">
        <v>186</v>
      </c>
      <c r="CG455" s="111" t="s">
        <v>186</v>
      </c>
      <c r="CH455" s="111" t="s">
        <v>186</v>
      </c>
      <c r="CI455" s="111" t="s">
        <v>186</v>
      </c>
      <c r="CJ455" s="111" t="s">
        <v>186</v>
      </c>
      <c r="CK455" s="111" t="s">
        <v>186</v>
      </c>
      <c r="CL455" s="111" t="s">
        <v>186</v>
      </c>
      <c r="CM455" s="111" t="s">
        <v>186</v>
      </c>
      <c r="CN455" s="111" t="s">
        <v>186</v>
      </c>
      <c r="CO455" s="111" t="s">
        <v>186</v>
      </c>
      <c r="CP455" s="111" t="s">
        <v>186</v>
      </c>
      <c r="CQ455" s="111" t="s">
        <v>186</v>
      </c>
      <c r="CR455" s="111" t="s">
        <v>186</v>
      </c>
      <c r="CS455" s="111" t="s">
        <v>186</v>
      </c>
      <c r="CT455" s="111" t="s">
        <v>186</v>
      </c>
      <c r="CU455" s="111" t="s">
        <v>186</v>
      </c>
      <c r="CV455" s="114" t="s">
        <v>186</v>
      </c>
      <c r="CW455" s="111" t="s">
        <v>186</v>
      </c>
      <c r="CX455" s="111" t="s">
        <v>186</v>
      </c>
      <c r="CY455" s="111" t="s">
        <v>186</v>
      </c>
      <c r="CZ455" s="111" t="s">
        <v>186</v>
      </c>
      <c r="DA455" s="111" t="s">
        <v>186</v>
      </c>
      <c r="DB455" s="111" t="s">
        <v>186</v>
      </c>
      <c r="DC455" s="111" t="s">
        <v>186</v>
      </c>
      <c r="DD455" s="111" t="s">
        <v>186</v>
      </c>
      <c r="DE455" s="111" t="s">
        <v>186</v>
      </c>
      <c r="DF455" s="111" t="s">
        <v>186</v>
      </c>
      <c r="DG455" s="111" t="s">
        <v>186</v>
      </c>
      <c r="DH455" s="111" t="s">
        <v>186</v>
      </c>
      <c r="DI455" s="111" t="s">
        <v>186</v>
      </c>
      <c r="DJ455" s="111" t="s">
        <v>186</v>
      </c>
      <c r="DK455" s="111" t="s">
        <v>186</v>
      </c>
      <c r="DL455" s="111" t="s">
        <v>186</v>
      </c>
      <c r="DM455" s="115">
        <v>40968.726643518516</v>
      </c>
    </row>
    <row r="456" spans="18:117" ht="17.25" customHeight="1" hidden="1">
      <c r="R456" s="111" t="s">
        <v>1625</v>
      </c>
      <c r="S456" s="111" t="s">
        <v>1626</v>
      </c>
      <c r="T456" s="111" t="s">
        <v>1627</v>
      </c>
      <c r="U456" s="111" t="s">
        <v>1628</v>
      </c>
      <c r="V456" s="111" t="s">
        <v>180</v>
      </c>
      <c r="W456" s="112">
        <v>79761</v>
      </c>
      <c r="X456" s="111" t="s">
        <v>1627</v>
      </c>
      <c r="Y456" s="111" t="s">
        <v>867</v>
      </c>
      <c r="Z456" s="111" t="s">
        <v>180</v>
      </c>
      <c r="AA456" s="112">
        <v>79761</v>
      </c>
      <c r="AB456" s="113">
        <v>4325828340</v>
      </c>
      <c r="AC456" s="113">
        <v>4325828900</v>
      </c>
      <c r="AD456" s="111" t="s">
        <v>1629</v>
      </c>
      <c r="AE456" s="111" t="s">
        <v>212</v>
      </c>
      <c r="AF456" s="111" t="s">
        <v>1630</v>
      </c>
      <c r="AG456" s="111" t="s">
        <v>1626</v>
      </c>
      <c r="AH456" s="111" t="s">
        <v>1631</v>
      </c>
      <c r="AI456" s="111" t="s">
        <v>867</v>
      </c>
      <c r="AJ456" s="111" t="s">
        <v>180</v>
      </c>
      <c r="AK456" s="112">
        <v>79761</v>
      </c>
      <c r="AL456" s="111" t="s">
        <v>1631</v>
      </c>
      <c r="AM456" s="111" t="s">
        <v>867</v>
      </c>
      <c r="AN456" s="111" t="s">
        <v>180</v>
      </c>
      <c r="AO456" s="112">
        <v>79761</v>
      </c>
      <c r="AP456" s="113">
        <v>4325828084</v>
      </c>
      <c r="AQ456" s="113">
        <v>4325828911</v>
      </c>
      <c r="AR456" s="111" t="s">
        <v>185</v>
      </c>
      <c r="AS456" s="114">
        <v>0</v>
      </c>
      <c r="AT456" s="114">
        <v>79437988</v>
      </c>
      <c r="AU456" s="114"/>
      <c r="AV456" s="114"/>
      <c r="AW456" s="114" t="s">
        <v>186</v>
      </c>
      <c r="AX456" s="114" t="s">
        <v>186</v>
      </c>
      <c r="AY456" s="114" t="s">
        <v>186</v>
      </c>
      <c r="AZ456" s="114" t="s">
        <v>186</v>
      </c>
      <c r="BA456" s="114" t="s">
        <v>186</v>
      </c>
      <c r="BB456" s="111" t="s">
        <v>186</v>
      </c>
      <c r="BC456" s="114" t="s">
        <v>186</v>
      </c>
      <c r="BD456" s="111" t="s">
        <v>186</v>
      </c>
      <c r="BE456" s="114" t="s">
        <v>186</v>
      </c>
      <c r="BF456" s="111" t="s">
        <v>186</v>
      </c>
      <c r="BG456" s="114" t="s">
        <v>186</v>
      </c>
      <c r="BH456" s="114" t="s">
        <v>186</v>
      </c>
      <c r="BI456" s="114" t="s">
        <v>186</v>
      </c>
      <c r="BJ456" s="114" t="s">
        <v>186</v>
      </c>
      <c r="BK456" s="114" t="s">
        <v>186</v>
      </c>
      <c r="BL456" s="114" t="s">
        <v>186</v>
      </c>
      <c r="BM456" s="114" t="s">
        <v>186</v>
      </c>
      <c r="BN456" s="111" t="s">
        <v>186</v>
      </c>
      <c r="BO456" s="114" t="s">
        <v>186</v>
      </c>
      <c r="BP456" s="111" t="s">
        <v>186</v>
      </c>
      <c r="BQ456" s="114" t="s">
        <v>186</v>
      </c>
      <c r="BR456" s="111" t="s">
        <v>317</v>
      </c>
      <c r="BS456" s="114">
        <v>79437988</v>
      </c>
      <c r="BT456" s="114" t="s">
        <v>186</v>
      </c>
      <c r="BU456" s="114" t="s">
        <v>186</v>
      </c>
      <c r="BV456" s="114" t="s">
        <v>186</v>
      </c>
      <c r="BW456" s="114" t="s">
        <v>186</v>
      </c>
      <c r="BX456" s="114" t="s">
        <v>186</v>
      </c>
      <c r="BY456" s="114" t="s">
        <v>186</v>
      </c>
      <c r="BZ456" s="114" t="s">
        <v>186</v>
      </c>
      <c r="CA456" s="111" t="s">
        <v>186</v>
      </c>
      <c r="CB456" s="114" t="s">
        <v>186</v>
      </c>
      <c r="CC456" s="111" t="s">
        <v>186</v>
      </c>
      <c r="CD456" s="114" t="s">
        <v>186</v>
      </c>
      <c r="CE456" s="111" t="s">
        <v>188</v>
      </c>
      <c r="CF456" s="111" t="s">
        <v>186</v>
      </c>
      <c r="CG456" s="111" t="s">
        <v>186</v>
      </c>
      <c r="CH456" s="111" t="s">
        <v>186</v>
      </c>
      <c r="CI456" s="111" t="s">
        <v>186</v>
      </c>
      <c r="CJ456" s="111" t="s">
        <v>186</v>
      </c>
      <c r="CK456" s="111" t="s">
        <v>186</v>
      </c>
      <c r="CL456" s="111" t="s">
        <v>186</v>
      </c>
      <c r="CM456" s="111" t="s">
        <v>186</v>
      </c>
      <c r="CN456" s="111" t="s">
        <v>186</v>
      </c>
      <c r="CO456" s="111" t="s">
        <v>186</v>
      </c>
      <c r="CP456" s="111" t="s">
        <v>186</v>
      </c>
      <c r="CQ456" s="111" t="s">
        <v>186</v>
      </c>
      <c r="CR456" s="111" t="s">
        <v>186</v>
      </c>
      <c r="CS456" s="111" t="s">
        <v>186</v>
      </c>
      <c r="CT456" s="111" t="s">
        <v>186</v>
      </c>
      <c r="CU456" s="111" t="s">
        <v>186</v>
      </c>
      <c r="CV456" s="111" t="s">
        <v>186</v>
      </c>
      <c r="CW456" s="111" t="s">
        <v>186</v>
      </c>
      <c r="CX456" s="111" t="s">
        <v>186</v>
      </c>
      <c r="CY456" s="111" t="s">
        <v>186</v>
      </c>
      <c r="CZ456" s="111" t="s">
        <v>186</v>
      </c>
      <c r="DA456" s="111" t="s">
        <v>186</v>
      </c>
      <c r="DB456" s="111" t="s">
        <v>186</v>
      </c>
      <c r="DC456" s="111" t="s">
        <v>186</v>
      </c>
      <c r="DD456" s="111" t="s">
        <v>186</v>
      </c>
      <c r="DE456" s="111" t="s">
        <v>186</v>
      </c>
      <c r="DF456" s="111" t="s">
        <v>186</v>
      </c>
      <c r="DG456" s="111" t="s">
        <v>186</v>
      </c>
      <c r="DH456" s="111" t="s">
        <v>186</v>
      </c>
      <c r="DI456" s="111" t="s">
        <v>186</v>
      </c>
      <c r="DJ456" s="111" t="s">
        <v>186</v>
      </c>
      <c r="DK456" s="111" t="s">
        <v>186</v>
      </c>
      <c r="DL456" s="111" t="s">
        <v>186</v>
      </c>
      <c r="DM456" s="115">
        <v>40966.40675925926</v>
      </c>
    </row>
    <row r="457" spans="18:117" ht="17.25" customHeight="1" hidden="1">
      <c r="R457" s="111" t="s">
        <v>1632</v>
      </c>
      <c r="S457" s="111" t="s">
        <v>1633</v>
      </c>
      <c r="T457" s="111" t="s">
        <v>1634</v>
      </c>
      <c r="U457" s="111" t="s">
        <v>263</v>
      </c>
      <c r="V457" s="111" t="s">
        <v>180</v>
      </c>
      <c r="W457" s="112">
        <v>75204</v>
      </c>
      <c r="X457" s="111" t="s">
        <v>1634</v>
      </c>
      <c r="Y457" s="111" t="s">
        <v>263</v>
      </c>
      <c r="Z457" s="111" t="s">
        <v>180</v>
      </c>
      <c r="AA457" s="112">
        <v>75204</v>
      </c>
      <c r="AB457" s="113">
        <v>2148209743</v>
      </c>
      <c r="AC457" s="113">
        <v>2148201490</v>
      </c>
      <c r="AD457" s="111" t="s">
        <v>258</v>
      </c>
      <c r="AE457" s="111" t="s">
        <v>303</v>
      </c>
      <c r="AF457" s="111" t="s">
        <v>304</v>
      </c>
      <c r="AG457" s="111" t="s">
        <v>261</v>
      </c>
      <c r="AH457" s="111" t="s">
        <v>305</v>
      </c>
      <c r="AI457" s="111" t="s">
        <v>263</v>
      </c>
      <c r="AJ457" s="111" t="s">
        <v>180</v>
      </c>
      <c r="AK457" s="112">
        <v>75201</v>
      </c>
      <c r="AL457" s="111" t="s">
        <v>305</v>
      </c>
      <c r="AM457" s="111" t="s">
        <v>263</v>
      </c>
      <c r="AN457" s="111" t="s">
        <v>180</v>
      </c>
      <c r="AO457" s="112">
        <v>75201</v>
      </c>
      <c r="AP457" s="113">
        <v>2148207268</v>
      </c>
      <c r="AQ457" s="113">
        <v>2148207950</v>
      </c>
      <c r="AR457" s="111" t="s">
        <v>185</v>
      </c>
      <c r="AS457" s="114">
        <v>1794015</v>
      </c>
      <c r="AT457" s="114" t="s">
        <v>186</v>
      </c>
      <c r="AU457" s="114"/>
      <c r="AV457" s="114"/>
      <c r="AW457" s="114" t="s">
        <v>186</v>
      </c>
      <c r="AX457" s="114" t="s">
        <v>186</v>
      </c>
      <c r="AY457" s="114" t="s">
        <v>186</v>
      </c>
      <c r="AZ457" s="114" t="s">
        <v>186</v>
      </c>
      <c r="BA457" s="114" t="s">
        <v>186</v>
      </c>
      <c r="BB457" s="111" t="s">
        <v>306</v>
      </c>
      <c r="BC457" s="114">
        <v>1794015</v>
      </c>
      <c r="BD457" s="111" t="s">
        <v>186</v>
      </c>
      <c r="BE457" s="114" t="s">
        <v>186</v>
      </c>
      <c r="BF457" s="111" t="s">
        <v>186</v>
      </c>
      <c r="BG457" s="114" t="s">
        <v>186</v>
      </c>
      <c r="BH457" s="114" t="s">
        <v>186</v>
      </c>
      <c r="BI457" s="114" t="s">
        <v>186</v>
      </c>
      <c r="BJ457" s="114" t="s">
        <v>186</v>
      </c>
      <c r="BK457" s="114" t="s">
        <v>186</v>
      </c>
      <c r="BL457" s="114" t="s">
        <v>186</v>
      </c>
      <c r="BM457" s="114" t="s">
        <v>186</v>
      </c>
      <c r="BN457" s="111" t="s">
        <v>307</v>
      </c>
      <c r="BO457" s="114">
        <v>44892495</v>
      </c>
      <c r="BP457" s="111" t="s">
        <v>186</v>
      </c>
      <c r="BQ457" s="114" t="s">
        <v>186</v>
      </c>
      <c r="BR457" s="111" t="s">
        <v>186</v>
      </c>
      <c r="BS457" s="114" t="s">
        <v>186</v>
      </c>
      <c r="BT457" s="114" t="s">
        <v>186</v>
      </c>
      <c r="BU457" s="114" t="s">
        <v>186</v>
      </c>
      <c r="BV457" s="114" t="s">
        <v>186</v>
      </c>
      <c r="BW457" s="114" t="s">
        <v>186</v>
      </c>
      <c r="BX457" s="114" t="s">
        <v>186</v>
      </c>
      <c r="BY457" s="114" t="s">
        <v>186</v>
      </c>
      <c r="BZ457" s="114" t="s">
        <v>186</v>
      </c>
      <c r="CA457" s="111" t="s">
        <v>186</v>
      </c>
      <c r="CB457" s="114" t="s">
        <v>186</v>
      </c>
      <c r="CC457" s="111" t="s">
        <v>186</v>
      </c>
      <c r="CD457" s="114" t="s">
        <v>186</v>
      </c>
      <c r="CE457" s="111" t="s">
        <v>188</v>
      </c>
      <c r="CF457" s="111" t="s">
        <v>308</v>
      </c>
      <c r="CG457" s="111" t="s">
        <v>186</v>
      </c>
      <c r="CH457" s="111" t="s">
        <v>186</v>
      </c>
      <c r="CI457" s="111" t="s">
        <v>186</v>
      </c>
      <c r="CJ457" s="111" t="s">
        <v>186</v>
      </c>
      <c r="CK457" s="111" t="s">
        <v>186</v>
      </c>
      <c r="CL457" s="111" t="s">
        <v>186</v>
      </c>
      <c r="CM457" s="111" t="s">
        <v>186</v>
      </c>
      <c r="CN457" s="111" t="s">
        <v>186</v>
      </c>
      <c r="CO457" s="111" t="s">
        <v>186</v>
      </c>
      <c r="CP457" s="111" t="s">
        <v>186</v>
      </c>
      <c r="CQ457" s="111" t="s">
        <v>186</v>
      </c>
      <c r="CR457" s="111" t="s">
        <v>186</v>
      </c>
      <c r="CS457" s="111" t="s">
        <v>186</v>
      </c>
      <c r="CT457" s="111" t="s">
        <v>186</v>
      </c>
      <c r="CU457" s="111" t="s">
        <v>186</v>
      </c>
      <c r="CV457" s="114" t="s">
        <v>186</v>
      </c>
      <c r="CW457" s="111" t="s">
        <v>186</v>
      </c>
      <c r="CX457" s="111" t="s">
        <v>186</v>
      </c>
      <c r="CY457" s="111" t="s">
        <v>186</v>
      </c>
      <c r="CZ457" s="111" t="s">
        <v>186</v>
      </c>
      <c r="DA457" s="111" t="s">
        <v>186</v>
      </c>
      <c r="DB457" s="111" t="s">
        <v>186</v>
      </c>
      <c r="DC457" s="111" t="s">
        <v>186</v>
      </c>
      <c r="DD457" s="111" t="s">
        <v>186</v>
      </c>
      <c r="DE457" s="111" t="s">
        <v>186</v>
      </c>
      <c r="DF457" s="111" t="s">
        <v>186</v>
      </c>
      <c r="DG457" s="111" t="s">
        <v>186</v>
      </c>
      <c r="DH457" s="111" t="s">
        <v>186</v>
      </c>
      <c r="DI457" s="111" t="s">
        <v>186</v>
      </c>
      <c r="DJ457" s="111" t="s">
        <v>186</v>
      </c>
      <c r="DK457" s="111" t="s">
        <v>186</v>
      </c>
      <c r="DL457" s="111" t="s">
        <v>186</v>
      </c>
      <c r="DM457" s="115">
        <v>40974.667708333334</v>
      </c>
    </row>
    <row r="458" spans="18:117" ht="17.25" customHeight="1" hidden="1">
      <c r="R458" s="111" t="s">
        <v>1635</v>
      </c>
      <c r="S458" s="111" t="s">
        <v>1636</v>
      </c>
      <c r="T458" s="111" t="s">
        <v>1637</v>
      </c>
      <c r="U458" s="111" t="s">
        <v>1638</v>
      </c>
      <c r="V458" s="111" t="s">
        <v>180</v>
      </c>
      <c r="W458" s="112">
        <v>77465</v>
      </c>
      <c r="X458" s="111" t="s">
        <v>1637</v>
      </c>
      <c r="Y458" s="111" t="s">
        <v>1638</v>
      </c>
      <c r="Z458" s="111" t="s">
        <v>180</v>
      </c>
      <c r="AA458" s="112">
        <v>77465</v>
      </c>
      <c r="AB458" s="113">
        <v>3619722511</v>
      </c>
      <c r="AC458" s="113">
        <v>3619720149</v>
      </c>
      <c r="AD458" s="111" t="s">
        <v>1639</v>
      </c>
      <c r="AE458" s="111" t="s">
        <v>364</v>
      </c>
      <c r="AF458" s="111" t="s">
        <v>1640</v>
      </c>
      <c r="AG458" s="111" t="s">
        <v>1636</v>
      </c>
      <c r="AH458" s="111" t="s">
        <v>1637</v>
      </c>
      <c r="AI458" s="111" t="s">
        <v>1638</v>
      </c>
      <c r="AJ458" s="111" t="s">
        <v>180</v>
      </c>
      <c r="AK458" s="112">
        <v>77465</v>
      </c>
      <c r="AL458" s="111" t="s">
        <v>1637</v>
      </c>
      <c r="AM458" s="111" t="s">
        <v>1638</v>
      </c>
      <c r="AN458" s="111" t="s">
        <v>180</v>
      </c>
      <c r="AO458" s="112">
        <v>77465</v>
      </c>
      <c r="AP458" s="113">
        <v>3619722511</v>
      </c>
      <c r="AQ458" s="113">
        <v>3619720149</v>
      </c>
      <c r="AR458" s="111" t="s">
        <v>185</v>
      </c>
      <c r="AS458" s="114">
        <v>0</v>
      </c>
      <c r="AT458" s="114">
        <v>185880</v>
      </c>
      <c r="AU458" s="114"/>
      <c r="AV458" s="114"/>
      <c r="AW458" s="114"/>
      <c r="AX458" s="114"/>
      <c r="AY458" s="114"/>
      <c r="AZ458" s="114"/>
      <c r="BA458" s="114"/>
      <c r="BB458" s="111" t="s">
        <v>186</v>
      </c>
      <c r="BC458" s="114" t="s">
        <v>186</v>
      </c>
      <c r="BD458" s="111" t="s">
        <v>186</v>
      </c>
      <c r="BE458" s="114" t="s">
        <v>186</v>
      </c>
      <c r="BF458" s="111" t="s">
        <v>186</v>
      </c>
      <c r="BG458" s="114" t="s">
        <v>186</v>
      </c>
      <c r="BH458" s="114">
        <v>46470</v>
      </c>
      <c r="BI458" s="114">
        <v>46470</v>
      </c>
      <c r="BJ458" s="114">
        <v>46470</v>
      </c>
      <c r="BK458" s="114">
        <v>46470</v>
      </c>
      <c r="BL458" s="114"/>
      <c r="BM458" s="114"/>
      <c r="BN458" s="111" t="s">
        <v>186</v>
      </c>
      <c r="BO458" s="114" t="s">
        <v>186</v>
      </c>
      <c r="BP458" s="111" t="s">
        <v>186</v>
      </c>
      <c r="BQ458" s="114" t="s">
        <v>186</v>
      </c>
      <c r="BR458" s="111" t="s">
        <v>186</v>
      </c>
      <c r="BS458" s="114" t="s">
        <v>186</v>
      </c>
      <c r="BT458" s="114"/>
      <c r="BU458" s="114"/>
      <c r="BV458" s="114"/>
      <c r="BW458" s="114"/>
      <c r="BX458" s="114"/>
      <c r="BY458" s="114"/>
      <c r="BZ458" s="114"/>
      <c r="CA458" s="111"/>
      <c r="CB458" s="114"/>
      <c r="CC458" s="111"/>
      <c r="CD458" s="114"/>
      <c r="CE458" s="111" t="s">
        <v>188</v>
      </c>
      <c r="CF458" s="111" t="s">
        <v>186</v>
      </c>
      <c r="CG458" s="111" t="s">
        <v>186</v>
      </c>
      <c r="CH458" s="111" t="s">
        <v>186</v>
      </c>
      <c r="CI458" s="111" t="s">
        <v>186</v>
      </c>
      <c r="CJ458" s="111" t="s">
        <v>186</v>
      </c>
      <c r="CK458" s="111" t="s">
        <v>186</v>
      </c>
      <c r="CL458" s="111" t="s">
        <v>186</v>
      </c>
      <c r="CM458" s="111" t="s">
        <v>186</v>
      </c>
      <c r="CN458" s="111" t="s">
        <v>186</v>
      </c>
      <c r="CO458" s="111" t="s">
        <v>186</v>
      </c>
      <c r="CP458" s="111" t="s">
        <v>186</v>
      </c>
      <c r="CQ458" s="111" t="s">
        <v>186</v>
      </c>
      <c r="CR458" s="111" t="s">
        <v>186</v>
      </c>
      <c r="CS458" s="111" t="s">
        <v>186</v>
      </c>
      <c r="CT458" s="111" t="s">
        <v>186</v>
      </c>
      <c r="CU458" s="111" t="s">
        <v>186</v>
      </c>
      <c r="CV458" s="111" t="s">
        <v>186</v>
      </c>
      <c r="CW458" s="111" t="s">
        <v>186</v>
      </c>
      <c r="CX458" s="111" t="s">
        <v>186</v>
      </c>
      <c r="CY458" s="111" t="s">
        <v>186</v>
      </c>
      <c r="CZ458" s="111" t="s">
        <v>186</v>
      </c>
      <c r="DA458" s="111" t="s">
        <v>186</v>
      </c>
      <c r="DB458" s="111" t="s">
        <v>186</v>
      </c>
      <c r="DC458" s="111" t="s">
        <v>186</v>
      </c>
      <c r="DD458" s="111" t="s">
        <v>186</v>
      </c>
      <c r="DE458" s="111" t="s">
        <v>186</v>
      </c>
      <c r="DF458" s="111" t="s">
        <v>186</v>
      </c>
      <c r="DG458" s="111" t="s">
        <v>186</v>
      </c>
      <c r="DH458" s="111" t="s">
        <v>186</v>
      </c>
      <c r="DI458" s="111" t="s">
        <v>186</v>
      </c>
      <c r="DJ458" s="111" t="s">
        <v>186</v>
      </c>
      <c r="DK458" s="111" t="s">
        <v>186</v>
      </c>
      <c r="DL458" s="111" t="s">
        <v>186</v>
      </c>
      <c r="DM458" s="115">
        <v>40925.442025462966</v>
      </c>
    </row>
    <row r="459" spans="18:117" ht="17.25" customHeight="1" hidden="1">
      <c r="R459" s="111" t="s">
        <v>1641</v>
      </c>
      <c r="S459" s="111" t="s">
        <v>1642</v>
      </c>
      <c r="T459" s="111" t="s">
        <v>1643</v>
      </c>
      <c r="U459" s="111" t="s">
        <v>1644</v>
      </c>
      <c r="V459" s="111" t="s">
        <v>362</v>
      </c>
      <c r="W459" s="112">
        <v>75801</v>
      </c>
      <c r="X459" s="111" t="s">
        <v>1643</v>
      </c>
      <c r="Y459" s="111" t="s">
        <v>1644</v>
      </c>
      <c r="Z459" s="111" t="s">
        <v>362</v>
      </c>
      <c r="AA459" s="112">
        <v>75801</v>
      </c>
      <c r="AB459" s="113">
        <v>9037311000</v>
      </c>
      <c r="AC459" s="113">
        <v>9037312236</v>
      </c>
      <c r="AD459" s="111" t="s">
        <v>1645</v>
      </c>
      <c r="AE459" s="111" t="s">
        <v>372</v>
      </c>
      <c r="AF459" s="111" t="s">
        <v>1646</v>
      </c>
      <c r="AG459" s="111" t="s">
        <v>1642</v>
      </c>
      <c r="AH459" s="111" t="s">
        <v>1643</v>
      </c>
      <c r="AI459" s="111" t="s">
        <v>1644</v>
      </c>
      <c r="AJ459" s="111" t="s">
        <v>362</v>
      </c>
      <c r="AK459" s="112">
        <v>75801</v>
      </c>
      <c r="AL459" s="111" t="s">
        <v>1643</v>
      </c>
      <c r="AM459" s="111" t="s">
        <v>1644</v>
      </c>
      <c r="AN459" s="111" t="s">
        <v>362</v>
      </c>
      <c r="AO459" s="112">
        <v>75801</v>
      </c>
      <c r="AP459" s="113">
        <v>9037311298</v>
      </c>
      <c r="AQ459" s="113">
        <v>9037312236</v>
      </c>
      <c r="AR459" s="111" t="s">
        <v>185</v>
      </c>
      <c r="AS459" s="114">
        <v>2168727</v>
      </c>
      <c r="AT459" s="114">
        <v>0</v>
      </c>
      <c r="AU459" s="114"/>
      <c r="AV459" s="114"/>
      <c r="AW459" s="114" t="s">
        <v>186</v>
      </c>
      <c r="AX459" s="114">
        <v>2168727</v>
      </c>
      <c r="AY459" s="114" t="s">
        <v>186</v>
      </c>
      <c r="AZ459" s="114" t="s">
        <v>186</v>
      </c>
      <c r="BA459" s="114" t="s">
        <v>186</v>
      </c>
      <c r="BB459" s="111" t="s">
        <v>186</v>
      </c>
      <c r="BC459" s="114" t="s">
        <v>186</v>
      </c>
      <c r="BD459" s="111" t="s">
        <v>186</v>
      </c>
      <c r="BE459" s="114" t="s">
        <v>186</v>
      </c>
      <c r="BF459" s="111" t="s">
        <v>186</v>
      </c>
      <c r="BG459" s="114" t="s">
        <v>186</v>
      </c>
      <c r="BH459" s="114" t="s">
        <v>186</v>
      </c>
      <c r="BI459" s="114" t="s">
        <v>186</v>
      </c>
      <c r="BJ459" s="114" t="s">
        <v>186</v>
      </c>
      <c r="BK459" s="114" t="s">
        <v>186</v>
      </c>
      <c r="BL459" s="114" t="s">
        <v>186</v>
      </c>
      <c r="BM459" s="114" t="s">
        <v>186</v>
      </c>
      <c r="BN459" s="111" t="s">
        <v>186</v>
      </c>
      <c r="BO459" s="114" t="s">
        <v>186</v>
      </c>
      <c r="BP459" s="111" t="s">
        <v>186</v>
      </c>
      <c r="BQ459" s="114" t="s">
        <v>186</v>
      </c>
      <c r="BR459" s="111" t="s">
        <v>186</v>
      </c>
      <c r="BS459" s="114" t="s">
        <v>186</v>
      </c>
      <c r="BT459" s="114" t="s">
        <v>186</v>
      </c>
      <c r="BU459" s="114" t="s">
        <v>186</v>
      </c>
      <c r="BV459" s="114" t="s">
        <v>186</v>
      </c>
      <c r="BW459" s="114" t="s">
        <v>186</v>
      </c>
      <c r="BX459" s="114" t="s">
        <v>186</v>
      </c>
      <c r="BY459" s="114" t="s">
        <v>186</v>
      </c>
      <c r="BZ459" s="114" t="s">
        <v>186</v>
      </c>
      <c r="CA459" s="111" t="s">
        <v>186</v>
      </c>
      <c r="CB459" s="114" t="s">
        <v>186</v>
      </c>
      <c r="CC459" s="111" t="s">
        <v>186</v>
      </c>
      <c r="CD459" s="114" t="s">
        <v>186</v>
      </c>
      <c r="CE459" s="111" t="s">
        <v>186</v>
      </c>
      <c r="CF459" s="111" t="s">
        <v>186</v>
      </c>
      <c r="CG459" s="111" t="s">
        <v>186</v>
      </c>
      <c r="CH459" s="111" t="s">
        <v>186</v>
      </c>
      <c r="CI459" s="111" t="s">
        <v>186</v>
      </c>
      <c r="CJ459" s="111" t="s">
        <v>186</v>
      </c>
      <c r="CK459" s="111" t="s">
        <v>186</v>
      </c>
      <c r="CL459" s="111" t="s">
        <v>186</v>
      </c>
      <c r="CM459" s="111" t="s">
        <v>186</v>
      </c>
      <c r="CN459" s="111" t="s">
        <v>186</v>
      </c>
      <c r="CO459" s="111" t="s">
        <v>186</v>
      </c>
      <c r="CP459" s="111" t="s">
        <v>186</v>
      </c>
      <c r="CQ459" s="111" t="s">
        <v>186</v>
      </c>
      <c r="CR459" s="111" t="s">
        <v>186</v>
      </c>
      <c r="CS459" s="111" t="s">
        <v>186</v>
      </c>
      <c r="CT459" s="111" t="s">
        <v>186</v>
      </c>
      <c r="CU459" s="111" t="s">
        <v>186</v>
      </c>
      <c r="CV459" s="111" t="s">
        <v>186</v>
      </c>
      <c r="CW459" s="111" t="s">
        <v>186</v>
      </c>
      <c r="CX459" s="111" t="s">
        <v>186</v>
      </c>
      <c r="CY459" s="111" t="s">
        <v>186</v>
      </c>
      <c r="CZ459" s="111" t="s">
        <v>186</v>
      </c>
      <c r="DA459" s="111" t="s">
        <v>186</v>
      </c>
      <c r="DB459" s="111" t="s">
        <v>186</v>
      </c>
      <c r="DC459" s="111" t="s">
        <v>186</v>
      </c>
      <c r="DD459" s="111" t="s">
        <v>186</v>
      </c>
      <c r="DE459" s="111" t="s">
        <v>186</v>
      </c>
      <c r="DF459" s="111" t="s">
        <v>186</v>
      </c>
      <c r="DG459" s="111" t="s">
        <v>186</v>
      </c>
      <c r="DH459" s="111" t="s">
        <v>186</v>
      </c>
      <c r="DI459" s="111" t="s">
        <v>186</v>
      </c>
      <c r="DJ459" s="111" t="s">
        <v>186</v>
      </c>
      <c r="DK459" s="111" t="s">
        <v>186</v>
      </c>
      <c r="DL459" s="111" t="s">
        <v>186</v>
      </c>
      <c r="DM459" s="115">
        <v>40933.43797453704</v>
      </c>
    </row>
    <row r="460" spans="18:117" ht="17.25" customHeight="1" hidden="1">
      <c r="R460" s="111" t="s">
        <v>1647</v>
      </c>
      <c r="S460" s="111" t="s">
        <v>1648</v>
      </c>
      <c r="T460" s="111" t="s">
        <v>1649</v>
      </c>
      <c r="U460" s="111" t="s">
        <v>1650</v>
      </c>
      <c r="V460" s="111" t="s">
        <v>180</v>
      </c>
      <c r="W460" s="112">
        <v>76067</v>
      </c>
      <c r="X460" s="111" t="s">
        <v>1651</v>
      </c>
      <c r="Y460" s="111" t="s">
        <v>1650</v>
      </c>
      <c r="Z460" s="111" t="s">
        <v>180</v>
      </c>
      <c r="AA460" s="112">
        <v>76067</v>
      </c>
      <c r="AB460" s="113">
        <v>9403257891</v>
      </c>
      <c r="AC460" s="113">
        <v>9403257903</v>
      </c>
      <c r="AD460" s="111" t="s">
        <v>1652</v>
      </c>
      <c r="AE460" s="111" t="s">
        <v>372</v>
      </c>
      <c r="AF460" s="111" t="s">
        <v>1653</v>
      </c>
      <c r="AG460" s="111" t="s">
        <v>1648</v>
      </c>
      <c r="AH460" s="111" t="s">
        <v>1651</v>
      </c>
      <c r="AI460" s="111" t="s">
        <v>1650</v>
      </c>
      <c r="AJ460" s="111" t="s">
        <v>180</v>
      </c>
      <c r="AK460" s="112">
        <v>76067</v>
      </c>
      <c r="AL460" s="111" t="s">
        <v>1651</v>
      </c>
      <c r="AM460" s="111" t="s">
        <v>1650</v>
      </c>
      <c r="AN460" s="111" t="s">
        <v>180</v>
      </c>
      <c r="AO460" s="112">
        <v>76067</v>
      </c>
      <c r="AP460" s="113">
        <v>9403286401</v>
      </c>
      <c r="AQ460" s="113">
        <v>9403257903</v>
      </c>
      <c r="AR460" s="111" t="s">
        <v>197</v>
      </c>
      <c r="AS460" s="114">
        <v>1205675</v>
      </c>
      <c r="AT460" s="114">
        <v>992505</v>
      </c>
      <c r="AU460" s="114"/>
      <c r="AV460" s="114">
        <v>373757</v>
      </c>
      <c r="AW460" s="114">
        <v>493359</v>
      </c>
      <c r="AX460" s="114" t="s">
        <v>186</v>
      </c>
      <c r="AY460" s="114" t="s">
        <v>186</v>
      </c>
      <c r="AZ460" s="114">
        <v>338559</v>
      </c>
      <c r="BA460" s="114" t="s">
        <v>186</v>
      </c>
      <c r="BB460" s="111" t="s">
        <v>186</v>
      </c>
      <c r="BC460" s="114" t="s">
        <v>186</v>
      </c>
      <c r="BD460" s="111" t="s">
        <v>186</v>
      </c>
      <c r="BE460" s="114" t="s">
        <v>186</v>
      </c>
      <c r="BF460" s="111" t="s">
        <v>186</v>
      </c>
      <c r="BG460" s="114" t="s">
        <v>186</v>
      </c>
      <c r="BH460" s="114">
        <v>252900</v>
      </c>
      <c r="BI460" s="114">
        <v>739605</v>
      </c>
      <c r="BJ460" s="114" t="s">
        <v>186</v>
      </c>
      <c r="BK460" s="114" t="s">
        <v>186</v>
      </c>
      <c r="BL460" s="114" t="s">
        <v>186</v>
      </c>
      <c r="BM460" s="114" t="s">
        <v>186</v>
      </c>
      <c r="BN460" s="111" t="s">
        <v>186</v>
      </c>
      <c r="BO460" s="114" t="s">
        <v>186</v>
      </c>
      <c r="BP460" s="111" t="s">
        <v>186</v>
      </c>
      <c r="BQ460" s="114" t="s">
        <v>186</v>
      </c>
      <c r="BR460" s="111" t="s">
        <v>186</v>
      </c>
      <c r="BS460" s="114" t="s">
        <v>186</v>
      </c>
      <c r="BT460" s="114" t="s">
        <v>186</v>
      </c>
      <c r="BU460" s="114" t="s">
        <v>186</v>
      </c>
      <c r="BV460" s="114" t="s">
        <v>186</v>
      </c>
      <c r="BW460" s="114" t="s">
        <v>186</v>
      </c>
      <c r="BX460" s="114" t="s">
        <v>186</v>
      </c>
      <c r="BY460" s="114" t="s">
        <v>186</v>
      </c>
      <c r="BZ460" s="114" t="s">
        <v>186</v>
      </c>
      <c r="CA460" s="111" t="s">
        <v>186</v>
      </c>
      <c r="CB460" s="114" t="s">
        <v>186</v>
      </c>
      <c r="CC460" s="111" t="s">
        <v>186</v>
      </c>
      <c r="CD460" s="114" t="s">
        <v>186</v>
      </c>
      <c r="CE460" s="111" t="s">
        <v>188</v>
      </c>
      <c r="CF460" s="111" t="s">
        <v>186</v>
      </c>
      <c r="CG460" s="111" t="s">
        <v>186</v>
      </c>
      <c r="CH460" s="111" t="s">
        <v>186</v>
      </c>
      <c r="CI460" s="111" t="s">
        <v>186</v>
      </c>
      <c r="CJ460" s="111" t="s">
        <v>186</v>
      </c>
      <c r="CK460" s="111" t="s">
        <v>186</v>
      </c>
      <c r="CL460" s="111" t="s">
        <v>186</v>
      </c>
      <c r="CM460" s="111" t="s">
        <v>186</v>
      </c>
      <c r="CN460" s="111" t="s">
        <v>186</v>
      </c>
      <c r="CO460" s="111" t="s">
        <v>186</v>
      </c>
      <c r="CP460" s="111" t="s">
        <v>186</v>
      </c>
      <c r="CQ460" s="111" t="s">
        <v>186</v>
      </c>
      <c r="CR460" s="111" t="s">
        <v>186</v>
      </c>
      <c r="CS460" s="111" t="s">
        <v>186</v>
      </c>
      <c r="CT460" s="111" t="s">
        <v>186</v>
      </c>
      <c r="CU460" s="111" t="s">
        <v>186</v>
      </c>
      <c r="CV460" s="111" t="s">
        <v>186</v>
      </c>
      <c r="CW460" s="111" t="s">
        <v>186</v>
      </c>
      <c r="CX460" s="111" t="s">
        <v>186</v>
      </c>
      <c r="CY460" s="111" t="s">
        <v>186</v>
      </c>
      <c r="CZ460" s="111" t="s">
        <v>186</v>
      </c>
      <c r="DA460" s="111" t="s">
        <v>186</v>
      </c>
      <c r="DB460" s="111" t="s">
        <v>186</v>
      </c>
      <c r="DC460" s="111" t="s">
        <v>186</v>
      </c>
      <c r="DD460" s="111" t="s">
        <v>186</v>
      </c>
      <c r="DE460" s="111" t="s">
        <v>186</v>
      </c>
      <c r="DF460" s="111" t="s">
        <v>186</v>
      </c>
      <c r="DG460" s="111" t="s">
        <v>186</v>
      </c>
      <c r="DH460" s="111" t="s">
        <v>186</v>
      </c>
      <c r="DI460" s="111" t="s">
        <v>186</v>
      </c>
      <c r="DJ460" s="111" t="s">
        <v>186</v>
      </c>
      <c r="DK460" s="111" t="s">
        <v>186</v>
      </c>
      <c r="DL460" s="111" t="s">
        <v>186</v>
      </c>
      <c r="DM460" s="115">
        <v>40956.42953703704</v>
      </c>
    </row>
    <row r="461" spans="18:117" ht="17.25" customHeight="1" hidden="1">
      <c r="R461" s="111" t="s">
        <v>1654</v>
      </c>
      <c r="S461" s="111" t="s">
        <v>1655</v>
      </c>
      <c r="T461" s="111" t="s">
        <v>1656</v>
      </c>
      <c r="U461" s="111" t="s">
        <v>1657</v>
      </c>
      <c r="V461" s="111" t="s">
        <v>180</v>
      </c>
      <c r="W461" s="112">
        <v>79065</v>
      </c>
      <c r="X461" s="111" t="s">
        <v>1656</v>
      </c>
      <c r="Y461" s="111" t="s">
        <v>1657</v>
      </c>
      <c r="Z461" s="111" t="s">
        <v>180</v>
      </c>
      <c r="AA461" s="112">
        <v>79065</v>
      </c>
      <c r="AB461" s="113">
        <v>8066653721</v>
      </c>
      <c r="AC461" s="113">
        <v>8066635882</v>
      </c>
      <c r="AD461" s="111" t="s">
        <v>1658</v>
      </c>
      <c r="AE461" s="111" t="s">
        <v>686</v>
      </c>
      <c r="AF461" s="111" t="s">
        <v>1659</v>
      </c>
      <c r="AG461" s="111" t="s">
        <v>1655</v>
      </c>
      <c r="AH461" s="111" t="s">
        <v>1656</v>
      </c>
      <c r="AI461" s="111" t="s">
        <v>1657</v>
      </c>
      <c r="AJ461" s="111" t="s">
        <v>180</v>
      </c>
      <c r="AK461" s="112">
        <v>79065</v>
      </c>
      <c r="AL461" s="111" t="s">
        <v>1656</v>
      </c>
      <c r="AM461" s="111" t="s">
        <v>1657</v>
      </c>
      <c r="AN461" s="111" t="s">
        <v>180</v>
      </c>
      <c r="AO461" s="112">
        <v>79065</v>
      </c>
      <c r="AP461" s="113">
        <v>8066635628</v>
      </c>
      <c r="AQ461" s="113">
        <v>8066635882</v>
      </c>
      <c r="AR461" s="111" t="s">
        <v>185</v>
      </c>
      <c r="AS461" s="114">
        <v>588718</v>
      </c>
      <c r="AT461" s="114">
        <v>1617298</v>
      </c>
      <c r="AU461" s="114"/>
      <c r="AV461" s="114"/>
      <c r="AW461" s="114" t="s">
        <v>186</v>
      </c>
      <c r="AX461" s="114" t="s">
        <v>186</v>
      </c>
      <c r="AY461" s="114" t="s">
        <v>186</v>
      </c>
      <c r="AZ461" s="114" t="s">
        <v>186</v>
      </c>
      <c r="BA461" s="114" t="s">
        <v>186</v>
      </c>
      <c r="BB461" s="111" t="s">
        <v>206</v>
      </c>
      <c r="BC461" s="114">
        <v>588718</v>
      </c>
      <c r="BD461" s="111" t="s">
        <v>186</v>
      </c>
      <c r="BE461" s="114" t="s">
        <v>186</v>
      </c>
      <c r="BF461" s="111" t="s">
        <v>186</v>
      </c>
      <c r="BG461" s="114" t="s">
        <v>186</v>
      </c>
      <c r="BH461" s="114" t="s">
        <v>186</v>
      </c>
      <c r="BI461" s="114" t="s">
        <v>186</v>
      </c>
      <c r="BJ461" s="114" t="s">
        <v>186</v>
      </c>
      <c r="BK461" s="114" t="s">
        <v>186</v>
      </c>
      <c r="BL461" s="114" t="s">
        <v>186</v>
      </c>
      <c r="BM461" s="114" t="s">
        <v>186</v>
      </c>
      <c r="BN461" s="111" t="s">
        <v>206</v>
      </c>
      <c r="BO461" s="114">
        <v>1617298</v>
      </c>
      <c r="BP461" s="111" t="s">
        <v>186</v>
      </c>
      <c r="BQ461" s="114" t="s">
        <v>186</v>
      </c>
      <c r="BR461" s="111" t="s">
        <v>186</v>
      </c>
      <c r="BS461" s="114" t="s">
        <v>186</v>
      </c>
      <c r="BT461" s="114" t="s">
        <v>186</v>
      </c>
      <c r="BU461" s="114" t="s">
        <v>186</v>
      </c>
      <c r="BV461" s="114" t="s">
        <v>186</v>
      </c>
      <c r="BW461" s="114" t="s">
        <v>186</v>
      </c>
      <c r="BX461" s="114" t="s">
        <v>186</v>
      </c>
      <c r="BY461" s="114" t="s">
        <v>186</v>
      </c>
      <c r="BZ461" s="114" t="s">
        <v>186</v>
      </c>
      <c r="CA461" s="111" t="s">
        <v>186</v>
      </c>
      <c r="CB461" s="114" t="s">
        <v>186</v>
      </c>
      <c r="CC461" s="111" t="s">
        <v>186</v>
      </c>
      <c r="CD461" s="114" t="s">
        <v>186</v>
      </c>
      <c r="CE461" s="111" t="s">
        <v>188</v>
      </c>
      <c r="CF461" s="111" t="s">
        <v>186</v>
      </c>
      <c r="CG461" s="111" t="s">
        <v>186</v>
      </c>
      <c r="CH461" s="111" t="s">
        <v>186</v>
      </c>
      <c r="CI461" s="111" t="s">
        <v>186</v>
      </c>
      <c r="CJ461" s="111" t="s">
        <v>186</v>
      </c>
      <c r="CK461" s="111" t="s">
        <v>186</v>
      </c>
      <c r="CL461" s="111" t="s">
        <v>186</v>
      </c>
      <c r="CM461" s="111" t="s">
        <v>186</v>
      </c>
      <c r="CN461" s="111" t="s">
        <v>186</v>
      </c>
      <c r="CO461" s="111" t="s">
        <v>186</v>
      </c>
      <c r="CP461" s="111" t="s">
        <v>186</v>
      </c>
      <c r="CQ461" s="111" t="s">
        <v>186</v>
      </c>
      <c r="CR461" s="111" t="s">
        <v>186</v>
      </c>
      <c r="CS461" s="111" t="s">
        <v>186</v>
      </c>
      <c r="CT461" s="111" t="s">
        <v>186</v>
      </c>
      <c r="CU461" s="111" t="s">
        <v>186</v>
      </c>
      <c r="CV461" s="114" t="s">
        <v>186</v>
      </c>
      <c r="CW461" s="111" t="s">
        <v>186</v>
      </c>
      <c r="CX461" s="111" t="s">
        <v>186</v>
      </c>
      <c r="CY461" s="111" t="s">
        <v>186</v>
      </c>
      <c r="CZ461" s="111" t="s">
        <v>186</v>
      </c>
      <c r="DA461" s="111" t="s">
        <v>186</v>
      </c>
      <c r="DB461" s="111" t="s">
        <v>186</v>
      </c>
      <c r="DC461" s="111" t="s">
        <v>186</v>
      </c>
      <c r="DD461" s="111" t="s">
        <v>186</v>
      </c>
      <c r="DE461" s="111" t="s">
        <v>186</v>
      </c>
      <c r="DF461" s="111" t="s">
        <v>186</v>
      </c>
      <c r="DG461" s="111" t="s">
        <v>186</v>
      </c>
      <c r="DH461" s="111" t="s">
        <v>186</v>
      </c>
      <c r="DI461" s="111" t="s">
        <v>186</v>
      </c>
      <c r="DJ461" s="111" t="s">
        <v>186</v>
      </c>
      <c r="DK461" s="111" t="s">
        <v>186</v>
      </c>
      <c r="DL461" s="111" t="s">
        <v>186</v>
      </c>
      <c r="DM461" s="115">
        <v>40967.35951388889</v>
      </c>
    </row>
    <row r="462" spans="18:117" ht="17.25" customHeight="1" hidden="1">
      <c r="R462" s="111" t="s">
        <v>1660</v>
      </c>
      <c r="S462" s="111" t="s">
        <v>1661</v>
      </c>
      <c r="T462" s="111" t="s">
        <v>1662</v>
      </c>
      <c r="U462" s="111" t="s">
        <v>1663</v>
      </c>
      <c r="V462" s="111" t="s">
        <v>180</v>
      </c>
      <c r="W462" s="112">
        <v>79096</v>
      </c>
      <c r="X462" s="111" t="s">
        <v>1664</v>
      </c>
      <c r="Y462" s="111" t="s">
        <v>1665</v>
      </c>
      <c r="Z462" s="111" t="s">
        <v>180</v>
      </c>
      <c r="AA462" s="112">
        <v>79096</v>
      </c>
      <c r="AB462" s="113">
        <v>8068265581</v>
      </c>
      <c r="AC462" s="113">
        <v>8068263201</v>
      </c>
      <c r="AD462" s="111" t="s">
        <v>1666</v>
      </c>
      <c r="AE462" s="111" t="s">
        <v>1667</v>
      </c>
      <c r="AF462" s="111" t="s">
        <v>1668</v>
      </c>
      <c r="AG462" s="111" t="s">
        <v>217</v>
      </c>
      <c r="AH462" s="111" t="s">
        <v>934</v>
      </c>
      <c r="AI462" s="111" t="s">
        <v>758</v>
      </c>
      <c r="AJ462" s="111" t="s">
        <v>180</v>
      </c>
      <c r="AK462" s="112">
        <v>76712</v>
      </c>
      <c r="AL462" s="111" t="s">
        <v>934</v>
      </c>
      <c r="AM462" s="111" t="s">
        <v>758</v>
      </c>
      <c r="AN462" s="111" t="s">
        <v>180</v>
      </c>
      <c r="AO462" s="112">
        <v>76712</v>
      </c>
      <c r="AP462" s="113">
        <v>2547768244</v>
      </c>
      <c r="AQ462" s="113">
        <v>2547768277</v>
      </c>
      <c r="AR462" s="111" t="s">
        <v>197</v>
      </c>
      <c r="AS462" s="114">
        <v>80612</v>
      </c>
      <c r="AT462" s="114">
        <v>31438</v>
      </c>
      <c r="AU462" s="114"/>
      <c r="AV462" s="114"/>
      <c r="AW462" s="114" t="s">
        <v>186</v>
      </c>
      <c r="AX462" s="114" t="s">
        <v>186</v>
      </c>
      <c r="AY462" s="114" t="s">
        <v>186</v>
      </c>
      <c r="AZ462" s="114" t="s">
        <v>186</v>
      </c>
      <c r="BA462" s="114" t="s">
        <v>186</v>
      </c>
      <c r="BB462" s="111" t="s">
        <v>935</v>
      </c>
      <c r="BC462" s="114">
        <v>80612</v>
      </c>
      <c r="BD462" s="111" t="s">
        <v>186</v>
      </c>
      <c r="BE462" s="114" t="s">
        <v>186</v>
      </c>
      <c r="BF462" s="111" t="s">
        <v>186</v>
      </c>
      <c r="BG462" s="114" t="s">
        <v>186</v>
      </c>
      <c r="BH462" s="114" t="s">
        <v>186</v>
      </c>
      <c r="BI462" s="114" t="s">
        <v>186</v>
      </c>
      <c r="BJ462" s="114" t="s">
        <v>186</v>
      </c>
      <c r="BK462" s="114" t="s">
        <v>186</v>
      </c>
      <c r="BL462" s="114" t="s">
        <v>186</v>
      </c>
      <c r="BM462" s="114" t="s">
        <v>186</v>
      </c>
      <c r="BN462" s="111" t="s">
        <v>935</v>
      </c>
      <c r="BO462" s="114">
        <v>31438</v>
      </c>
      <c r="BP462" s="111" t="s">
        <v>186</v>
      </c>
      <c r="BQ462" s="114" t="s">
        <v>186</v>
      </c>
      <c r="BR462" s="111" t="s">
        <v>186</v>
      </c>
      <c r="BS462" s="114" t="s">
        <v>186</v>
      </c>
      <c r="BT462" s="114" t="s">
        <v>186</v>
      </c>
      <c r="BU462" s="114" t="s">
        <v>186</v>
      </c>
      <c r="BV462" s="114" t="s">
        <v>186</v>
      </c>
      <c r="BW462" s="114" t="s">
        <v>186</v>
      </c>
      <c r="BX462" s="114" t="s">
        <v>186</v>
      </c>
      <c r="BY462" s="114" t="s">
        <v>186</v>
      </c>
      <c r="BZ462" s="114" t="s">
        <v>186</v>
      </c>
      <c r="CA462" s="111" t="s">
        <v>186</v>
      </c>
      <c r="CB462" s="114" t="s">
        <v>186</v>
      </c>
      <c r="CC462" s="111" t="s">
        <v>186</v>
      </c>
      <c r="CD462" s="114" t="s">
        <v>186</v>
      </c>
      <c r="CE462" s="111" t="s">
        <v>188</v>
      </c>
      <c r="CF462" s="111" t="s">
        <v>186</v>
      </c>
      <c r="CG462" s="111" t="s">
        <v>186</v>
      </c>
      <c r="CH462" s="111" t="s">
        <v>186</v>
      </c>
      <c r="CI462" s="111" t="s">
        <v>186</v>
      </c>
      <c r="CJ462" s="111" t="s">
        <v>186</v>
      </c>
      <c r="CK462" s="111" t="s">
        <v>186</v>
      </c>
      <c r="CL462" s="111" t="s">
        <v>186</v>
      </c>
      <c r="CM462" s="111" t="s">
        <v>186</v>
      </c>
      <c r="CN462" s="111" t="s">
        <v>186</v>
      </c>
      <c r="CO462" s="111" t="s">
        <v>186</v>
      </c>
      <c r="CP462" s="111" t="s">
        <v>186</v>
      </c>
      <c r="CQ462" s="111" t="s">
        <v>186</v>
      </c>
      <c r="CR462" s="111" t="s">
        <v>186</v>
      </c>
      <c r="CS462" s="111" t="s">
        <v>186</v>
      </c>
      <c r="CT462" s="111" t="s">
        <v>186</v>
      </c>
      <c r="CU462" s="111" t="s">
        <v>186</v>
      </c>
      <c r="CV462" s="111" t="s">
        <v>186</v>
      </c>
      <c r="CW462" s="111" t="s">
        <v>186</v>
      </c>
      <c r="CX462" s="111" t="s">
        <v>186</v>
      </c>
      <c r="CY462" s="111" t="s">
        <v>186</v>
      </c>
      <c r="CZ462" s="111" t="s">
        <v>186</v>
      </c>
      <c r="DA462" s="111" t="s">
        <v>186</v>
      </c>
      <c r="DB462" s="111" t="s">
        <v>186</v>
      </c>
      <c r="DC462" s="111" t="s">
        <v>186</v>
      </c>
      <c r="DD462" s="111" t="s">
        <v>186</v>
      </c>
      <c r="DE462" s="111" t="s">
        <v>186</v>
      </c>
      <c r="DF462" s="111" t="s">
        <v>186</v>
      </c>
      <c r="DG462" s="111" t="s">
        <v>186</v>
      </c>
      <c r="DH462" s="111" t="s">
        <v>186</v>
      </c>
      <c r="DI462" s="111" t="s">
        <v>186</v>
      </c>
      <c r="DJ462" s="111" t="s">
        <v>186</v>
      </c>
      <c r="DK462" s="111" t="s">
        <v>186</v>
      </c>
      <c r="DL462" s="111" t="s">
        <v>186</v>
      </c>
      <c r="DM462" s="115">
        <v>40933.39891203704</v>
      </c>
    </row>
    <row r="463" spans="18:117" ht="17.25" customHeight="1" hidden="1">
      <c r="R463" s="111" t="s">
        <v>1669</v>
      </c>
      <c r="S463" s="111" t="s">
        <v>1670</v>
      </c>
      <c r="T463" s="111" t="s">
        <v>1671</v>
      </c>
      <c r="U463" s="111" t="s">
        <v>1672</v>
      </c>
      <c r="V463" s="111" t="s">
        <v>180</v>
      </c>
      <c r="W463" s="112">
        <v>79035</v>
      </c>
      <c r="X463" s="111" t="s">
        <v>1671</v>
      </c>
      <c r="Y463" s="111" t="s">
        <v>1672</v>
      </c>
      <c r="Z463" s="111" t="s">
        <v>180</v>
      </c>
      <c r="AA463" s="112">
        <v>79035</v>
      </c>
      <c r="AB463" s="113">
        <v>8062502754</v>
      </c>
      <c r="AC463" s="113">
        <v>8062502801</v>
      </c>
      <c r="AD463" s="111" t="s">
        <v>1673</v>
      </c>
      <c r="AE463" s="111" t="s">
        <v>1674</v>
      </c>
      <c r="AF463" s="111" t="s">
        <v>1675</v>
      </c>
      <c r="AG463" s="111" t="s">
        <v>1676</v>
      </c>
      <c r="AH463" s="111" t="s">
        <v>1671</v>
      </c>
      <c r="AI463" s="111" t="s">
        <v>1672</v>
      </c>
      <c r="AJ463" s="111" t="s">
        <v>180</v>
      </c>
      <c r="AK463" s="112">
        <v>79035</v>
      </c>
      <c r="AL463" s="111" t="s">
        <v>1671</v>
      </c>
      <c r="AM463" s="111" t="s">
        <v>1672</v>
      </c>
      <c r="AN463" s="111" t="s">
        <v>180</v>
      </c>
      <c r="AO463" s="112">
        <v>79035</v>
      </c>
      <c r="AP463" s="113">
        <v>8062502754</v>
      </c>
      <c r="AQ463" s="113">
        <v>8062502801</v>
      </c>
      <c r="AR463" s="111" t="s">
        <v>185</v>
      </c>
      <c r="AS463" s="114">
        <v>108439</v>
      </c>
      <c r="AT463" s="114">
        <v>431029</v>
      </c>
      <c r="AU463" s="114"/>
      <c r="AV463" s="114"/>
      <c r="AW463" s="114">
        <v>85667</v>
      </c>
      <c r="AX463" s="114">
        <v>22772</v>
      </c>
      <c r="AY463" s="114" t="s">
        <v>186</v>
      </c>
      <c r="AZ463" s="114" t="s">
        <v>186</v>
      </c>
      <c r="BA463" s="114" t="s">
        <v>186</v>
      </c>
      <c r="BB463" s="111" t="s">
        <v>186</v>
      </c>
      <c r="BC463" s="114" t="s">
        <v>186</v>
      </c>
      <c r="BD463" s="111" t="s">
        <v>186</v>
      </c>
      <c r="BE463" s="114" t="s">
        <v>186</v>
      </c>
      <c r="BF463" s="111" t="s">
        <v>186</v>
      </c>
      <c r="BG463" s="114" t="s">
        <v>186</v>
      </c>
      <c r="BH463" s="114" t="s">
        <v>186</v>
      </c>
      <c r="BI463" s="114" t="s">
        <v>186</v>
      </c>
      <c r="BJ463" s="114" t="s">
        <v>186</v>
      </c>
      <c r="BK463" s="114" t="s">
        <v>186</v>
      </c>
      <c r="BL463" s="114">
        <v>431029</v>
      </c>
      <c r="BM463" s="114" t="s">
        <v>186</v>
      </c>
      <c r="BN463" s="111" t="s">
        <v>186</v>
      </c>
      <c r="BO463" s="114" t="s">
        <v>186</v>
      </c>
      <c r="BP463" s="111" t="s">
        <v>186</v>
      </c>
      <c r="BQ463" s="114" t="s">
        <v>186</v>
      </c>
      <c r="BR463" s="111" t="s">
        <v>186</v>
      </c>
      <c r="BS463" s="114" t="s">
        <v>186</v>
      </c>
      <c r="BT463" s="114" t="s">
        <v>186</v>
      </c>
      <c r="BU463" s="114" t="s">
        <v>186</v>
      </c>
      <c r="BV463" s="114" t="s">
        <v>186</v>
      </c>
      <c r="BW463" s="114" t="s">
        <v>186</v>
      </c>
      <c r="BX463" s="114" t="s">
        <v>186</v>
      </c>
      <c r="BY463" s="114" t="s">
        <v>186</v>
      </c>
      <c r="BZ463" s="114" t="s">
        <v>186</v>
      </c>
      <c r="CA463" s="111" t="s">
        <v>186</v>
      </c>
      <c r="CB463" s="114" t="s">
        <v>186</v>
      </c>
      <c r="CC463" s="111" t="s">
        <v>186</v>
      </c>
      <c r="CD463" s="114" t="s">
        <v>186</v>
      </c>
      <c r="CE463" s="111" t="s">
        <v>188</v>
      </c>
      <c r="CF463" s="111" t="s">
        <v>186</v>
      </c>
      <c r="CG463" s="111" t="s">
        <v>186</v>
      </c>
      <c r="CH463" s="111" t="s">
        <v>186</v>
      </c>
      <c r="CI463" s="111" t="s">
        <v>186</v>
      </c>
      <c r="CJ463" s="111" t="s">
        <v>186</v>
      </c>
      <c r="CK463" s="111" t="s">
        <v>186</v>
      </c>
      <c r="CL463" s="111" t="s">
        <v>186</v>
      </c>
      <c r="CM463" s="111" t="s">
        <v>186</v>
      </c>
      <c r="CN463" s="111" t="s">
        <v>186</v>
      </c>
      <c r="CO463" s="111" t="s">
        <v>186</v>
      </c>
      <c r="CP463" s="111" t="s">
        <v>186</v>
      </c>
      <c r="CQ463" s="111" t="s">
        <v>186</v>
      </c>
      <c r="CR463" s="111" t="s">
        <v>186</v>
      </c>
      <c r="CS463" s="111" t="s">
        <v>186</v>
      </c>
      <c r="CT463" s="111" t="s">
        <v>186</v>
      </c>
      <c r="CU463" s="111" t="s">
        <v>186</v>
      </c>
      <c r="CV463" s="111" t="s">
        <v>186</v>
      </c>
      <c r="CW463" s="111" t="s">
        <v>186</v>
      </c>
      <c r="CX463" s="111" t="s">
        <v>186</v>
      </c>
      <c r="CY463" s="111" t="s">
        <v>186</v>
      </c>
      <c r="CZ463" s="111" t="s">
        <v>186</v>
      </c>
      <c r="DA463" s="111" t="s">
        <v>186</v>
      </c>
      <c r="DB463" s="111" t="s">
        <v>186</v>
      </c>
      <c r="DC463" s="111" t="s">
        <v>186</v>
      </c>
      <c r="DD463" s="111" t="s">
        <v>186</v>
      </c>
      <c r="DE463" s="111" t="s">
        <v>186</v>
      </c>
      <c r="DF463" s="111" t="s">
        <v>186</v>
      </c>
      <c r="DG463" s="111" t="s">
        <v>186</v>
      </c>
      <c r="DH463" s="111" t="s">
        <v>186</v>
      </c>
      <c r="DI463" s="111" t="s">
        <v>186</v>
      </c>
      <c r="DJ463" s="111" t="s">
        <v>186</v>
      </c>
      <c r="DK463" s="111" t="s">
        <v>186</v>
      </c>
      <c r="DL463" s="111" t="s">
        <v>186</v>
      </c>
      <c r="DM463" s="115">
        <v>40984.60576388889</v>
      </c>
    </row>
    <row r="464" spans="18:117" ht="17.25" customHeight="1" hidden="1">
      <c r="R464" s="111" t="s">
        <v>1677</v>
      </c>
      <c r="S464" s="111" t="s">
        <v>1678</v>
      </c>
      <c r="T464" s="111" t="s">
        <v>1679</v>
      </c>
      <c r="U464" s="111" t="s">
        <v>1680</v>
      </c>
      <c r="V464" s="111" t="s">
        <v>180</v>
      </c>
      <c r="W464" s="112">
        <v>79735</v>
      </c>
      <c r="X464" s="111" t="s">
        <v>1679</v>
      </c>
      <c r="Y464" s="111" t="s">
        <v>1680</v>
      </c>
      <c r="Z464" s="111" t="s">
        <v>180</v>
      </c>
      <c r="AA464" s="112">
        <v>79735</v>
      </c>
      <c r="AB464" s="113">
        <v>4323364202</v>
      </c>
      <c r="AC464" s="113">
        <v>4323364545</v>
      </c>
      <c r="AD464" s="111" t="s">
        <v>1681</v>
      </c>
      <c r="AE464" s="111" t="s">
        <v>372</v>
      </c>
      <c r="AF464" s="111" t="s">
        <v>1682</v>
      </c>
      <c r="AG464" s="111" t="s">
        <v>1678</v>
      </c>
      <c r="AH464" s="111" t="s">
        <v>1679</v>
      </c>
      <c r="AI464" s="111" t="s">
        <v>1680</v>
      </c>
      <c r="AJ464" s="111" t="s">
        <v>180</v>
      </c>
      <c r="AK464" s="112">
        <v>79735</v>
      </c>
      <c r="AL464" s="111" t="s">
        <v>1679</v>
      </c>
      <c r="AM464" s="111" t="s">
        <v>1680</v>
      </c>
      <c r="AN464" s="111" t="s">
        <v>180</v>
      </c>
      <c r="AO464" s="112">
        <v>79735</v>
      </c>
      <c r="AP464" s="113">
        <v>4323364202</v>
      </c>
      <c r="AQ464" s="113">
        <v>4323364545</v>
      </c>
      <c r="AR464" s="111" t="s">
        <v>197</v>
      </c>
      <c r="AS464" s="114">
        <v>957464</v>
      </c>
      <c r="AT464" s="114">
        <v>989514.71</v>
      </c>
      <c r="AU464" s="114"/>
      <c r="AV464" s="114"/>
      <c r="AW464" s="114" t="s">
        <v>186</v>
      </c>
      <c r="AX464" s="114" t="s">
        <v>186</v>
      </c>
      <c r="AY464" s="114">
        <v>379798</v>
      </c>
      <c r="AZ464" s="114">
        <v>577666</v>
      </c>
      <c r="BA464" s="114" t="s">
        <v>186</v>
      </c>
      <c r="BB464" s="111" t="s">
        <v>186</v>
      </c>
      <c r="BC464" s="114" t="s">
        <v>186</v>
      </c>
      <c r="BD464" s="111" t="s">
        <v>186</v>
      </c>
      <c r="BE464" s="114" t="s">
        <v>186</v>
      </c>
      <c r="BF464" s="111" t="s">
        <v>186</v>
      </c>
      <c r="BG464" s="114" t="s">
        <v>186</v>
      </c>
      <c r="BH464" s="114">
        <v>143359</v>
      </c>
      <c r="BI464" s="114" t="s">
        <v>186</v>
      </c>
      <c r="BJ464" s="114" t="s">
        <v>186</v>
      </c>
      <c r="BK464" s="114">
        <v>552755.2</v>
      </c>
      <c r="BL464" s="114" t="s">
        <v>186</v>
      </c>
      <c r="BM464" s="114">
        <v>293400.51</v>
      </c>
      <c r="BN464" s="111" t="s">
        <v>186</v>
      </c>
      <c r="BO464" s="114" t="s">
        <v>186</v>
      </c>
      <c r="BP464" s="111" t="s">
        <v>186</v>
      </c>
      <c r="BQ464" s="114" t="s">
        <v>186</v>
      </c>
      <c r="BR464" s="111" t="s">
        <v>186</v>
      </c>
      <c r="BS464" s="114" t="s">
        <v>186</v>
      </c>
      <c r="BT464" s="114" t="s">
        <v>186</v>
      </c>
      <c r="BU464" s="114" t="s">
        <v>186</v>
      </c>
      <c r="BV464" s="114" t="s">
        <v>186</v>
      </c>
      <c r="BW464" s="114" t="s">
        <v>186</v>
      </c>
      <c r="BX464" s="114" t="s">
        <v>186</v>
      </c>
      <c r="BY464" s="114" t="s">
        <v>186</v>
      </c>
      <c r="BZ464" s="114" t="s">
        <v>186</v>
      </c>
      <c r="CA464" s="111" t="s">
        <v>186</v>
      </c>
      <c r="CB464" s="114" t="s">
        <v>186</v>
      </c>
      <c r="CC464" s="111" t="s">
        <v>186</v>
      </c>
      <c r="CD464" s="114" t="s">
        <v>186</v>
      </c>
      <c r="CE464" s="111" t="s">
        <v>188</v>
      </c>
      <c r="CF464" s="111" t="s">
        <v>186</v>
      </c>
      <c r="CG464" s="111" t="s">
        <v>186</v>
      </c>
      <c r="CH464" s="111" t="s">
        <v>186</v>
      </c>
      <c r="CI464" s="111" t="s">
        <v>186</v>
      </c>
      <c r="CJ464" s="111" t="s">
        <v>186</v>
      </c>
      <c r="CK464" s="111" t="s">
        <v>186</v>
      </c>
      <c r="CL464" s="111" t="s">
        <v>186</v>
      </c>
      <c r="CM464" s="111" t="s">
        <v>186</v>
      </c>
      <c r="CN464" s="111" t="s">
        <v>186</v>
      </c>
      <c r="CO464" s="111" t="s">
        <v>186</v>
      </c>
      <c r="CP464" s="111" t="s">
        <v>186</v>
      </c>
      <c r="CQ464" s="111" t="s">
        <v>186</v>
      </c>
      <c r="CR464" s="111" t="s">
        <v>186</v>
      </c>
      <c r="CS464" s="111" t="s">
        <v>186</v>
      </c>
      <c r="CT464" s="111" t="s">
        <v>186</v>
      </c>
      <c r="CU464" s="111" t="s">
        <v>186</v>
      </c>
      <c r="CV464" s="111" t="s">
        <v>186</v>
      </c>
      <c r="CW464" s="111" t="s">
        <v>186</v>
      </c>
      <c r="CX464" s="111" t="s">
        <v>186</v>
      </c>
      <c r="CY464" s="111" t="s">
        <v>186</v>
      </c>
      <c r="CZ464" s="111" t="s">
        <v>186</v>
      </c>
      <c r="DA464" s="111" t="s">
        <v>186</v>
      </c>
      <c r="DB464" s="111" t="s">
        <v>186</v>
      </c>
      <c r="DC464" s="111" t="s">
        <v>186</v>
      </c>
      <c r="DD464" s="111" t="s">
        <v>186</v>
      </c>
      <c r="DE464" s="111" t="s">
        <v>186</v>
      </c>
      <c r="DF464" s="111" t="s">
        <v>186</v>
      </c>
      <c r="DG464" s="111" t="s">
        <v>186</v>
      </c>
      <c r="DH464" s="111" t="s">
        <v>186</v>
      </c>
      <c r="DI464" s="111" t="s">
        <v>186</v>
      </c>
      <c r="DJ464" s="111" t="s">
        <v>186</v>
      </c>
      <c r="DK464" s="111" t="s">
        <v>186</v>
      </c>
      <c r="DL464" s="111" t="s">
        <v>186</v>
      </c>
      <c r="DM464" s="115">
        <v>40955.62538194445</v>
      </c>
    </row>
    <row r="465" spans="18:117" ht="17.25" customHeight="1" hidden="1">
      <c r="R465" s="111" t="s">
        <v>1683</v>
      </c>
      <c r="S465" s="111" t="s">
        <v>1684</v>
      </c>
      <c r="T465" s="111" t="s">
        <v>1685</v>
      </c>
      <c r="U465" s="111" t="s">
        <v>1686</v>
      </c>
      <c r="V465" s="111" t="s">
        <v>362</v>
      </c>
      <c r="W465" s="112">
        <v>79714</v>
      </c>
      <c r="X465" s="111" t="s">
        <v>1687</v>
      </c>
      <c r="Y465" s="111" t="s">
        <v>1686</v>
      </c>
      <c r="Z465" s="111" t="s">
        <v>362</v>
      </c>
      <c r="AA465" s="112">
        <v>79714</v>
      </c>
      <c r="AB465" s="113">
        <v>4325232200</v>
      </c>
      <c r="AC465" s="113">
        <v>4324642567</v>
      </c>
      <c r="AD465" s="111" t="s">
        <v>1688</v>
      </c>
      <c r="AE465" s="111" t="s">
        <v>372</v>
      </c>
      <c r="AF465" s="111" t="s">
        <v>1689</v>
      </c>
      <c r="AG465" s="111" t="s">
        <v>1684</v>
      </c>
      <c r="AH465" s="111" t="s">
        <v>1690</v>
      </c>
      <c r="AI465" s="111" t="s">
        <v>1686</v>
      </c>
      <c r="AJ465" s="111" t="s">
        <v>362</v>
      </c>
      <c r="AK465" s="112">
        <v>79714</v>
      </c>
      <c r="AL465" s="111" t="s">
        <v>1687</v>
      </c>
      <c r="AM465" s="111" t="s">
        <v>1686</v>
      </c>
      <c r="AN465" s="111" t="s">
        <v>362</v>
      </c>
      <c r="AO465" s="112">
        <v>79714</v>
      </c>
      <c r="AP465" s="113">
        <v>4324642107</v>
      </c>
      <c r="AQ465" s="113">
        <v>4324642567</v>
      </c>
      <c r="AR465" s="111" t="s">
        <v>197</v>
      </c>
      <c r="AS465" s="114">
        <v>857112</v>
      </c>
      <c r="AT465" s="114">
        <v>705548</v>
      </c>
      <c r="AU465" s="114"/>
      <c r="AV465" s="114">
        <v>857112</v>
      </c>
      <c r="AW465" s="114" t="s">
        <v>186</v>
      </c>
      <c r="AX465" s="114" t="s">
        <v>186</v>
      </c>
      <c r="AY465" s="114" t="s">
        <v>186</v>
      </c>
      <c r="AZ465" s="114" t="s">
        <v>186</v>
      </c>
      <c r="BA465" s="114" t="s">
        <v>186</v>
      </c>
      <c r="BB465" s="111" t="s">
        <v>186</v>
      </c>
      <c r="BC465" s="114" t="s">
        <v>186</v>
      </c>
      <c r="BD465" s="111" t="s">
        <v>186</v>
      </c>
      <c r="BE465" s="114" t="s">
        <v>186</v>
      </c>
      <c r="BF465" s="111" t="s">
        <v>186</v>
      </c>
      <c r="BG465" s="114" t="s">
        <v>186</v>
      </c>
      <c r="BH465" s="114">
        <v>705548</v>
      </c>
      <c r="BI465" s="114" t="s">
        <v>186</v>
      </c>
      <c r="BJ465" s="114" t="s">
        <v>186</v>
      </c>
      <c r="BK465" s="114" t="s">
        <v>186</v>
      </c>
      <c r="BL465" s="114" t="s">
        <v>186</v>
      </c>
      <c r="BM465" s="114" t="s">
        <v>186</v>
      </c>
      <c r="BN465" s="111" t="s">
        <v>186</v>
      </c>
      <c r="BO465" s="114" t="s">
        <v>186</v>
      </c>
      <c r="BP465" s="111" t="s">
        <v>186</v>
      </c>
      <c r="BQ465" s="114" t="s">
        <v>186</v>
      </c>
      <c r="BR465" s="111" t="s">
        <v>186</v>
      </c>
      <c r="BS465" s="114" t="s">
        <v>186</v>
      </c>
      <c r="BT465" s="114" t="s">
        <v>186</v>
      </c>
      <c r="BU465" s="114" t="s">
        <v>186</v>
      </c>
      <c r="BV465" s="114" t="s">
        <v>186</v>
      </c>
      <c r="BW465" s="114" t="s">
        <v>186</v>
      </c>
      <c r="BX465" s="114" t="s">
        <v>186</v>
      </c>
      <c r="BY465" s="114" t="s">
        <v>186</v>
      </c>
      <c r="BZ465" s="114" t="s">
        <v>186</v>
      </c>
      <c r="CA465" s="111" t="s">
        <v>186</v>
      </c>
      <c r="CB465" s="114" t="s">
        <v>186</v>
      </c>
      <c r="CC465" s="111" t="s">
        <v>186</v>
      </c>
      <c r="CD465" s="114" t="s">
        <v>186</v>
      </c>
      <c r="CE465" s="111" t="s">
        <v>188</v>
      </c>
      <c r="CF465" s="111" t="s">
        <v>186</v>
      </c>
      <c r="CG465" s="111" t="s">
        <v>186</v>
      </c>
      <c r="CH465" s="111" t="s">
        <v>186</v>
      </c>
      <c r="CI465" s="111" t="s">
        <v>186</v>
      </c>
      <c r="CJ465" s="111" t="s">
        <v>186</v>
      </c>
      <c r="CK465" s="111" t="s">
        <v>186</v>
      </c>
      <c r="CL465" s="111" t="s">
        <v>186</v>
      </c>
      <c r="CM465" s="111" t="s">
        <v>186</v>
      </c>
      <c r="CN465" s="111" t="s">
        <v>186</v>
      </c>
      <c r="CO465" s="111" t="s">
        <v>186</v>
      </c>
      <c r="CP465" s="111" t="s">
        <v>186</v>
      </c>
      <c r="CQ465" s="111" t="s">
        <v>186</v>
      </c>
      <c r="CR465" s="111" t="s">
        <v>186</v>
      </c>
      <c r="CS465" s="111" t="s">
        <v>186</v>
      </c>
      <c r="CT465" s="111" t="s">
        <v>186</v>
      </c>
      <c r="CU465" s="111" t="s">
        <v>186</v>
      </c>
      <c r="CV465" s="111" t="s">
        <v>186</v>
      </c>
      <c r="CW465" s="111" t="s">
        <v>186</v>
      </c>
      <c r="CX465" s="111" t="s">
        <v>186</v>
      </c>
      <c r="CY465" s="111" t="s">
        <v>186</v>
      </c>
      <c r="CZ465" s="111" t="s">
        <v>186</v>
      </c>
      <c r="DA465" s="111" t="s">
        <v>186</v>
      </c>
      <c r="DB465" s="111" t="s">
        <v>186</v>
      </c>
      <c r="DC465" s="111" t="s">
        <v>186</v>
      </c>
      <c r="DD465" s="111" t="s">
        <v>186</v>
      </c>
      <c r="DE465" s="111" t="s">
        <v>186</v>
      </c>
      <c r="DF465" s="111" t="s">
        <v>186</v>
      </c>
      <c r="DG465" s="111" t="s">
        <v>186</v>
      </c>
      <c r="DH465" s="111" t="s">
        <v>186</v>
      </c>
      <c r="DI465" s="111" t="s">
        <v>186</v>
      </c>
      <c r="DJ465" s="111" t="s">
        <v>186</v>
      </c>
      <c r="DK465" s="111" t="s">
        <v>186</v>
      </c>
      <c r="DL465" s="111" t="s">
        <v>186</v>
      </c>
      <c r="DM465" s="115">
        <v>40928.42134259259</v>
      </c>
    </row>
    <row r="466" spans="18:117" ht="17.25" customHeight="1" hidden="1">
      <c r="R466" s="111" t="s">
        <v>1691</v>
      </c>
      <c r="S466" s="111" t="s">
        <v>1692</v>
      </c>
      <c r="T466" s="111" t="s">
        <v>1693</v>
      </c>
      <c r="U466" s="111" t="s">
        <v>1694</v>
      </c>
      <c r="V466" s="111" t="s">
        <v>180</v>
      </c>
      <c r="W466" s="112">
        <v>79027</v>
      </c>
      <c r="X466" s="111" t="s">
        <v>1695</v>
      </c>
      <c r="Y466" s="111" t="s">
        <v>1694</v>
      </c>
      <c r="Z466" s="111" t="s">
        <v>180</v>
      </c>
      <c r="AA466" s="112">
        <v>79027</v>
      </c>
      <c r="AB466" s="113">
        <v>8066472191</v>
      </c>
      <c r="AC466" s="113">
        <v>8066470934</v>
      </c>
      <c r="AD466" s="111" t="s">
        <v>1696</v>
      </c>
      <c r="AE466" s="111" t="s">
        <v>372</v>
      </c>
      <c r="AF466" s="111" t="s">
        <v>1697</v>
      </c>
      <c r="AG466" s="111" t="s">
        <v>1692</v>
      </c>
      <c r="AH466" s="111" t="s">
        <v>1693</v>
      </c>
      <c r="AI466" s="111" t="s">
        <v>1694</v>
      </c>
      <c r="AJ466" s="111" t="s">
        <v>180</v>
      </c>
      <c r="AK466" s="112">
        <v>79027</v>
      </c>
      <c r="AL466" s="111" t="s">
        <v>1695</v>
      </c>
      <c r="AM466" s="111" t="s">
        <v>1694</v>
      </c>
      <c r="AN466" s="111" t="s">
        <v>180</v>
      </c>
      <c r="AO466" s="112">
        <v>79027</v>
      </c>
      <c r="AP466" s="113">
        <v>8066472191</v>
      </c>
      <c r="AQ466" s="113">
        <v>8066470934</v>
      </c>
      <c r="AR466" s="111" t="s">
        <v>197</v>
      </c>
      <c r="AS466" s="114">
        <v>0</v>
      </c>
      <c r="AT466" s="114">
        <v>191260.97</v>
      </c>
      <c r="AU466" s="114"/>
      <c r="AV466" s="114"/>
      <c r="AW466" s="114" t="s">
        <v>186</v>
      </c>
      <c r="AX466" s="114" t="s">
        <v>186</v>
      </c>
      <c r="AY466" s="114" t="s">
        <v>186</v>
      </c>
      <c r="AZ466" s="114" t="s">
        <v>186</v>
      </c>
      <c r="BA466" s="114" t="s">
        <v>186</v>
      </c>
      <c r="BB466" s="111" t="s">
        <v>186</v>
      </c>
      <c r="BC466" s="114" t="s">
        <v>186</v>
      </c>
      <c r="BD466" s="111" t="s">
        <v>186</v>
      </c>
      <c r="BE466" s="114" t="s">
        <v>186</v>
      </c>
      <c r="BF466" s="111" t="s">
        <v>186</v>
      </c>
      <c r="BG466" s="114" t="s">
        <v>186</v>
      </c>
      <c r="BH466" s="114" t="s">
        <v>186</v>
      </c>
      <c r="BI466" s="114" t="s">
        <v>186</v>
      </c>
      <c r="BJ466" s="114" t="s">
        <v>186</v>
      </c>
      <c r="BK466" s="114" t="s">
        <v>186</v>
      </c>
      <c r="BL466" s="114" t="s">
        <v>186</v>
      </c>
      <c r="BM466" s="114" t="s">
        <v>186</v>
      </c>
      <c r="BN466" s="111" t="s">
        <v>1698</v>
      </c>
      <c r="BO466" s="114">
        <v>191260.97</v>
      </c>
      <c r="BP466" s="111" t="s">
        <v>186</v>
      </c>
      <c r="BQ466" s="114" t="s">
        <v>186</v>
      </c>
      <c r="BR466" s="111" t="s">
        <v>186</v>
      </c>
      <c r="BS466" s="114" t="s">
        <v>186</v>
      </c>
      <c r="BT466" s="114" t="s">
        <v>186</v>
      </c>
      <c r="BU466" s="114" t="s">
        <v>186</v>
      </c>
      <c r="BV466" s="114" t="s">
        <v>186</v>
      </c>
      <c r="BW466" s="114" t="s">
        <v>186</v>
      </c>
      <c r="BX466" s="114" t="s">
        <v>186</v>
      </c>
      <c r="BY466" s="114" t="s">
        <v>186</v>
      </c>
      <c r="BZ466" s="114" t="s">
        <v>186</v>
      </c>
      <c r="CA466" s="111" t="s">
        <v>186</v>
      </c>
      <c r="CB466" s="114" t="s">
        <v>186</v>
      </c>
      <c r="CC466" s="111" t="s">
        <v>186</v>
      </c>
      <c r="CD466" s="114" t="s">
        <v>186</v>
      </c>
      <c r="CE466" s="111" t="s">
        <v>188</v>
      </c>
      <c r="CF466" s="111" t="s">
        <v>186</v>
      </c>
      <c r="CG466" s="111" t="s">
        <v>186</v>
      </c>
      <c r="CH466" s="111" t="s">
        <v>186</v>
      </c>
      <c r="CI466" s="111" t="s">
        <v>186</v>
      </c>
      <c r="CJ466" s="111" t="s">
        <v>186</v>
      </c>
      <c r="CK466" s="111" t="s">
        <v>186</v>
      </c>
      <c r="CL466" s="111" t="s">
        <v>186</v>
      </c>
      <c r="CM466" s="111" t="s">
        <v>186</v>
      </c>
      <c r="CN466" s="111" t="s">
        <v>186</v>
      </c>
      <c r="CO466" s="111" t="s">
        <v>186</v>
      </c>
      <c r="CP466" s="111" t="s">
        <v>186</v>
      </c>
      <c r="CQ466" s="111" t="s">
        <v>186</v>
      </c>
      <c r="CR466" s="111" t="s">
        <v>186</v>
      </c>
      <c r="CS466" s="111" t="s">
        <v>186</v>
      </c>
      <c r="CT466" s="111" t="s">
        <v>186</v>
      </c>
      <c r="CU466" s="111" t="s">
        <v>186</v>
      </c>
      <c r="CV466" s="114" t="s">
        <v>186</v>
      </c>
      <c r="CW466" s="111" t="s">
        <v>186</v>
      </c>
      <c r="CX466" s="111" t="s">
        <v>186</v>
      </c>
      <c r="CY466" s="111" t="s">
        <v>186</v>
      </c>
      <c r="CZ466" s="111" t="s">
        <v>186</v>
      </c>
      <c r="DA466" s="111" t="s">
        <v>186</v>
      </c>
      <c r="DB466" s="111" t="s">
        <v>186</v>
      </c>
      <c r="DC466" s="111" t="s">
        <v>186</v>
      </c>
      <c r="DD466" s="111" t="s">
        <v>186</v>
      </c>
      <c r="DE466" s="111" t="s">
        <v>186</v>
      </c>
      <c r="DF466" s="111" t="s">
        <v>186</v>
      </c>
      <c r="DG466" s="111" t="s">
        <v>186</v>
      </c>
      <c r="DH466" s="111" t="s">
        <v>186</v>
      </c>
      <c r="DI466" s="111" t="s">
        <v>186</v>
      </c>
      <c r="DJ466" s="111" t="s">
        <v>186</v>
      </c>
      <c r="DK466" s="111" t="s">
        <v>186</v>
      </c>
      <c r="DL466" s="111" t="s">
        <v>186</v>
      </c>
      <c r="DM466" s="115">
        <v>40967.46708333334</v>
      </c>
    </row>
    <row r="467" spans="18:117" ht="17.25" customHeight="1" hidden="1">
      <c r="R467" s="111" t="s">
        <v>1699</v>
      </c>
      <c r="S467" s="111" t="s">
        <v>1700</v>
      </c>
      <c r="T467" s="111" t="s">
        <v>1701</v>
      </c>
      <c r="U467" s="111" t="s">
        <v>255</v>
      </c>
      <c r="V467" s="111" t="s">
        <v>362</v>
      </c>
      <c r="W467" s="112">
        <v>76104</v>
      </c>
      <c r="X467" s="111" t="s">
        <v>1701</v>
      </c>
      <c r="Y467" s="111" t="s">
        <v>255</v>
      </c>
      <c r="Z467" s="111" t="s">
        <v>180</v>
      </c>
      <c r="AA467" s="112">
        <v>76104</v>
      </c>
      <c r="AB467" s="113">
        <v>8173362100</v>
      </c>
      <c r="AC467" s="113">
        <v>8173475796</v>
      </c>
      <c r="AD467" s="111" t="s">
        <v>584</v>
      </c>
      <c r="AE467" s="111" t="s">
        <v>585</v>
      </c>
      <c r="AF467" s="111" t="s">
        <v>586</v>
      </c>
      <c r="AG467" s="111" t="s">
        <v>587</v>
      </c>
      <c r="AH467" s="111" t="s">
        <v>588</v>
      </c>
      <c r="AI467" s="111" t="s">
        <v>283</v>
      </c>
      <c r="AJ467" s="111" t="s">
        <v>362</v>
      </c>
      <c r="AK467" s="112">
        <v>75039</v>
      </c>
      <c r="AL467" s="111" t="s">
        <v>588</v>
      </c>
      <c r="AM467" s="111" t="s">
        <v>283</v>
      </c>
      <c r="AN467" s="111" t="s">
        <v>362</v>
      </c>
      <c r="AO467" s="112">
        <v>75039</v>
      </c>
      <c r="AP467" s="113">
        <v>9724018757</v>
      </c>
      <c r="AQ467" s="113">
        <v>4694841783</v>
      </c>
      <c r="AR467" s="111" t="s">
        <v>185</v>
      </c>
      <c r="AS467" s="114" t="s">
        <v>186</v>
      </c>
      <c r="AT467" s="114">
        <v>41638124</v>
      </c>
      <c r="AU467" s="114"/>
      <c r="AV467" s="114"/>
      <c r="AW467" s="114" t="s">
        <v>186</v>
      </c>
      <c r="AX467" s="114" t="s">
        <v>186</v>
      </c>
      <c r="AY467" s="114" t="s">
        <v>186</v>
      </c>
      <c r="AZ467" s="114" t="s">
        <v>186</v>
      </c>
      <c r="BA467" s="114" t="s">
        <v>186</v>
      </c>
      <c r="BB467" s="111" t="s">
        <v>186</v>
      </c>
      <c r="BC467" s="114" t="s">
        <v>186</v>
      </c>
      <c r="BD467" s="111" t="s">
        <v>186</v>
      </c>
      <c r="BE467" s="114" t="s">
        <v>186</v>
      </c>
      <c r="BF467" s="111" t="s">
        <v>186</v>
      </c>
      <c r="BG467" s="114" t="s">
        <v>186</v>
      </c>
      <c r="BH467" s="114" t="s">
        <v>186</v>
      </c>
      <c r="BI467" s="114" t="s">
        <v>186</v>
      </c>
      <c r="BJ467" s="114" t="s">
        <v>186</v>
      </c>
      <c r="BK467" s="114" t="s">
        <v>186</v>
      </c>
      <c r="BL467" s="114" t="s">
        <v>186</v>
      </c>
      <c r="BM467" s="114" t="s">
        <v>186</v>
      </c>
      <c r="BN467" s="111" t="s">
        <v>589</v>
      </c>
      <c r="BO467" s="114">
        <v>41638124</v>
      </c>
      <c r="BP467" s="111" t="s">
        <v>186</v>
      </c>
      <c r="BQ467" s="114" t="s">
        <v>186</v>
      </c>
      <c r="BR467" s="111" t="s">
        <v>186</v>
      </c>
      <c r="BS467" s="114" t="s">
        <v>186</v>
      </c>
      <c r="BT467" s="114" t="s">
        <v>186</v>
      </c>
      <c r="BU467" s="114" t="s">
        <v>186</v>
      </c>
      <c r="BV467" s="114" t="s">
        <v>186</v>
      </c>
      <c r="BW467" s="114" t="s">
        <v>186</v>
      </c>
      <c r="BX467" s="114" t="s">
        <v>186</v>
      </c>
      <c r="BY467" s="114" t="s">
        <v>186</v>
      </c>
      <c r="BZ467" s="114" t="s">
        <v>186</v>
      </c>
      <c r="CA467" s="111" t="s">
        <v>186</v>
      </c>
      <c r="CB467" s="114" t="s">
        <v>186</v>
      </c>
      <c r="CC467" s="111" t="s">
        <v>186</v>
      </c>
      <c r="CD467" s="114" t="s">
        <v>186</v>
      </c>
      <c r="CE467" s="111" t="s">
        <v>188</v>
      </c>
      <c r="CF467" s="111" t="s">
        <v>1354</v>
      </c>
      <c r="CG467" s="111" t="s">
        <v>186</v>
      </c>
      <c r="CH467" s="111" t="s">
        <v>186</v>
      </c>
      <c r="CI467" s="111" t="s">
        <v>186</v>
      </c>
      <c r="CJ467" s="111" t="s">
        <v>186</v>
      </c>
      <c r="CK467" s="111" t="s">
        <v>186</v>
      </c>
      <c r="CL467" s="111" t="s">
        <v>186</v>
      </c>
      <c r="CM467" s="111" t="s">
        <v>186</v>
      </c>
      <c r="CN467" s="111" t="s">
        <v>186</v>
      </c>
      <c r="CO467" s="111" t="s">
        <v>186</v>
      </c>
      <c r="CP467" s="111" t="s">
        <v>186</v>
      </c>
      <c r="CQ467" s="111" t="s">
        <v>186</v>
      </c>
      <c r="CR467" s="111" t="s">
        <v>186</v>
      </c>
      <c r="CS467" s="111" t="s">
        <v>186</v>
      </c>
      <c r="CT467" s="111" t="s">
        <v>186</v>
      </c>
      <c r="CU467" s="111" t="s">
        <v>186</v>
      </c>
      <c r="CV467" s="114" t="s">
        <v>186</v>
      </c>
      <c r="CW467" s="111" t="s">
        <v>186</v>
      </c>
      <c r="CX467" s="111" t="s">
        <v>186</v>
      </c>
      <c r="CY467" s="111" t="s">
        <v>186</v>
      </c>
      <c r="CZ467" s="111" t="s">
        <v>186</v>
      </c>
      <c r="DA467" s="111" t="s">
        <v>186</v>
      </c>
      <c r="DB467" s="111" t="s">
        <v>186</v>
      </c>
      <c r="DC467" s="111" t="s">
        <v>186</v>
      </c>
      <c r="DD467" s="111" t="s">
        <v>186</v>
      </c>
      <c r="DE467" s="111" t="s">
        <v>186</v>
      </c>
      <c r="DF467" s="111" t="s">
        <v>186</v>
      </c>
      <c r="DG467" s="111" t="s">
        <v>186</v>
      </c>
      <c r="DH467" s="111" t="s">
        <v>186</v>
      </c>
      <c r="DI467" s="111" t="s">
        <v>186</v>
      </c>
      <c r="DJ467" s="111" t="s">
        <v>186</v>
      </c>
      <c r="DK467" s="111" t="s">
        <v>186</v>
      </c>
      <c r="DL467" s="111" t="s">
        <v>186</v>
      </c>
      <c r="DM467" s="115">
        <v>40974.41851851852</v>
      </c>
    </row>
    <row r="468" spans="18:117" ht="17.25" customHeight="1" hidden="1">
      <c r="R468" s="111" t="s">
        <v>1702</v>
      </c>
      <c r="S468" s="111" t="s">
        <v>1703</v>
      </c>
      <c r="T468" s="111" t="s">
        <v>764</v>
      </c>
      <c r="U468" s="111" t="s">
        <v>758</v>
      </c>
      <c r="V468" s="111" t="s">
        <v>180</v>
      </c>
      <c r="W468" s="112">
        <v>76712</v>
      </c>
      <c r="X468" s="111" t="s">
        <v>759</v>
      </c>
      <c r="Y468" s="111" t="s">
        <v>758</v>
      </c>
      <c r="Z468" s="111" t="s">
        <v>180</v>
      </c>
      <c r="AA468" s="112">
        <v>76702</v>
      </c>
      <c r="AB468" s="113">
        <v>2547514546</v>
      </c>
      <c r="AC468" s="113">
        <v>2547514577</v>
      </c>
      <c r="AD468" s="111" t="s">
        <v>760</v>
      </c>
      <c r="AE468" s="111" t="s">
        <v>761</v>
      </c>
      <c r="AF468" s="111" t="s">
        <v>762</v>
      </c>
      <c r="AG468" s="111" t="s">
        <v>763</v>
      </c>
      <c r="AH468" s="111" t="s">
        <v>764</v>
      </c>
      <c r="AI468" s="111" t="s">
        <v>758</v>
      </c>
      <c r="AJ468" s="111" t="s">
        <v>180</v>
      </c>
      <c r="AK468" s="112">
        <v>76712</v>
      </c>
      <c r="AL468" s="111" t="s">
        <v>759</v>
      </c>
      <c r="AM468" s="111" t="s">
        <v>758</v>
      </c>
      <c r="AN468" s="111" t="s">
        <v>180</v>
      </c>
      <c r="AO468" s="112">
        <v>76702</v>
      </c>
      <c r="AP468" s="113">
        <v>2547514546</v>
      </c>
      <c r="AQ468" s="113">
        <v>2547514577</v>
      </c>
      <c r="AR468" s="111" t="s">
        <v>185</v>
      </c>
      <c r="AS468" s="114" t="s">
        <v>186</v>
      </c>
      <c r="AT468" s="114">
        <v>21083715</v>
      </c>
      <c r="AU468" s="114"/>
      <c r="AV468" s="114"/>
      <c r="AW468" s="114" t="s">
        <v>186</v>
      </c>
      <c r="AX468" s="114" t="s">
        <v>186</v>
      </c>
      <c r="AY468" s="114" t="s">
        <v>186</v>
      </c>
      <c r="AZ468" s="114" t="s">
        <v>186</v>
      </c>
      <c r="BA468" s="114" t="s">
        <v>186</v>
      </c>
      <c r="BB468" s="111" t="s">
        <v>186</v>
      </c>
      <c r="BC468" s="114" t="s">
        <v>186</v>
      </c>
      <c r="BD468" s="111" t="s">
        <v>186</v>
      </c>
      <c r="BE468" s="114" t="s">
        <v>186</v>
      </c>
      <c r="BF468" s="111" t="s">
        <v>186</v>
      </c>
      <c r="BG468" s="114" t="s">
        <v>186</v>
      </c>
      <c r="BH468" s="114" t="s">
        <v>186</v>
      </c>
      <c r="BI468" s="114" t="s">
        <v>186</v>
      </c>
      <c r="BJ468" s="114" t="s">
        <v>186</v>
      </c>
      <c r="BK468" s="114" t="s">
        <v>186</v>
      </c>
      <c r="BL468" s="114" t="s">
        <v>186</v>
      </c>
      <c r="BM468" s="114" t="s">
        <v>186</v>
      </c>
      <c r="BN468" s="111" t="s">
        <v>317</v>
      </c>
      <c r="BO468" s="114">
        <v>21083715</v>
      </c>
      <c r="BP468" s="111" t="s">
        <v>186</v>
      </c>
      <c r="BQ468" s="114" t="s">
        <v>186</v>
      </c>
      <c r="BR468" s="111" t="s">
        <v>186</v>
      </c>
      <c r="BS468" s="114" t="s">
        <v>186</v>
      </c>
      <c r="BT468" s="114" t="s">
        <v>186</v>
      </c>
      <c r="BU468" s="114" t="s">
        <v>186</v>
      </c>
      <c r="BV468" s="114" t="s">
        <v>186</v>
      </c>
      <c r="BW468" s="114" t="s">
        <v>186</v>
      </c>
      <c r="BX468" s="114" t="s">
        <v>186</v>
      </c>
      <c r="BY468" s="114" t="s">
        <v>186</v>
      </c>
      <c r="BZ468" s="114" t="s">
        <v>186</v>
      </c>
      <c r="CA468" s="111" t="s">
        <v>186</v>
      </c>
      <c r="CB468" s="114" t="s">
        <v>186</v>
      </c>
      <c r="CC468" s="111" t="s">
        <v>186</v>
      </c>
      <c r="CD468" s="114" t="s">
        <v>186</v>
      </c>
      <c r="CE468" s="111" t="s">
        <v>188</v>
      </c>
      <c r="CF468" s="111" t="s">
        <v>186</v>
      </c>
      <c r="CG468" s="111" t="s">
        <v>186</v>
      </c>
      <c r="CH468" s="111" t="s">
        <v>186</v>
      </c>
      <c r="CI468" s="111" t="s">
        <v>186</v>
      </c>
      <c r="CJ468" s="111" t="s">
        <v>186</v>
      </c>
      <c r="CK468" s="111" t="s">
        <v>186</v>
      </c>
      <c r="CL468" s="111" t="s">
        <v>186</v>
      </c>
      <c r="CM468" s="111" t="s">
        <v>186</v>
      </c>
      <c r="CN468" s="111" t="s">
        <v>186</v>
      </c>
      <c r="CO468" s="111" t="s">
        <v>186</v>
      </c>
      <c r="CP468" s="111" t="s">
        <v>186</v>
      </c>
      <c r="CQ468" s="111" t="s">
        <v>186</v>
      </c>
      <c r="CR468" s="111" t="s">
        <v>186</v>
      </c>
      <c r="CS468" s="111" t="s">
        <v>186</v>
      </c>
      <c r="CT468" s="111" t="s">
        <v>186</v>
      </c>
      <c r="CU468" s="111" t="s">
        <v>186</v>
      </c>
      <c r="CV468" s="114" t="s">
        <v>186</v>
      </c>
      <c r="CW468" s="111" t="s">
        <v>186</v>
      </c>
      <c r="CX468" s="111" t="s">
        <v>186</v>
      </c>
      <c r="CY468" s="111" t="s">
        <v>186</v>
      </c>
      <c r="CZ468" s="111" t="s">
        <v>186</v>
      </c>
      <c r="DA468" s="111" t="s">
        <v>186</v>
      </c>
      <c r="DB468" s="111" t="s">
        <v>186</v>
      </c>
      <c r="DC468" s="111" t="s">
        <v>186</v>
      </c>
      <c r="DD468" s="111" t="s">
        <v>186</v>
      </c>
      <c r="DE468" s="111" t="s">
        <v>186</v>
      </c>
      <c r="DF468" s="111" t="s">
        <v>186</v>
      </c>
      <c r="DG468" s="111" t="s">
        <v>186</v>
      </c>
      <c r="DH468" s="111" t="s">
        <v>186</v>
      </c>
      <c r="DI468" s="111" t="s">
        <v>186</v>
      </c>
      <c r="DJ468" s="111" t="s">
        <v>186</v>
      </c>
      <c r="DK468" s="111" t="s">
        <v>186</v>
      </c>
      <c r="DL468" s="111" t="s">
        <v>186</v>
      </c>
      <c r="DM468" s="115">
        <v>40968.43809027778</v>
      </c>
    </row>
    <row r="469" spans="18:117" ht="17.25" customHeight="1" hidden="1">
      <c r="R469" s="111" t="s">
        <v>1704</v>
      </c>
      <c r="S469" s="111" t="s">
        <v>1705</v>
      </c>
      <c r="T469" s="111" t="s">
        <v>1706</v>
      </c>
      <c r="U469" s="111" t="s">
        <v>741</v>
      </c>
      <c r="V469" s="111" t="s">
        <v>180</v>
      </c>
      <c r="W469" s="112">
        <v>79902</v>
      </c>
      <c r="X469" s="111" t="s">
        <v>1706</v>
      </c>
      <c r="Y469" s="111" t="s">
        <v>741</v>
      </c>
      <c r="Z469" s="111" t="s">
        <v>180</v>
      </c>
      <c r="AA469" s="112">
        <v>79902</v>
      </c>
      <c r="AB469" s="113">
        <v>9155776625</v>
      </c>
      <c r="AC469" s="113">
        <v>9155776109</v>
      </c>
      <c r="AD469" s="111" t="s">
        <v>1707</v>
      </c>
      <c r="AE469" s="111" t="s">
        <v>1708</v>
      </c>
      <c r="AF469" s="111" t="s">
        <v>1709</v>
      </c>
      <c r="AG469" s="111" t="s">
        <v>1707</v>
      </c>
      <c r="AH469" s="111" t="s">
        <v>1706</v>
      </c>
      <c r="AI469" s="111" t="s">
        <v>741</v>
      </c>
      <c r="AJ469" s="111" t="s">
        <v>180</v>
      </c>
      <c r="AK469" s="112">
        <v>79902</v>
      </c>
      <c r="AL469" s="111" t="s">
        <v>1706</v>
      </c>
      <c r="AM469" s="111" t="s">
        <v>741</v>
      </c>
      <c r="AN469" s="111" t="s">
        <v>180</v>
      </c>
      <c r="AO469" s="112">
        <v>79902</v>
      </c>
      <c r="AP469" s="113">
        <v>9155771902</v>
      </c>
      <c r="AQ469" s="113">
        <v>9155776816</v>
      </c>
      <c r="AR469" s="111" t="s">
        <v>185</v>
      </c>
      <c r="AS469" s="114">
        <v>6429024</v>
      </c>
      <c r="AT469" s="114">
        <v>0</v>
      </c>
      <c r="AU469" s="114"/>
      <c r="AV469" s="114"/>
      <c r="AW469" s="114" t="s">
        <v>186</v>
      </c>
      <c r="AX469" s="114" t="s">
        <v>186</v>
      </c>
      <c r="AY469" s="114" t="s">
        <v>186</v>
      </c>
      <c r="AZ469" s="114" t="s">
        <v>186</v>
      </c>
      <c r="BA469" s="114" t="s">
        <v>186</v>
      </c>
      <c r="BB469" s="111" t="s">
        <v>1710</v>
      </c>
      <c r="BC469" s="114">
        <v>6429024</v>
      </c>
      <c r="BD469" s="111" t="s">
        <v>186</v>
      </c>
      <c r="BE469" s="114" t="s">
        <v>186</v>
      </c>
      <c r="BF469" s="111" t="s">
        <v>186</v>
      </c>
      <c r="BG469" s="114" t="s">
        <v>186</v>
      </c>
      <c r="BH469" s="114" t="s">
        <v>186</v>
      </c>
      <c r="BI469" s="114" t="s">
        <v>186</v>
      </c>
      <c r="BJ469" s="114" t="s">
        <v>186</v>
      </c>
      <c r="BK469" s="114" t="s">
        <v>186</v>
      </c>
      <c r="BL469" s="114" t="s">
        <v>186</v>
      </c>
      <c r="BM469" s="114" t="s">
        <v>186</v>
      </c>
      <c r="BN469" s="111" t="s">
        <v>186</v>
      </c>
      <c r="BO469" s="114" t="s">
        <v>186</v>
      </c>
      <c r="BP469" s="111" t="s">
        <v>186</v>
      </c>
      <c r="BQ469" s="114" t="s">
        <v>186</v>
      </c>
      <c r="BR469" s="111" t="s">
        <v>186</v>
      </c>
      <c r="BS469" s="114" t="s">
        <v>186</v>
      </c>
      <c r="BT469" s="114" t="s">
        <v>186</v>
      </c>
      <c r="BU469" s="114" t="s">
        <v>186</v>
      </c>
      <c r="BV469" s="114" t="s">
        <v>186</v>
      </c>
      <c r="BW469" s="114" t="s">
        <v>186</v>
      </c>
      <c r="BX469" s="114" t="s">
        <v>186</v>
      </c>
      <c r="BY469" s="114" t="s">
        <v>186</v>
      </c>
      <c r="BZ469" s="114" t="s">
        <v>186</v>
      </c>
      <c r="CA469" s="111" t="s">
        <v>186</v>
      </c>
      <c r="CB469" s="114" t="s">
        <v>186</v>
      </c>
      <c r="CC469" s="111" t="s">
        <v>186</v>
      </c>
      <c r="CD469" s="114" t="s">
        <v>186</v>
      </c>
      <c r="CE469" s="111" t="s">
        <v>188</v>
      </c>
      <c r="CF469" s="111" t="s">
        <v>186</v>
      </c>
      <c r="CG469" s="111" t="s">
        <v>186</v>
      </c>
      <c r="CH469" s="111" t="s">
        <v>186</v>
      </c>
      <c r="CI469" s="111" t="s">
        <v>186</v>
      </c>
      <c r="CJ469" s="111" t="s">
        <v>186</v>
      </c>
      <c r="CK469" s="111" t="s">
        <v>186</v>
      </c>
      <c r="CL469" s="111" t="s">
        <v>186</v>
      </c>
      <c r="CM469" s="111" t="s">
        <v>186</v>
      </c>
      <c r="CN469" s="111" t="s">
        <v>186</v>
      </c>
      <c r="CO469" s="111" t="s">
        <v>186</v>
      </c>
      <c r="CP469" s="111" t="s">
        <v>186</v>
      </c>
      <c r="CQ469" s="111" t="s">
        <v>186</v>
      </c>
      <c r="CR469" s="111" t="s">
        <v>186</v>
      </c>
      <c r="CS469" s="111" t="s">
        <v>186</v>
      </c>
      <c r="CT469" s="111" t="s">
        <v>186</v>
      </c>
      <c r="CU469" s="111" t="s">
        <v>186</v>
      </c>
      <c r="CV469" s="111" t="s">
        <v>186</v>
      </c>
      <c r="CW469" s="111" t="s">
        <v>186</v>
      </c>
      <c r="CX469" s="111" t="s">
        <v>186</v>
      </c>
      <c r="CY469" s="111" t="s">
        <v>186</v>
      </c>
      <c r="CZ469" s="111" t="s">
        <v>186</v>
      </c>
      <c r="DA469" s="111" t="s">
        <v>186</v>
      </c>
      <c r="DB469" s="111" t="s">
        <v>186</v>
      </c>
      <c r="DC469" s="111" t="s">
        <v>186</v>
      </c>
      <c r="DD469" s="111" t="s">
        <v>186</v>
      </c>
      <c r="DE469" s="111" t="s">
        <v>186</v>
      </c>
      <c r="DF469" s="111" t="s">
        <v>186</v>
      </c>
      <c r="DG469" s="111" t="s">
        <v>186</v>
      </c>
      <c r="DH469" s="111" t="s">
        <v>186</v>
      </c>
      <c r="DI469" s="111" t="s">
        <v>186</v>
      </c>
      <c r="DJ469" s="111" t="s">
        <v>186</v>
      </c>
      <c r="DK469" s="111" t="s">
        <v>186</v>
      </c>
      <c r="DL469" s="111" t="s">
        <v>186</v>
      </c>
      <c r="DM469" s="115">
        <v>40965.7628125</v>
      </c>
    </row>
    <row r="470" spans="18:117" ht="17.25" customHeight="1" hidden="1">
      <c r="R470" s="111" t="s">
        <v>1711</v>
      </c>
      <c r="S470" s="111" t="s">
        <v>1712</v>
      </c>
      <c r="T470" s="111" t="s">
        <v>1713</v>
      </c>
      <c r="U470" s="111" t="s">
        <v>1714</v>
      </c>
      <c r="V470" s="111" t="s">
        <v>180</v>
      </c>
      <c r="W470" s="112">
        <v>76932</v>
      </c>
      <c r="X470" s="111" t="s">
        <v>1713</v>
      </c>
      <c r="Y470" s="111" t="s">
        <v>1714</v>
      </c>
      <c r="Z470" s="111" t="s">
        <v>180</v>
      </c>
      <c r="AA470" s="112">
        <v>76932</v>
      </c>
      <c r="AB470" s="113">
        <v>3258842561</v>
      </c>
      <c r="AC470" s="113">
        <v>3258842891</v>
      </c>
      <c r="AD470" s="111" t="s">
        <v>1715</v>
      </c>
      <c r="AE470" s="111" t="s">
        <v>364</v>
      </c>
      <c r="AF470" s="111" t="s">
        <v>1716</v>
      </c>
      <c r="AG470" s="111" t="s">
        <v>1712</v>
      </c>
      <c r="AH470" s="111" t="s">
        <v>1713</v>
      </c>
      <c r="AI470" s="111" t="s">
        <v>1714</v>
      </c>
      <c r="AJ470" s="111" t="s">
        <v>180</v>
      </c>
      <c r="AK470" s="112">
        <v>76932</v>
      </c>
      <c r="AL470" s="111" t="s">
        <v>1713</v>
      </c>
      <c r="AM470" s="111" t="s">
        <v>1714</v>
      </c>
      <c r="AN470" s="111" t="s">
        <v>180</v>
      </c>
      <c r="AO470" s="112">
        <v>76932</v>
      </c>
      <c r="AP470" s="113">
        <v>3258842561</v>
      </c>
      <c r="AQ470" s="113">
        <v>3258842891</v>
      </c>
      <c r="AR470" s="111" t="s">
        <v>197</v>
      </c>
      <c r="AS470" s="114" t="s">
        <v>186</v>
      </c>
      <c r="AT470" s="114">
        <v>21510.78</v>
      </c>
      <c r="AU470" s="114"/>
      <c r="AV470" s="114"/>
      <c r="AW470" s="114">
        <v>21510.78</v>
      </c>
      <c r="AX470" s="114" t="s">
        <v>186</v>
      </c>
      <c r="AY470" s="114" t="s">
        <v>186</v>
      </c>
      <c r="AZ470" s="114" t="s">
        <v>186</v>
      </c>
      <c r="BA470" s="114" t="s">
        <v>186</v>
      </c>
      <c r="BB470" s="111" t="s">
        <v>186</v>
      </c>
      <c r="BC470" s="114" t="s">
        <v>186</v>
      </c>
      <c r="BD470" s="111" t="s">
        <v>186</v>
      </c>
      <c r="BE470" s="114" t="s">
        <v>186</v>
      </c>
      <c r="BF470" s="111" t="s">
        <v>186</v>
      </c>
      <c r="BG470" s="114" t="s">
        <v>186</v>
      </c>
      <c r="BH470" s="114" t="s">
        <v>186</v>
      </c>
      <c r="BI470" s="114" t="s">
        <v>186</v>
      </c>
      <c r="BJ470" s="114" t="s">
        <v>186</v>
      </c>
      <c r="BK470" s="114" t="s">
        <v>186</v>
      </c>
      <c r="BL470" s="114" t="s">
        <v>186</v>
      </c>
      <c r="BM470" s="114" t="s">
        <v>186</v>
      </c>
      <c r="BN470" s="111" t="s">
        <v>186</v>
      </c>
      <c r="BO470" s="114" t="s">
        <v>186</v>
      </c>
      <c r="BP470" s="111" t="s">
        <v>186</v>
      </c>
      <c r="BQ470" s="114" t="s">
        <v>186</v>
      </c>
      <c r="BR470" s="111" t="s">
        <v>186</v>
      </c>
      <c r="BS470" s="114" t="s">
        <v>186</v>
      </c>
      <c r="BT470" s="114" t="s">
        <v>186</v>
      </c>
      <c r="BU470" s="114" t="s">
        <v>186</v>
      </c>
      <c r="BV470" s="114" t="s">
        <v>186</v>
      </c>
      <c r="BW470" s="114" t="s">
        <v>186</v>
      </c>
      <c r="BX470" s="114" t="s">
        <v>186</v>
      </c>
      <c r="BY470" s="114" t="s">
        <v>186</v>
      </c>
      <c r="BZ470" s="114" t="s">
        <v>186</v>
      </c>
      <c r="CA470" s="111" t="s">
        <v>186</v>
      </c>
      <c r="CB470" s="114" t="s">
        <v>186</v>
      </c>
      <c r="CC470" s="111" t="s">
        <v>186</v>
      </c>
      <c r="CD470" s="114" t="s">
        <v>186</v>
      </c>
      <c r="CE470" s="111" t="s">
        <v>186</v>
      </c>
      <c r="CF470" s="111" t="s">
        <v>186</v>
      </c>
      <c r="CG470" s="111" t="s">
        <v>186</v>
      </c>
      <c r="CH470" s="111" t="s">
        <v>186</v>
      </c>
      <c r="CI470" s="111" t="s">
        <v>64</v>
      </c>
      <c r="CJ470" s="111" t="s">
        <v>186</v>
      </c>
      <c r="CK470" s="111" t="s">
        <v>186</v>
      </c>
      <c r="CL470" s="111" t="s">
        <v>186</v>
      </c>
      <c r="CM470" s="111" t="s">
        <v>186</v>
      </c>
      <c r="CN470" s="111" t="s">
        <v>186</v>
      </c>
      <c r="CO470" s="111" t="s">
        <v>186</v>
      </c>
      <c r="CP470" s="111" t="s">
        <v>186</v>
      </c>
      <c r="CQ470" s="111" t="s">
        <v>186</v>
      </c>
      <c r="CR470" s="111" t="s">
        <v>186</v>
      </c>
      <c r="CS470" s="111" t="s">
        <v>186</v>
      </c>
      <c r="CT470" s="111" t="s">
        <v>186</v>
      </c>
      <c r="CU470" s="111" t="s">
        <v>186</v>
      </c>
      <c r="CV470" s="111" t="s">
        <v>186</v>
      </c>
      <c r="CW470" s="111" t="s">
        <v>186</v>
      </c>
      <c r="CX470" s="111" t="s">
        <v>186</v>
      </c>
      <c r="CY470" s="111" t="s">
        <v>186</v>
      </c>
      <c r="CZ470" s="111" t="s">
        <v>186</v>
      </c>
      <c r="DA470" s="111" t="s">
        <v>186</v>
      </c>
      <c r="DB470" s="111" t="s">
        <v>186</v>
      </c>
      <c r="DC470" s="111" t="s">
        <v>186</v>
      </c>
      <c r="DD470" s="111" t="s">
        <v>186</v>
      </c>
      <c r="DE470" s="111" t="s">
        <v>186</v>
      </c>
      <c r="DF470" s="111" t="s">
        <v>186</v>
      </c>
      <c r="DG470" s="111" t="s">
        <v>186</v>
      </c>
      <c r="DH470" s="111" t="s">
        <v>186</v>
      </c>
      <c r="DI470" s="111" t="s">
        <v>186</v>
      </c>
      <c r="DJ470" s="111" t="s">
        <v>186</v>
      </c>
      <c r="DK470" s="111" t="s">
        <v>186</v>
      </c>
      <c r="DL470" s="111" t="s">
        <v>186</v>
      </c>
      <c r="DM470" s="115">
        <v>40961.69428240741</v>
      </c>
    </row>
    <row r="471" spans="18:117" ht="17.25" customHeight="1" hidden="1">
      <c r="R471" s="111" t="s">
        <v>1717</v>
      </c>
      <c r="S471" s="111" t="s">
        <v>1718</v>
      </c>
      <c r="T471" s="111" t="s">
        <v>1719</v>
      </c>
      <c r="U471" s="111" t="s">
        <v>1720</v>
      </c>
      <c r="V471" s="111" t="s">
        <v>362</v>
      </c>
      <c r="W471" s="112">
        <v>79772</v>
      </c>
      <c r="X471" s="111" t="s">
        <v>1719</v>
      </c>
      <c r="Y471" s="111" t="s">
        <v>1720</v>
      </c>
      <c r="Z471" s="111" t="s">
        <v>362</v>
      </c>
      <c r="AA471" s="112">
        <v>79772</v>
      </c>
      <c r="AB471" s="113">
        <v>4324473551</v>
      </c>
      <c r="AC471" s="113">
        <v>4324476809</v>
      </c>
      <c r="AD471" s="111" t="s">
        <v>1721</v>
      </c>
      <c r="AE471" s="111" t="s">
        <v>372</v>
      </c>
      <c r="AF471" s="111" t="s">
        <v>1722</v>
      </c>
      <c r="AG471" s="111" t="s">
        <v>1718</v>
      </c>
      <c r="AH471" s="111" t="s">
        <v>1719</v>
      </c>
      <c r="AI471" s="111" t="s">
        <v>1720</v>
      </c>
      <c r="AJ471" s="111" t="s">
        <v>180</v>
      </c>
      <c r="AK471" s="112">
        <v>79772</v>
      </c>
      <c r="AL471" s="111" t="s">
        <v>1719</v>
      </c>
      <c r="AM471" s="111" t="s">
        <v>1720</v>
      </c>
      <c r="AN471" s="111" t="s">
        <v>362</v>
      </c>
      <c r="AO471" s="112">
        <v>79772</v>
      </c>
      <c r="AP471" s="113">
        <v>4324473551</v>
      </c>
      <c r="AQ471" s="113">
        <v>4324476809</v>
      </c>
      <c r="AR471" s="111" t="s">
        <v>197</v>
      </c>
      <c r="AS471" s="114">
        <v>375145</v>
      </c>
      <c r="AT471" s="114">
        <v>420137.74</v>
      </c>
      <c r="AU471" s="114"/>
      <c r="AV471" s="114"/>
      <c r="AW471" s="114">
        <v>116294.95</v>
      </c>
      <c r="AX471" s="114">
        <v>258850.05</v>
      </c>
      <c r="AY471" s="114" t="s">
        <v>186</v>
      </c>
      <c r="AZ471" s="114" t="s">
        <v>186</v>
      </c>
      <c r="BA471" s="114" t="s">
        <v>186</v>
      </c>
      <c r="BB471" s="111" t="s">
        <v>186</v>
      </c>
      <c r="BC471" s="114" t="s">
        <v>186</v>
      </c>
      <c r="BD471" s="111" t="s">
        <v>186</v>
      </c>
      <c r="BE471" s="114" t="s">
        <v>186</v>
      </c>
      <c r="BF471" s="111" t="s">
        <v>186</v>
      </c>
      <c r="BG471" s="114" t="s">
        <v>186</v>
      </c>
      <c r="BH471" s="114" t="s">
        <v>186</v>
      </c>
      <c r="BI471" s="114">
        <v>169975.04</v>
      </c>
      <c r="BJ471" s="114">
        <v>250162.7</v>
      </c>
      <c r="BK471" s="114" t="s">
        <v>186</v>
      </c>
      <c r="BL471" s="114" t="s">
        <v>186</v>
      </c>
      <c r="BM471" s="114" t="s">
        <v>186</v>
      </c>
      <c r="BN471" s="111" t="s">
        <v>186</v>
      </c>
      <c r="BO471" s="114" t="s">
        <v>186</v>
      </c>
      <c r="BP471" s="111" t="s">
        <v>186</v>
      </c>
      <c r="BQ471" s="114" t="s">
        <v>186</v>
      </c>
      <c r="BR471" s="111" t="s">
        <v>186</v>
      </c>
      <c r="BS471" s="114" t="s">
        <v>186</v>
      </c>
      <c r="BT471" s="114" t="s">
        <v>186</v>
      </c>
      <c r="BU471" s="114" t="s">
        <v>186</v>
      </c>
      <c r="BV471" s="114" t="s">
        <v>186</v>
      </c>
      <c r="BW471" s="114" t="s">
        <v>186</v>
      </c>
      <c r="BX471" s="114" t="s">
        <v>186</v>
      </c>
      <c r="BY471" s="114" t="s">
        <v>186</v>
      </c>
      <c r="BZ471" s="114" t="s">
        <v>186</v>
      </c>
      <c r="CA471" s="111" t="s">
        <v>186</v>
      </c>
      <c r="CB471" s="114" t="s">
        <v>186</v>
      </c>
      <c r="CC471" s="111" t="s">
        <v>186</v>
      </c>
      <c r="CD471" s="114" t="s">
        <v>186</v>
      </c>
      <c r="CE471" s="111" t="s">
        <v>188</v>
      </c>
      <c r="CF471" s="111" t="s">
        <v>186</v>
      </c>
      <c r="CG471" s="111" t="s">
        <v>186</v>
      </c>
      <c r="CH471" s="111" t="s">
        <v>186</v>
      </c>
      <c r="CI471" s="111" t="s">
        <v>186</v>
      </c>
      <c r="CJ471" s="111" t="s">
        <v>186</v>
      </c>
      <c r="CK471" s="111" t="s">
        <v>186</v>
      </c>
      <c r="CL471" s="111" t="s">
        <v>186</v>
      </c>
      <c r="CM471" s="111" t="s">
        <v>186</v>
      </c>
      <c r="CN471" s="111" t="s">
        <v>186</v>
      </c>
      <c r="CO471" s="111" t="s">
        <v>186</v>
      </c>
      <c r="CP471" s="111" t="s">
        <v>186</v>
      </c>
      <c r="CQ471" s="111" t="s">
        <v>186</v>
      </c>
      <c r="CR471" s="111" t="s">
        <v>186</v>
      </c>
      <c r="CS471" s="111" t="s">
        <v>186</v>
      </c>
      <c r="CT471" s="111" t="s">
        <v>186</v>
      </c>
      <c r="CU471" s="111" t="s">
        <v>186</v>
      </c>
      <c r="CV471" s="111" t="s">
        <v>186</v>
      </c>
      <c r="CW471" s="111" t="s">
        <v>186</v>
      </c>
      <c r="CX471" s="111" t="s">
        <v>186</v>
      </c>
      <c r="CY471" s="111" t="s">
        <v>186</v>
      </c>
      <c r="CZ471" s="111" t="s">
        <v>186</v>
      </c>
      <c r="DA471" s="111" t="s">
        <v>186</v>
      </c>
      <c r="DB471" s="111" t="s">
        <v>186</v>
      </c>
      <c r="DC471" s="111" t="s">
        <v>186</v>
      </c>
      <c r="DD471" s="111" t="s">
        <v>186</v>
      </c>
      <c r="DE471" s="111" t="s">
        <v>186</v>
      </c>
      <c r="DF471" s="111" t="s">
        <v>186</v>
      </c>
      <c r="DG471" s="111" t="s">
        <v>186</v>
      </c>
      <c r="DH471" s="111" t="s">
        <v>186</v>
      </c>
      <c r="DI471" s="111" t="s">
        <v>186</v>
      </c>
      <c r="DJ471" s="111" t="s">
        <v>186</v>
      </c>
      <c r="DK471" s="111" t="s">
        <v>186</v>
      </c>
      <c r="DL471" s="111" t="s">
        <v>186</v>
      </c>
      <c r="DM471" s="115">
        <v>40956.47225694444</v>
      </c>
    </row>
    <row r="472" spans="18:117" ht="17.25" customHeight="1" hidden="1">
      <c r="R472" s="111" t="s">
        <v>1723</v>
      </c>
      <c r="S472" s="111" t="s">
        <v>1724</v>
      </c>
      <c r="T472" s="111" t="s">
        <v>1725</v>
      </c>
      <c r="U472" s="111" t="s">
        <v>1726</v>
      </c>
      <c r="V472" s="111" t="s">
        <v>180</v>
      </c>
      <c r="W472" s="112">
        <v>78377</v>
      </c>
      <c r="X472" s="111" t="s">
        <v>1725</v>
      </c>
      <c r="Y472" s="111" t="s">
        <v>1726</v>
      </c>
      <c r="Z472" s="111" t="s">
        <v>180</v>
      </c>
      <c r="AA472" s="112">
        <v>78377</v>
      </c>
      <c r="AB472" s="113">
        <v>3615262321</v>
      </c>
      <c r="AC472" s="113">
        <v>3615262420</v>
      </c>
      <c r="AD472" s="111" t="s">
        <v>1727</v>
      </c>
      <c r="AE472" s="111" t="s">
        <v>372</v>
      </c>
      <c r="AF472" s="111" t="s">
        <v>1728</v>
      </c>
      <c r="AG472" s="111" t="s">
        <v>1724</v>
      </c>
      <c r="AH472" s="111" t="s">
        <v>1725</v>
      </c>
      <c r="AI472" s="111" t="s">
        <v>1729</v>
      </c>
      <c r="AJ472" s="111" t="s">
        <v>180</v>
      </c>
      <c r="AK472" s="112">
        <v>78377</v>
      </c>
      <c r="AL472" s="111" t="s">
        <v>1725</v>
      </c>
      <c r="AM472" s="111" t="s">
        <v>1730</v>
      </c>
      <c r="AN472" s="111" t="s">
        <v>180</v>
      </c>
      <c r="AO472" s="112">
        <v>78377</v>
      </c>
      <c r="AP472" s="113">
        <v>3615262321</v>
      </c>
      <c r="AQ472" s="113">
        <v>3615262420</v>
      </c>
      <c r="AR472" s="111" t="s">
        <v>197</v>
      </c>
      <c r="AS472" s="114">
        <v>130386</v>
      </c>
      <c r="AT472" s="114">
        <v>64708.98</v>
      </c>
      <c r="AU472" s="114"/>
      <c r="AV472" s="114"/>
      <c r="AW472" s="114" t="s">
        <v>186</v>
      </c>
      <c r="AX472" s="114" t="s">
        <v>186</v>
      </c>
      <c r="AY472" s="114" t="s">
        <v>186</v>
      </c>
      <c r="AZ472" s="114" t="s">
        <v>186</v>
      </c>
      <c r="BA472" s="114" t="s">
        <v>186</v>
      </c>
      <c r="BB472" s="111" t="s">
        <v>1731</v>
      </c>
      <c r="BC472" s="114">
        <v>130386</v>
      </c>
      <c r="BD472" s="111" t="s">
        <v>186</v>
      </c>
      <c r="BE472" s="114" t="s">
        <v>186</v>
      </c>
      <c r="BF472" s="111" t="s">
        <v>186</v>
      </c>
      <c r="BG472" s="114" t="s">
        <v>186</v>
      </c>
      <c r="BH472" s="114" t="s">
        <v>186</v>
      </c>
      <c r="BI472" s="114" t="s">
        <v>186</v>
      </c>
      <c r="BJ472" s="114" t="s">
        <v>186</v>
      </c>
      <c r="BK472" s="114" t="s">
        <v>186</v>
      </c>
      <c r="BL472" s="114" t="s">
        <v>186</v>
      </c>
      <c r="BM472" s="114" t="s">
        <v>186</v>
      </c>
      <c r="BN472" s="111" t="s">
        <v>1731</v>
      </c>
      <c r="BO472" s="114">
        <v>64708.98</v>
      </c>
      <c r="BP472" s="111" t="s">
        <v>186</v>
      </c>
      <c r="BQ472" s="114" t="s">
        <v>186</v>
      </c>
      <c r="BR472" s="111" t="s">
        <v>186</v>
      </c>
      <c r="BS472" s="114" t="s">
        <v>186</v>
      </c>
      <c r="BT472" s="114" t="s">
        <v>186</v>
      </c>
      <c r="BU472" s="114" t="s">
        <v>186</v>
      </c>
      <c r="BV472" s="114" t="s">
        <v>186</v>
      </c>
      <c r="BW472" s="114" t="s">
        <v>186</v>
      </c>
      <c r="BX472" s="114" t="s">
        <v>186</v>
      </c>
      <c r="BY472" s="114" t="s">
        <v>186</v>
      </c>
      <c r="BZ472" s="114" t="s">
        <v>186</v>
      </c>
      <c r="CA472" s="111" t="s">
        <v>186</v>
      </c>
      <c r="CB472" s="114" t="s">
        <v>186</v>
      </c>
      <c r="CC472" s="111" t="s">
        <v>186</v>
      </c>
      <c r="CD472" s="114" t="s">
        <v>186</v>
      </c>
      <c r="CE472" s="111" t="s">
        <v>188</v>
      </c>
      <c r="CF472" s="111" t="s">
        <v>186</v>
      </c>
      <c r="CG472" s="111" t="s">
        <v>186</v>
      </c>
      <c r="CH472" s="111" t="s">
        <v>186</v>
      </c>
      <c r="CI472" s="111" t="s">
        <v>186</v>
      </c>
      <c r="CJ472" s="111" t="s">
        <v>186</v>
      </c>
      <c r="CK472" s="111" t="s">
        <v>186</v>
      </c>
      <c r="CL472" s="111" t="s">
        <v>186</v>
      </c>
      <c r="CM472" s="111" t="s">
        <v>186</v>
      </c>
      <c r="CN472" s="111" t="s">
        <v>186</v>
      </c>
      <c r="CO472" s="111" t="s">
        <v>186</v>
      </c>
      <c r="CP472" s="111" t="s">
        <v>186</v>
      </c>
      <c r="CQ472" s="111" t="s">
        <v>186</v>
      </c>
      <c r="CR472" s="111" t="s">
        <v>186</v>
      </c>
      <c r="CS472" s="111" t="s">
        <v>186</v>
      </c>
      <c r="CT472" s="111" t="s">
        <v>186</v>
      </c>
      <c r="CU472" s="111" t="s">
        <v>186</v>
      </c>
      <c r="CV472" s="114" t="s">
        <v>186</v>
      </c>
      <c r="CW472" s="111" t="s">
        <v>186</v>
      </c>
      <c r="CX472" s="111" t="s">
        <v>186</v>
      </c>
      <c r="CY472" s="111" t="s">
        <v>186</v>
      </c>
      <c r="CZ472" s="111" t="s">
        <v>186</v>
      </c>
      <c r="DA472" s="111" t="s">
        <v>186</v>
      </c>
      <c r="DB472" s="111" t="s">
        <v>186</v>
      </c>
      <c r="DC472" s="111" t="s">
        <v>186</v>
      </c>
      <c r="DD472" s="111" t="s">
        <v>186</v>
      </c>
      <c r="DE472" s="111" t="s">
        <v>186</v>
      </c>
      <c r="DF472" s="111" t="s">
        <v>186</v>
      </c>
      <c r="DG472" s="111" t="s">
        <v>186</v>
      </c>
      <c r="DH472" s="111" t="s">
        <v>186</v>
      </c>
      <c r="DI472" s="111" t="s">
        <v>186</v>
      </c>
      <c r="DJ472" s="111" t="s">
        <v>186</v>
      </c>
      <c r="DK472" s="111" t="s">
        <v>186</v>
      </c>
      <c r="DL472" s="111" t="s">
        <v>186</v>
      </c>
      <c r="DM472" s="115">
        <v>40969.84143518518</v>
      </c>
    </row>
    <row r="473" spans="18:117" ht="17.25" customHeight="1" hidden="1">
      <c r="R473" s="111" t="s">
        <v>1732</v>
      </c>
      <c r="S473" s="111" t="s">
        <v>1733</v>
      </c>
      <c r="T473" s="111" t="s">
        <v>1734</v>
      </c>
      <c r="U473" s="111" t="s">
        <v>1735</v>
      </c>
      <c r="V473" s="111" t="s">
        <v>180</v>
      </c>
      <c r="W473" s="112">
        <v>77004</v>
      </c>
      <c r="X473" s="111" t="s">
        <v>1734</v>
      </c>
      <c r="Y473" s="111" t="s">
        <v>712</v>
      </c>
      <c r="Z473" s="111" t="s">
        <v>180</v>
      </c>
      <c r="AA473" s="112">
        <v>77004</v>
      </c>
      <c r="AB473" s="113">
        <v>7135262441</v>
      </c>
      <c r="AC473" s="113">
        <v>8322014878</v>
      </c>
      <c r="AD473" s="111" t="s">
        <v>1736</v>
      </c>
      <c r="AE473" s="111" t="s">
        <v>372</v>
      </c>
      <c r="AF473" s="111" t="s">
        <v>1737</v>
      </c>
      <c r="AG473" s="111" t="s">
        <v>1733</v>
      </c>
      <c r="AH473" s="111" t="s">
        <v>1734</v>
      </c>
      <c r="AI473" s="111" t="s">
        <v>712</v>
      </c>
      <c r="AJ473" s="111" t="s">
        <v>180</v>
      </c>
      <c r="AK473" s="112">
        <v>77004</v>
      </c>
      <c r="AL473" s="111" t="s">
        <v>1734</v>
      </c>
      <c r="AM473" s="111" t="s">
        <v>712</v>
      </c>
      <c r="AN473" s="111" t="s">
        <v>180</v>
      </c>
      <c r="AO473" s="112">
        <v>77004</v>
      </c>
      <c r="AP473" s="113">
        <v>7135262441</v>
      </c>
      <c r="AQ473" s="113">
        <v>8322014878</v>
      </c>
      <c r="AR473" s="111" t="s">
        <v>185</v>
      </c>
      <c r="AS473" s="114">
        <v>3355435</v>
      </c>
      <c r="AT473" s="114">
        <v>0</v>
      </c>
      <c r="AU473" s="114"/>
      <c r="AV473" s="114">
        <v>650000</v>
      </c>
      <c r="AW473" s="114">
        <v>235435</v>
      </c>
      <c r="AX473" s="114">
        <v>2100000</v>
      </c>
      <c r="AY473" s="114">
        <v>120000</v>
      </c>
      <c r="AZ473" s="114">
        <v>250000</v>
      </c>
      <c r="BA473" s="114" t="s">
        <v>186</v>
      </c>
      <c r="BB473" s="111" t="s">
        <v>186</v>
      </c>
      <c r="BC473" s="114" t="s">
        <v>186</v>
      </c>
      <c r="BD473" s="111" t="s">
        <v>186</v>
      </c>
      <c r="BE473" s="114" t="s">
        <v>186</v>
      </c>
      <c r="BF473" s="111" t="s">
        <v>186</v>
      </c>
      <c r="BG473" s="114" t="s">
        <v>186</v>
      </c>
      <c r="BH473" s="114" t="s">
        <v>186</v>
      </c>
      <c r="BI473" s="114" t="s">
        <v>186</v>
      </c>
      <c r="BJ473" s="114" t="s">
        <v>186</v>
      </c>
      <c r="BK473" s="114" t="s">
        <v>186</v>
      </c>
      <c r="BL473" s="114" t="s">
        <v>186</v>
      </c>
      <c r="BM473" s="114" t="s">
        <v>186</v>
      </c>
      <c r="BN473" s="111" t="s">
        <v>186</v>
      </c>
      <c r="BO473" s="114" t="s">
        <v>186</v>
      </c>
      <c r="BP473" s="111" t="s">
        <v>186</v>
      </c>
      <c r="BQ473" s="114" t="s">
        <v>186</v>
      </c>
      <c r="BR473" s="111" t="s">
        <v>186</v>
      </c>
      <c r="BS473" s="114" t="s">
        <v>186</v>
      </c>
      <c r="BT473" s="114" t="s">
        <v>186</v>
      </c>
      <c r="BU473" s="114" t="s">
        <v>186</v>
      </c>
      <c r="BV473" s="114" t="s">
        <v>186</v>
      </c>
      <c r="BW473" s="114" t="s">
        <v>186</v>
      </c>
      <c r="BX473" s="114" t="s">
        <v>186</v>
      </c>
      <c r="BY473" s="114" t="s">
        <v>186</v>
      </c>
      <c r="BZ473" s="114" t="s">
        <v>186</v>
      </c>
      <c r="CA473" s="111" t="s">
        <v>186</v>
      </c>
      <c r="CB473" s="114" t="s">
        <v>186</v>
      </c>
      <c r="CC473" s="111" t="s">
        <v>186</v>
      </c>
      <c r="CD473" s="114" t="s">
        <v>186</v>
      </c>
      <c r="CE473" s="111" t="s">
        <v>188</v>
      </c>
      <c r="CF473" s="111" t="s">
        <v>186</v>
      </c>
      <c r="CG473" s="111" t="s">
        <v>186</v>
      </c>
      <c r="CH473" s="111" t="s">
        <v>186</v>
      </c>
      <c r="CI473" s="111" t="s">
        <v>186</v>
      </c>
      <c r="CJ473" s="111" t="s">
        <v>186</v>
      </c>
      <c r="CK473" s="111"/>
      <c r="CL473" s="111" t="s">
        <v>186</v>
      </c>
      <c r="CM473" s="111" t="s">
        <v>186</v>
      </c>
      <c r="CN473" s="111" t="s">
        <v>186</v>
      </c>
      <c r="CO473" s="111" t="s">
        <v>186</v>
      </c>
      <c r="CP473" s="111" t="s">
        <v>186</v>
      </c>
      <c r="CQ473" s="111" t="s">
        <v>186</v>
      </c>
      <c r="CR473" s="111"/>
      <c r="CS473" s="111" t="s">
        <v>186</v>
      </c>
      <c r="CT473" s="111" t="s">
        <v>186</v>
      </c>
      <c r="CU473" s="111" t="s">
        <v>186</v>
      </c>
      <c r="CV473" s="111" t="s">
        <v>186</v>
      </c>
      <c r="CW473" s="111" t="s">
        <v>186</v>
      </c>
      <c r="CX473" s="111" t="s">
        <v>186</v>
      </c>
      <c r="CY473" s="111" t="s">
        <v>186</v>
      </c>
      <c r="CZ473" s="111" t="s">
        <v>186</v>
      </c>
      <c r="DA473" s="111" t="s">
        <v>186</v>
      </c>
      <c r="DB473" s="111" t="s">
        <v>186</v>
      </c>
      <c r="DC473" s="111" t="s">
        <v>186</v>
      </c>
      <c r="DD473" s="111" t="s">
        <v>186</v>
      </c>
      <c r="DE473" s="111" t="s">
        <v>186</v>
      </c>
      <c r="DF473" s="111"/>
      <c r="DG473" s="111" t="s">
        <v>186</v>
      </c>
      <c r="DH473" s="111" t="s">
        <v>186</v>
      </c>
      <c r="DI473" s="111" t="s">
        <v>186</v>
      </c>
      <c r="DJ473" s="111" t="s">
        <v>186</v>
      </c>
      <c r="DK473" s="111" t="s">
        <v>186</v>
      </c>
      <c r="DL473" s="111" t="s">
        <v>186</v>
      </c>
      <c r="DM473" s="115">
        <v>40963.508877314816</v>
      </c>
    </row>
    <row r="474" spans="18:117" ht="17.25" customHeight="1" hidden="1">
      <c r="R474" s="111" t="s">
        <v>1738</v>
      </c>
      <c r="S474" s="111" t="s">
        <v>1739</v>
      </c>
      <c r="T474" s="111" t="s">
        <v>1740</v>
      </c>
      <c r="U474" s="111" t="s">
        <v>1741</v>
      </c>
      <c r="V474" s="111" t="s">
        <v>180</v>
      </c>
      <c r="W474" s="112">
        <v>79556</v>
      </c>
      <c r="X474" s="111" t="s">
        <v>1742</v>
      </c>
      <c r="Y474" s="111" t="s">
        <v>1741</v>
      </c>
      <c r="Z474" s="111" t="s">
        <v>180</v>
      </c>
      <c r="AA474" s="112">
        <v>79556</v>
      </c>
      <c r="AB474" s="113">
        <v>3252351701</v>
      </c>
      <c r="AC474" s="113">
        <v>3252358705</v>
      </c>
      <c r="AD474" s="111" t="s">
        <v>1743</v>
      </c>
      <c r="AE474" s="111" t="s">
        <v>372</v>
      </c>
      <c r="AF474" s="111" t="s">
        <v>1744</v>
      </c>
      <c r="AG474" s="111" t="s">
        <v>1739</v>
      </c>
      <c r="AH474" s="111" t="s">
        <v>1740</v>
      </c>
      <c r="AI474" s="111" t="s">
        <v>1741</v>
      </c>
      <c r="AJ474" s="111" t="s">
        <v>180</v>
      </c>
      <c r="AK474" s="112">
        <v>79556</v>
      </c>
      <c r="AL474" s="111" t="s">
        <v>1742</v>
      </c>
      <c r="AM474" s="111" t="s">
        <v>1741</v>
      </c>
      <c r="AN474" s="111" t="s">
        <v>180</v>
      </c>
      <c r="AO474" s="112">
        <v>79556</v>
      </c>
      <c r="AP474" s="113">
        <v>3252351701</v>
      </c>
      <c r="AQ474" s="113">
        <v>3252358705</v>
      </c>
      <c r="AR474" s="111" t="s">
        <v>197</v>
      </c>
      <c r="AS474" s="114">
        <v>853347</v>
      </c>
      <c r="AT474" s="114">
        <v>501196</v>
      </c>
      <c r="AU474" s="114"/>
      <c r="AV474" s="114"/>
      <c r="AW474" s="114" t="s">
        <v>186</v>
      </c>
      <c r="AX474" s="114" t="s">
        <v>186</v>
      </c>
      <c r="AY474" s="114" t="s">
        <v>186</v>
      </c>
      <c r="AZ474" s="114" t="s">
        <v>186</v>
      </c>
      <c r="BA474" s="114" t="s">
        <v>186</v>
      </c>
      <c r="BB474" s="111" t="s">
        <v>1178</v>
      </c>
      <c r="BC474" s="114">
        <v>853347</v>
      </c>
      <c r="BD474" s="111" t="s">
        <v>186</v>
      </c>
      <c r="BE474" s="114" t="s">
        <v>186</v>
      </c>
      <c r="BF474" s="111" t="s">
        <v>186</v>
      </c>
      <c r="BG474" s="114" t="s">
        <v>186</v>
      </c>
      <c r="BH474" s="114">
        <v>501196</v>
      </c>
      <c r="BI474" s="114" t="s">
        <v>186</v>
      </c>
      <c r="BJ474" s="114" t="s">
        <v>186</v>
      </c>
      <c r="BK474" s="114" t="s">
        <v>186</v>
      </c>
      <c r="BL474" s="114" t="s">
        <v>186</v>
      </c>
      <c r="BM474" s="114" t="s">
        <v>186</v>
      </c>
      <c r="BN474" s="111" t="s">
        <v>186</v>
      </c>
      <c r="BO474" s="114" t="s">
        <v>186</v>
      </c>
      <c r="BP474" s="111" t="s">
        <v>186</v>
      </c>
      <c r="BQ474" s="114" t="s">
        <v>186</v>
      </c>
      <c r="BR474" s="111" t="s">
        <v>186</v>
      </c>
      <c r="BS474" s="114" t="s">
        <v>186</v>
      </c>
      <c r="BT474" s="114" t="s">
        <v>186</v>
      </c>
      <c r="BU474" s="114" t="s">
        <v>186</v>
      </c>
      <c r="BV474" s="114" t="s">
        <v>186</v>
      </c>
      <c r="BW474" s="114" t="s">
        <v>186</v>
      </c>
      <c r="BX474" s="114" t="s">
        <v>186</v>
      </c>
      <c r="BY474" s="114" t="s">
        <v>186</v>
      </c>
      <c r="BZ474" s="114" t="s">
        <v>186</v>
      </c>
      <c r="CA474" s="111" t="s">
        <v>186</v>
      </c>
      <c r="CB474" s="114" t="s">
        <v>186</v>
      </c>
      <c r="CC474" s="111" t="s">
        <v>186</v>
      </c>
      <c r="CD474" s="114" t="s">
        <v>186</v>
      </c>
      <c r="CE474" s="111" t="s">
        <v>188</v>
      </c>
      <c r="CF474" s="111" t="s">
        <v>186</v>
      </c>
      <c r="CG474" s="111" t="s">
        <v>186</v>
      </c>
      <c r="CH474" s="111" t="s">
        <v>186</v>
      </c>
      <c r="CI474" s="111" t="s">
        <v>186</v>
      </c>
      <c r="CJ474" s="111" t="s">
        <v>186</v>
      </c>
      <c r="CK474" s="111" t="s">
        <v>186</v>
      </c>
      <c r="CL474" s="111" t="s">
        <v>186</v>
      </c>
      <c r="CM474" s="111" t="s">
        <v>186</v>
      </c>
      <c r="CN474" s="111" t="s">
        <v>186</v>
      </c>
      <c r="CO474" s="111" t="s">
        <v>186</v>
      </c>
      <c r="CP474" s="111" t="s">
        <v>186</v>
      </c>
      <c r="CQ474" s="111" t="s">
        <v>186</v>
      </c>
      <c r="CR474" s="111" t="s">
        <v>186</v>
      </c>
      <c r="CS474" s="111" t="s">
        <v>186</v>
      </c>
      <c r="CT474" s="111" t="s">
        <v>186</v>
      </c>
      <c r="CU474" s="111" t="s">
        <v>186</v>
      </c>
      <c r="CV474" s="114" t="s">
        <v>186</v>
      </c>
      <c r="CW474" s="111" t="s">
        <v>186</v>
      </c>
      <c r="CX474" s="111" t="s">
        <v>186</v>
      </c>
      <c r="CY474" s="111" t="s">
        <v>186</v>
      </c>
      <c r="CZ474" s="111" t="s">
        <v>186</v>
      </c>
      <c r="DA474" s="111" t="s">
        <v>186</v>
      </c>
      <c r="DB474" s="111" t="s">
        <v>186</v>
      </c>
      <c r="DC474" s="111" t="s">
        <v>186</v>
      </c>
      <c r="DD474" s="111" t="s">
        <v>186</v>
      </c>
      <c r="DE474" s="111" t="s">
        <v>186</v>
      </c>
      <c r="DF474" s="111" t="s">
        <v>186</v>
      </c>
      <c r="DG474" s="111" t="s">
        <v>186</v>
      </c>
      <c r="DH474" s="111" t="s">
        <v>186</v>
      </c>
      <c r="DI474" s="111" t="s">
        <v>186</v>
      </c>
      <c r="DJ474" s="111" t="s">
        <v>186</v>
      </c>
      <c r="DK474" s="111" t="s">
        <v>186</v>
      </c>
      <c r="DL474" s="111" t="s">
        <v>186</v>
      </c>
      <c r="DM474" s="115">
        <v>40968.65934027778</v>
      </c>
    </row>
    <row r="475" spans="18:117" ht="17.25" customHeight="1" hidden="1">
      <c r="R475" s="129" t="s">
        <v>1745</v>
      </c>
      <c r="S475" s="129" t="s">
        <v>1746</v>
      </c>
      <c r="T475" s="129" t="s">
        <v>1747</v>
      </c>
      <c r="U475" s="129" t="s">
        <v>1748</v>
      </c>
      <c r="V475" s="129" t="s">
        <v>180</v>
      </c>
      <c r="W475" s="112">
        <v>75948</v>
      </c>
      <c r="X475" s="111" t="s">
        <v>1749</v>
      </c>
      <c r="Y475" s="111" t="s">
        <v>1748</v>
      </c>
      <c r="Z475" s="111" t="s">
        <v>180</v>
      </c>
      <c r="AA475" s="112">
        <v>75948</v>
      </c>
      <c r="AB475" s="113">
        <v>4097873300</v>
      </c>
      <c r="AC475" s="113">
        <v>4097871010</v>
      </c>
      <c r="AD475" s="111" t="s">
        <v>573</v>
      </c>
      <c r="AE475" s="111" t="s">
        <v>1750</v>
      </c>
      <c r="AF475" s="111" t="s">
        <v>707</v>
      </c>
      <c r="AG475" s="111" t="s">
        <v>576</v>
      </c>
      <c r="AH475" s="111" t="s">
        <v>1751</v>
      </c>
      <c r="AI475" s="111" t="s">
        <v>578</v>
      </c>
      <c r="AJ475" s="111" t="s">
        <v>579</v>
      </c>
      <c r="AK475" s="112">
        <v>74804</v>
      </c>
      <c r="AL475" s="111" t="s">
        <v>1751</v>
      </c>
      <c r="AM475" s="111" t="s">
        <v>578</v>
      </c>
      <c r="AN475" s="111" t="s">
        <v>579</v>
      </c>
      <c r="AO475" s="112">
        <v>74804</v>
      </c>
      <c r="AP475" s="113">
        <v>4058780202</v>
      </c>
      <c r="AQ475" s="113">
        <v>4052726007</v>
      </c>
      <c r="AR475" s="111" t="s">
        <v>186</v>
      </c>
      <c r="AS475" s="114" t="s">
        <v>186</v>
      </c>
      <c r="AT475" s="114">
        <v>969996</v>
      </c>
      <c r="AU475" s="114"/>
      <c r="AV475" s="114"/>
      <c r="AW475" s="114" t="s">
        <v>186</v>
      </c>
      <c r="AX475" s="114" t="s">
        <v>186</v>
      </c>
      <c r="AY475" s="114" t="s">
        <v>186</v>
      </c>
      <c r="AZ475" s="114" t="s">
        <v>186</v>
      </c>
      <c r="BA475" s="114" t="s">
        <v>186</v>
      </c>
      <c r="BB475" s="111" t="s">
        <v>186</v>
      </c>
      <c r="BC475" s="114" t="s">
        <v>186</v>
      </c>
      <c r="BD475" s="111" t="s">
        <v>186</v>
      </c>
      <c r="BE475" s="114" t="s">
        <v>186</v>
      </c>
      <c r="BF475" s="111" t="s">
        <v>186</v>
      </c>
      <c r="BG475" s="114" t="s">
        <v>186</v>
      </c>
      <c r="BH475" s="114" t="s">
        <v>186</v>
      </c>
      <c r="BI475" s="114">
        <v>535635</v>
      </c>
      <c r="BJ475" s="114">
        <v>134361</v>
      </c>
      <c r="BK475" s="114" t="s">
        <v>186</v>
      </c>
      <c r="BL475" s="114" t="s">
        <v>186</v>
      </c>
      <c r="BM475" s="114" t="s">
        <v>186</v>
      </c>
      <c r="BN475" s="111" t="s">
        <v>1752</v>
      </c>
      <c r="BO475" s="114">
        <v>300000</v>
      </c>
      <c r="BP475" s="111" t="s">
        <v>186</v>
      </c>
      <c r="BQ475" s="114" t="s">
        <v>186</v>
      </c>
      <c r="BR475" s="111" t="s">
        <v>186</v>
      </c>
      <c r="BS475" s="114" t="s">
        <v>186</v>
      </c>
      <c r="BT475" s="114" t="s">
        <v>186</v>
      </c>
      <c r="BU475" s="114" t="s">
        <v>186</v>
      </c>
      <c r="BV475" s="114" t="s">
        <v>186</v>
      </c>
      <c r="BW475" s="114" t="s">
        <v>186</v>
      </c>
      <c r="BX475" s="114" t="s">
        <v>186</v>
      </c>
      <c r="BY475" s="114" t="s">
        <v>186</v>
      </c>
      <c r="BZ475" s="114" t="s">
        <v>186</v>
      </c>
      <c r="CA475" s="111" t="s">
        <v>186</v>
      </c>
      <c r="CB475" s="114" t="s">
        <v>186</v>
      </c>
      <c r="CC475" s="111" t="s">
        <v>186</v>
      </c>
      <c r="CD475" s="114" t="s">
        <v>186</v>
      </c>
      <c r="CE475" s="111" t="s">
        <v>188</v>
      </c>
      <c r="CF475" s="111" t="s">
        <v>186</v>
      </c>
      <c r="CG475" s="111" t="s">
        <v>186</v>
      </c>
      <c r="CH475" s="111" t="s">
        <v>186</v>
      </c>
      <c r="CI475" s="111" t="s">
        <v>186</v>
      </c>
      <c r="CJ475" s="111" t="s">
        <v>186</v>
      </c>
      <c r="CK475" s="111" t="s">
        <v>186</v>
      </c>
      <c r="CL475" s="111" t="s">
        <v>186</v>
      </c>
      <c r="CM475" s="111" t="s">
        <v>186</v>
      </c>
      <c r="CN475" s="111" t="s">
        <v>186</v>
      </c>
      <c r="CO475" s="111" t="s">
        <v>186</v>
      </c>
      <c r="CP475" s="111" t="s">
        <v>186</v>
      </c>
      <c r="CQ475" s="111" t="s">
        <v>186</v>
      </c>
      <c r="CR475" s="111" t="s">
        <v>186</v>
      </c>
      <c r="CS475" s="111" t="s">
        <v>186</v>
      </c>
      <c r="CT475" s="111" t="s">
        <v>186</v>
      </c>
      <c r="CU475" s="111" t="s">
        <v>186</v>
      </c>
      <c r="CV475" s="111" t="s">
        <v>186</v>
      </c>
      <c r="CW475" s="111" t="s">
        <v>186</v>
      </c>
      <c r="CX475" s="111" t="s">
        <v>186</v>
      </c>
      <c r="CY475" s="111" t="s">
        <v>186</v>
      </c>
      <c r="CZ475" s="111" t="s">
        <v>186</v>
      </c>
      <c r="DA475" s="111" t="s">
        <v>186</v>
      </c>
      <c r="DB475" s="111" t="s">
        <v>186</v>
      </c>
      <c r="DC475" s="111" t="s">
        <v>186</v>
      </c>
      <c r="DD475" s="111" t="s">
        <v>186</v>
      </c>
      <c r="DE475" s="111" t="s">
        <v>186</v>
      </c>
      <c r="DF475" s="111" t="s">
        <v>186</v>
      </c>
      <c r="DG475" s="111" t="s">
        <v>186</v>
      </c>
      <c r="DH475" s="111" t="s">
        <v>186</v>
      </c>
      <c r="DI475" s="111" t="s">
        <v>186</v>
      </c>
      <c r="DJ475" s="111" t="s">
        <v>186</v>
      </c>
      <c r="DK475" s="111" t="s">
        <v>186</v>
      </c>
      <c r="DL475" s="111" t="s">
        <v>186</v>
      </c>
      <c r="DM475" s="115">
        <v>40941.661145833335</v>
      </c>
    </row>
    <row r="476" spans="18:117" ht="17.25" customHeight="1" hidden="1">
      <c r="R476" s="120" t="s">
        <v>1753</v>
      </c>
      <c r="S476" s="111" t="s">
        <v>1754</v>
      </c>
      <c r="T476" s="111" t="s">
        <v>1755</v>
      </c>
      <c r="U476" s="111" t="s">
        <v>1756</v>
      </c>
      <c r="V476" s="111" t="s">
        <v>180</v>
      </c>
      <c r="W476" s="112">
        <v>76904</v>
      </c>
      <c r="X476" s="111" t="s">
        <v>1755</v>
      </c>
      <c r="Y476" s="111" t="s">
        <v>1756</v>
      </c>
      <c r="Z476" s="111" t="s">
        <v>180</v>
      </c>
      <c r="AA476" s="112">
        <v>76904</v>
      </c>
      <c r="AB476" s="113">
        <v>3259499511</v>
      </c>
      <c r="AC476" s="113">
        <v>3259476550</v>
      </c>
      <c r="AD476" s="111" t="s">
        <v>349</v>
      </c>
      <c r="AE476" s="111" t="s">
        <v>350</v>
      </c>
      <c r="AF476" s="111" t="s">
        <v>351</v>
      </c>
      <c r="AG476" s="111" t="s">
        <v>352</v>
      </c>
      <c r="AH476" s="111" t="s">
        <v>353</v>
      </c>
      <c r="AI476" s="111" t="s">
        <v>354</v>
      </c>
      <c r="AJ476" s="111" t="s">
        <v>355</v>
      </c>
      <c r="AK476" s="112">
        <v>37067</v>
      </c>
      <c r="AL476" s="111" t="s">
        <v>353</v>
      </c>
      <c r="AM476" s="111" t="s">
        <v>354</v>
      </c>
      <c r="AN476" s="111" t="s">
        <v>355</v>
      </c>
      <c r="AO476" s="112">
        <v>37067</v>
      </c>
      <c r="AP476" s="113">
        <v>6154653461</v>
      </c>
      <c r="AQ476" s="113">
        <v>6153732603</v>
      </c>
      <c r="AR476" s="111" t="s">
        <v>185</v>
      </c>
      <c r="AS476" s="114" t="s">
        <v>186</v>
      </c>
      <c r="AT476" s="114">
        <v>737382</v>
      </c>
      <c r="AU476" s="114"/>
      <c r="AV476" s="114"/>
      <c r="AW476" s="114" t="s">
        <v>186</v>
      </c>
      <c r="AX476" s="114" t="s">
        <v>186</v>
      </c>
      <c r="AY476" s="114" t="s">
        <v>186</v>
      </c>
      <c r="AZ476" s="114" t="s">
        <v>186</v>
      </c>
      <c r="BA476" s="114" t="s">
        <v>186</v>
      </c>
      <c r="BB476" s="111" t="s">
        <v>186</v>
      </c>
      <c r="BC476" s="114" t="s">
        <v>186</v>
      </c>
      <c r="BD476" s="111" t="s">
        <v>186</v>
      </c>
      <c r="BE476" s="114" t="s">
        <v>186</v>
      </c>
      <c r="BF476" s="111" t="s">
        <v>186</v>
      </c>
      <c r="BG476" s="114" t="s">
        <v>186</v>
      </c>
      <c r="BH476" s="114" t="s">
        <v>186</v>
      </c>
      <c r="BI476" s="114" t="s">
        <v>186</v>
      </c>
      <c r="BJ476" s="114" t="s">
        <v>186</v>
      </c>
      <c r="BK476" s="114" t="s">
        <v>186</v>
      </c>
      <c r="BL476" s="114" t="s">
        <v>186</v>
      </c>
      <c r="BM476" s="114" t="s">
        <v>186</v>
      </c>
      <c r="BN476" s="111" t="s">
        <v>357</v>
      </c>
      <c r="BO476" s="114">
        <v>737382</v>
      </c>
      <c r="BP476" s="111" t="s">
        <v>186</v>
      </c>
      <c r="BQ476" s="114" t="s">
        <v>186</v>
      </c>
      <c r="BR476" s="111" t="s">
        <v>186</v>
      </c>
      <c r="BS476" s="114" t="s">
        <v>186</v>
      </c>
      <c r="BT476" s="114" t="s">
        <v>186</v>
      </c>
      <c r="BU476" s="114" t="s">
        <v>186</v>
      </c>
      <c r="BV476" s="114" t="s">
        <v>186</v>
      </c>
      <c r="BW476" s="114" t="s">
        <v>186</v>
      </c>
      <c r="BX476" s="114" t="s">
        <v>186</v>
      </c>
      <c r="BY476" s="114" t="s">
        <v>186</v>
      </c>
      <c r="BZ476" s="114" t="s">
        <v>186</v>
      </c>
      <c r="CA476" s="111" t="s">
        <v>186</v>
      </c>
      <c r="CB476" s="114" t="s">
        <v>186</v>
      </c>
      <c r="CC476" s="111" t="s">
        <v>186</v>
      </c>
      <c r="CD476" s="114" t="s">
        <v>186</v>
      </c>
      <c r="CE476" s="111" t="s">
        <v>188</v>
      </c>
      <c r="CF476" s="111" t="s">
        <v>186</v>
      </c>
      <c r="CG476" s="111" t="s">
        <v>186</v>
      </c>
      <c r="CH476" s="111" t="s">
        <v>186</v>
      </c>
      <c r="CI476" s="111" t="s">
        <v>186</v>
      </c>
      <c r="CJ476" s="111" t="s">
        <v>186</v>
      </c>
      <c r="CK476" s="111" t="s">
        <v>186</v>
      </c>
      <c r="CL476" s="111" t="s">
        <v>186</v>
      </c>
      <c r="CM476" s="111" t="s">
        <v>186</v>
      </c>
      <c r="CN476" s="111" t="s">
        <v>186</v>
      </c>
      <c r="CO476" s="111" t="s">
        <v>186</v>
      </c>
      <c r="CP476" s="111" t="s">
        <v>186</v>
      </c>
      <c r="CQ476" s="111" t="s">
        <v>186</v>
      </c>
      <c r="CR476" s="111" t="s">
        <v>186</v>
      </c>
      <c r="CS476" s="111" t="s">
        <v>186</v>
      </c>
      <c r="CT476" s="111" t="s">
        <v>186</v>
      </c>
      <c r="CU476" s="111" t="s">
        <v>186</v>
      </c>
      <c r="CV476" s="114" t="s">
        <v>186</v>
      </c>
      <c r="CW476" s="111" t="s">
        <v>186</v>
      </c>
      <c r="CX476" s="111" t="s">
        <v>186</v>
      </c>
      <c r="CY476" s="111" t="s">
        <v>186</v>
      </c>
      <c r="CZ476" s="111" t="s">
        <v>186</v>
      </c>
      <c r="DA476" s="111" t="s">
        <v>186</v>
      </c>
      <c r="DB476" s="111" t="s">
        <v>186</v>
      </c>
      <c r="DC476" s="111" t="s">
        <v>186</v>
      </c>
      <c r="DD476" s="111" t="s">
        <v>186</v>
      </c>
      <c r="DE476" s="111" t="s">
        <v>186</v>
      </c>
      <c r="DF476" s="111" t="s">
        <v>186</v>
      </c>
      <c r="DG476" s="111" t="s">
        <v>186</v>
      </c>
      <c r="DH476" s="111" t="s">
        <v>186</v>
      </c>
      <c r="DI476" s="111" t="s">
        <v>186</v>
      </c>
      <c r="DJ476" s="111" t="s">
        <v>186</v>
      </c>
      <c r="DK476" s="111" t="s">
        <v>186</v>
      </c>
      <c r="DL476" s="111" t="s">
        <v>186</v>
      </c>
      <c r="DM476" s="115">
        <v>40967.72175925926</v>
      </c>
    </row>
    <row r="477" spans="18:117" ht="17.25" customHeight="1" hidden="1">
      <c r="R477" s="111" t="s">
        <v>1757</v>
      </c>
      <c r="S477" s="111" t="s">
        <v>1758</v>
      </c>
      <c r="T477" s="111" t="s">
        <v>1759</v>
      </c>
      <c r="U477" s="111" t="s">
        <v>1760</v>
      </c>
      <c r="V477" s="111" t="s">
        <v>180</v>
      </c>
      <c r="W477" s="112">
        <v>79720</v>
      </c>
      <c r="X477" s="111" t="s">
        <v>1759</v>
      </c>
      <c r="Y477" s="111" t="s">
        <v>1760</v>
      </c>
      <c r="Z477" s="111" t="s">
        <v>180</v>
      </c>
      <c r="AA477" s="112">
        <v>79720</v>
      </c>
      <c r="AB477" s="113">
        <v>4322631211</v>
      </c>
      <c r="AC477" s="113">
        <v>4322630151</v>
      </c>
      <c r="AD477" s="111" t="s">
        <v>349</v>
      </c>
      <c r="AE477" s="111" t="s">
        <v>350</v>
      </c>
      <c r="AF477" s="111" t="s">
        <v>351</v>
      </c>
      <c r="AG477" s="111" t="s">
        <v>352</v>
      </c>
      <c r="AH477" s="111" t="s">
        <v>353</v>
      </c>
      <c r="AI477" s="111" t="s">
        <v>354</v>
      </c>
      <c r="AJ477" s="111" t="s">
        <v>355</v>
      </c>
      <c r="AK477" s="112">
        <v>37067</v>
      </c>
      <c r="AL477" s="111" t="s">
        <v>353</v>
      </c>
      <c r="AM477" s="111" t="s">
        <v>1761</v>
      </c>
      <c r="AN477" s="111" t="s">
        <v>355</v>
      </c>
      <c r="AO477" s="112">
        <v>37067</v>
      </c>
      <c r="AP477" s="113">
        <v>6154653461</v>
      </c>
      <c r="AQ477" s="113">
        <v>6153732603</v>
      </c>
      <c r="AR477" s="111" t="s">
        <v>185</v>
      </c>
      <c r="AS477" s="114">
        <v>1087394</v>
      </c>
      <c r="AT477" s="114">
        <v>1341770</v>
      </c>
      <c r="AU477" s="114"/>
      <c r="AV477" s="114"/>
      <c r="AW477" s="114" t="s">
        <v>186</v>
      </c>
      <c r="AX477" s="114" t="s">
        <v>186</v>
      </c>
      <c r="AY477" s="114" t="s">
        <v>186</v>
      </c>
      <c r="AZ477" s="114" t="s">
        <v>186</v>
      </c>
      <c r="BA477" s="114" t="s">
        <v>186</v>
      </c>
      <c r="BB477" s="111" t="s">
        <v>356</v>
      </c>
      <c r="BC477" s="114">
        <v>1087394</v>
      </c>
      <c r="BD477" s="111" t="s">
        <v>186</v>
      </c>
      <c r="BE477" s="114" t="s">
        <v>186</v>
      </c>
      <c r="BF477" s="111" t="s">
        <v>186</v>
      </c>
      <c r="BG477" s="114" t="s">
        <v>186</v>
      </c>
      <c r="BH477" s="114" t="s">
        <v>186</v>
      </c>
      <c r="BI477" s="114" t="s">
        <v>186</v>
      </c>
      <c r="BJ477" s="114" t="s">
        <v>186</v>
      </c>
      <c r="BK477" s="114" t="s">
        <v>186</v>
      </c>
      <c r="BL477" s="114" t="s">
        <v>186</v>
      </c>
      <c r="BM477" s="114" t="s">
        <v>186</v>
      </c>
      <c r="BN477" s="111" t="s">
        <v>357</v>
      </c>
      <c r="BO477" s="114">
        <v>1341770</v>
      </c>
      <c r="BP477" s="111" t="s">
        <v>186</v>
      </c>
      <c r="BQ477" s="114" t="s">
        <v>186</v>
      </c>
      <c r="BR477" s="111" t="s">
        <v>186</v>
      </c>
      <c r="BS477" s="114" t="s">
        <v>186</v>
      </c>
      <c r="BT477" s="114" t="s">
        <v>186</v>
      </c>
      <c r="BU477" s="114" t="s">
        <v>186</v>
      </c>
      <c r="BV477" s="114" t="s">
        <v>186</v>
      </c>
      <c r="BW477" s="114" t="s">
        <v>186</v>
      </c>
      <c r="BX477" s="114" t="s">
        <v>186</v>
      </c>
      <c r="BY477" s="114" t="s">
        <v>186</v>
      </c>
      <c r="BZ477" s="114" t="s">
        <v>186</v>
      </c>
      <c r="CA477" s="111" t="s">
        <v>186</v>
      </c>
      <c r="CB477" s="114" t="s">
        <v>186</v>
      </c>
      <c r="CC477" s="111" t="s">
        <v>186</v>
      </c>
      <c r="CD477" s="114" t="s">
        <v>186</v>
      </c>
      <c r="CE477" s="111" t="s">
        <v>188</v>
      </c>
      <c r="CF477" s="111" t="s">
        <v>186</v>
      </c>
      <c r="CG477" s="111" t="s">
        <v>186</v>
      </c>
      <c r="CH477" s="111" t="s">
        <v>186</v>
      </c>
      <c r="CI477" s="111" t="s">
        <v>186</v>
      </c>
      <c r="CJ477" s="111" t="s">
        <v>186</v>
      </c>
      <c r="CK477" s="111" t="s">
        <v>186</v>
      </c>
      <c r="CL477" s="111" t="s">
        <v>186</v>
      </c>
      <c r="CM477" s="111" t="s">
        <v>186</v>
      </c>
      <c r="CN477" s="111" t="s">
        <v>186</v>
      </c>
      <c r="CO477" s="111" t="s">
        <v>186</v>
      </c>
      <c r="CP477" s="111" t="s">
        <v>186</v>
      </c>
      <c r="CQ477" s="111" t="s">
        <v>186</v>
      </c>
      <c r="CR477" s="111" t="s">
        <v>186</v>
      </c>
      <c r="CS477" s="111" t="s">
        <v>186</v>
      </c>
      <c r="CT477" s="111" t="s">
        <v>186</v>
      </c>
      <c r="CU477" s="111" t="s">
        <v>186</v>
      </c>
      <c r="CV477" s="114" t="s">
        <v>186</v>
      </c>
      <c r="CW477" s="111" t="s">
        <v>186</v>
      </c>
      <c r="CX477" s="111" t="s">
        <v>186</v>
      </c>
      <c r="CY477" s="111" t="s">
        <v>186</v>
      </c>
      <c r="CZ477" s="111" t="s">
        <v>186</v>
      </c>
      <c r="DA477" s="111" t="s">
        <v>186</v>
      </c>
      <c r="DB477" s="111" t="s">
        <v>186</v>
      </c>
      <c r="DC477" s="111" t="s">
        <v>186</v>
      </c>
      <c r="DD477" s="111" t="s">
        <v>186</v>
      </c>
      <c r="DE477" s="111" t="s">
        <v>186</v>
      </c>
      <c r="DF477" s="111" t="s">
        <v>186</v>
      </c>
      <c r="DG477" s="111" t="s">
        <v>186</v>
      </c>
      <c r="DH477" s="111" t="s">
        <v>186</v>
      </c>
      <c r="DI477" s="111" t="s">
        <v>186</v>
      </c>
      <c r="DJ477" s="111" t="s">
        <v>186</v>
      </c>
      <c r="DK477" s="111" t="s">
        <v>186</v>
      </c>
      <c r="DL477" s="111" t="s">
        <v>186</v>
      </c>
      <c r="DM477" s="115">
        <v>40967.72450231481</v>
      </c>
    </row>
    <row r="478" spans="18:117" ht="17.25" customHeight="1" hidden="1">
      <c r="R478" s="111" t="s">
        <v>1762</v>
      </c>
      <c r="S478" s="111" t="s">
        <v>1763</v>
      </c>
      <c r="T478" s="111" t="s">
        <v>1764</v>
      </c>
      <c r="U478" s="111" t="s">
        <v>1765</v>
      </c>
      <c r="V478" s="111" t="s">
        <v>180</v>
      </c>
      <c r="W478" s="112">
        <v>76936</v>
      </c>
      <c r="X478" s="111" t="s">
        <v>1766</v>
      </c>
      <c r="Y478" s="111" t="s">
        <v>1765</v>
      </c>
      <c r="Z478" s="111" t="s">
        <v>180</v>
      </c>
      <c r="AA478" s="112">
        <v>76936</v>
      </c>
      <c r="AB478" s="113">
        <v>3258532507</v>
      </c>
      <c r="AC478" s="113">
        <v>3258533166</v>
      </c>
      <c r="AD478" s="111" t="s">
        <v>573</v>
      </c>
      <c r="AE478" s="111" t="s">
        <v>574</v>
      </c>
      <c r="AF478" s="111" t="s">
        <v>1767</v>
      </c>
      <c r="AG478" s="111" t="s">
        <v>576</v>
      </c>
      <c r="AH478" s="111" t="s">
        <v>1768</v>
      </c>
      <c r="AI478" s="111" t="s">
        <v>578</v>
      </c>
      <c r="AJ478" s="111" t="s">
        <v>579</v>
      </c>
      <c r="AK478" s="112">
        <v>74804</v>
      </c>
      <c r="AL478" s="111" t="s">
        <v>1768</v>
      </c>
      <c r="AM478" s="111" t="s">
        <v>578</v>
      </c>
      <c r="AN478" s="111" t="s">
        <v>579</v>
      </c>
      <c r="AO478" s="112">
        <v>74804</v>
      </c>
      <c r="AP478" s="113">
        <v>4058780202</v>
      </c>
      <c r="AQ478" s="113">
        <v>4052736007</v>
      </c>
      <c r="AR478" s="111" t="s">
        <v>185</v>
      </c>
      <c r="AS478" s="114">
        <v>32296</v>
      </c>
      <c r="AT478" s="114">
        <v>603083</v>
      </c>
      <c r="AU478" s="114"/>
      <c r="AV478" s="114"/>
      <c r="AW478" s="114">
        <v>23363</v>
      </c>
      <c r="AX478" s="114">
        <v>8933</v>
      </c>
      <c r="AY478" s="114" t="s">
        <v>186</v>
      </c>
      <c r="AZ478" s="114" t="s">
        <v>186</v>
      </c>
      <c r="BA478" s="114" t="s">
        <v>186</v>
      </c>
      <c r="BB478" s="111" t="s">
        <v>186</v>
      </c>
      <c r="BC478" s="114" t="s">
        <v>186</v>
      </c>
      <c r="BD478" s="111" t="s">
        <v>186</v>
      </c>
      <c r="BE478" s="114" t="s">
        <v>186</v>
      </c>
      <c r="BF478" s="111" t="s">
        <v>186</v>
      </c>
      <c r="BG478" s="114" t="s">
        <v>186</v>
      </c>
      <c r="BH478" s="114" t="s">
        <v>186</v>
      </c>
      <c r="BI478" s="114">
        <v>436271</v>
      </c>
      <c r="BJ478" s="114">
        <v>166812</v>
      </c>
      <c r="BK478" s="114" t="s">
        <v>186</v>
      </c>
      <c r="BL478" s="114" t="s">
        <v>186</v>
      </c>
      <c r="BM478" s="114" t="s">
        <v>186</v>
      </c>
      <c r="BN478" s="111" t="s">
        <v>186</v>
      </c>
      <c r="BO478" s="114" t="s">
        <v>186</v>
      </c>
      <c r="BP478" s="111" t="s">
        <v>186</v>
      </c>
      <c r="BQ478" s="114" t="s">
        <v>186</v>
      </c>
      <c r="BR478" s="111" t="s">
        <v>186</v>
      </c>
      <c r="BS478" s="114" t="s">
        <v>186</v>
      </c>
      <c r="BT478" s="114" t="s">
        <v>186</v>
      </c>
      <c r="BU478" s="114" t="s">
        <v>186</v>
      </c>
      <c r="BV478" s="114" t="s">
        <v>186</v>
      </c>
      <c r="BW478" s="114" t="s">
        <v>186</v>
      </c>
      <c r="BX478" s="114" t="s">
        <v>186</v>
      </c>
      <c r="BY478" s="114" t="s">
        <v>186</v>
      </c>
      <c r="BZ478" s="114" t="s">
        <v>186</v>
      </c>
      <c r="CA478" s="111" t="s">
        <v>186</v>
      </c>
      <c r="CB478" s="114" t="s">
        <v>186</v>
      </c>
      <c r="CC478" s="111" t="s">
        <v>186</v>
      </c>
      <c r="CD478" s="114" t="s">
        <v>186</v>
      </c>
      <c r="CE478" s="111" t="s">
        <v>188</v>
      </c>
      <c r="CF478" s="111" t="s">
        <v>186</v>
      </c>
      <c r="CG478" s="111" t="s">
        <v>186</v>
      </c>
      <c r="CH478" s="111" t="s">
        <v>186</v>
      </c>
      <c r="CI478" s="111" t="s">
        <v>186</v>
      </c>
      <c r="CJ478" s="111" t="s">
        <v>186</v>
      </c>
      <c r="CK478" s="111" t="s">
        <v>186</v>
      </c>
      <c r="CL478" s="111" t="s">
        <v>186</v>
      </c>
      <c r="CM478" s="111" t="s">
        <v>186</v>
      </c>
      <c r="CN478" s="111" t="s">
        <v>186</v>
      </c>
      <c r="CO478" s="111" t="s">
        <v>186</v>
      </c>
      <c r="CP478" s="111" t="s">
        <v>186</v>
      </c>
      <c r="CQ478" s="111" t="s">
        <v>186</v>
      </c>
      <c r="CR478" s="111" t="s">
        <v>186</v>
      </c>
      <c r="CS478" s="111" t="s">
        <v>186</v>
      </c>
      <c r="CT478" s="111" t="s">
        <v>186</v>
      </c>
      <c r="CU478" s="111" t="s">
        <v>186</v>
      </c>
      <c r="CV478" s="111" t="s">
        <v>186</v>
      </c>
      <c r="CW478" s="111" t="s">
        <v>186</v>
      </c>
      <c r="CX478" s="111" t="s">
        <v>186</v>
      </c>
      <c r="CY478" s="111" t="s">
        <v>186</v>
      </c>
      <c r="CZ478" s="111" t="s">
        <v>186</v>
      </c>
      <c r="DA478" s="111" t="s">
        <v>186</v>
      </c>
      <c r="DB478" s="111" t="s">
        <v>186</v>
      </c>
      <c r="DC478" s="111" t="s">
        <v>186</v>
      </c>
      <c r="DD478" s="111" t="s">
        <v>186</v>
      </c>
      <c r="DE478" s="111" t="s">
        <v>186</v>
      </c>
      <c r="DF478" s="111" t="s">
        <v>186</v>
      </c>
      <c r="DG478" s="111" t="s">
        <v>186</v>
      </c>
      <c r="DH478" s="111" t="s">
        <v>186</v>
      </c>
      <c r="DI478" s="111" t="s">
        <v>186</v>
      </c>
      <c r="DJ478" s="111" t="s">
        <v>186</v>
      </c>
      <c r="DK478" s="111" t="s">
        <v>186</v>
      </c>
      <c r="DL478" s="111" t="s">
        <v>186</v>
      </c>
      <c r="DM478" s="115">
        <v>40941.67663194444</v>
      </c>
    </row>
    <row r="479" spans="18:117" ht="17.25" customHeight="1" hidden="1">
      <c r="R479" s="111" t="s">
        <v>1769</v>
      </c>
      <c r="S479" s="111" t="s">
        <v>1770</v>
      </c>
      <c r="T479" s="111" t="s">
        <v>1771</v>
      </c>
      <c r="U479" s="111" t="s">
        <v>1772</v>
      </c>
      <c r="V479" s="111" t="s">
        <v>180</v>
      </c>
      <c r="W479" s="112">
        <v>77833</v>
      </c>
      <c r="X479" s="111" t="s">
        <v>1771</v>
      </c>
      <c r="Y479" s="111" t="s">
        <v>1772</v>
      </c>
      <c r="Z479" s="111" t="s">
        <v>180</v>
      </c>
      <c r="AA479" s="112">
        <v>77833</v>
      </c>
      <c r="AB479" s="113">
        <v>9798366173</v>
      </c>
      <c r="AC479" s="113">
        <v>9798302244</v>
      </c>
      <c r="AD479" s="111" t="s">
        <v>1143</v>
      </c>
      <c r="AE479" s="111" t="s">
        <v>1144</v>
      </c>
      <c r="AF479" s="111" t="s">
        <v>1145</v>
      </c>
      <c r="AG479" s="111" t="s">
        <v>1146</v>
      </c>
      <c r="AH479" s="111" t="s">
        <v>1147</v>
      </c>
      <c r="AI479" s="111" t="s">
        <v>1148</v>
      </c>
      <c r="AJ479" s="111" t="s">
        <v>180</v>
      </c>
      <c r="AK479" s="112">
        <v>76508</v>
      </c>
      <c r="AL479" s="111" t="s">
        <v>1147</v>
      </c>
      <c r="AM479" s="111" t="s">
        <v>1148</v>
      </c>
      <c r="AN479" s="111" t="s">
        <v>180</v>
      </c>
      <c r="AO479" s="112">
        <v>76508</v>
      </c>
      <c r="AP479" s="113">
        <v>2542159056</v>
      </c>
      <c r="AQ479" s="113">
        <v>2542159266</v>
      </c>
      <c r="AR479" s="111" t="s">
        <v>185</v>
      </c>
      <c r="AS479" s="114">
        <v>1013104</v>
      </c>
      <c r="AT479" s="114" t="s">
        <v>186</v>
      </c>
      <c r="AU479" s="114"/>
      <c r="AV479" s="114"/>
      <c r="AW479" s="114" t="s">
        <v>186</v>
      </c>
      <c r="AX479" s="114" t="s">
        <v>186</v>
      </c>
      <c r="AY479" s="114" t="s">
        <v>186</v>
      </c>
      <c r="AZ479" s="114" t="s">
        <v>186</v>
      </c>
      <c r="BA479" s="114" t="s">
        <v>186</v>
      </c>
      <c r="BB479" s="111" t="s">
        <v>482</v>
      </c>
      <c r="BC479" s="114" t="s">
        <v>1773</v>
      </c>
      <c r="BD479" s="111" t="s">
        <v>186</v>
      </c>
      <c r="BE479" s="114" t="s">
        <v>186</v>
      </c>
      <c r="BF479" s="111" t="s">
        <v>186</v>
      </c>
      <c r="BG479" s="114" t="s">
        <v>186</v>
      </c>
      <c r="BH479" s="114" t="s">
        <v>186</v>
      </c>
      <c r="BI479" s="114" t="s">
        <v>186</v>
      </c>
      <c r="BJ479" s="114" t="s">
        <v>186</v>
      </c>
      <c r="BK479" s="114" t="s">
        <v>186</v>
      </c>
      <c r="BL479" s="114" t="s">
        <v>186</v>
      </c>
      <c r="BM479" s="114" t="s">
        <v>186</v>
      </c>
      <c r="BN479" s="111" t="s">
        <v>186</v>
      </c>
      <c r="BO479" s="114" t="s">
        <v>186</v>
      </c>
      <c r="BP479" s="111" t="s">
        <v>186</v>
      </c>
      <c r="BQ479" s="114" t="s">
        <v>186</v>
      </c>
      <c r="BR479" s="111" t="s">
        <v>186</v>
      </c>
      <c r="BS479" s="114" t="s">
        <v>186</v>
      </c>
      <c r="BT479" s="114" t="s">
        <v>186</v>
      </c>
      <c r="BU479" s="114" t="s">
        <v>186</v>
      </c>
      <c r="BV479" s="114" t="s">
        <v>186</v>
      </c>
      <c r="BW479" s="114" t="s">
        <v>186</v>
      </c>
      <c r="BX479" s="114" t="s">
        <v>186</v>
      </c>
      <c r="BY479" s="114" t="s">
        <v>186</v>
      </c>
      <c r="BZ479" s="114" t="s">
        <v>186</v>
      </c>
      <c r="CA479" s="111" t="s">
        <v>186</v>
      </c>
      <c r="CB479" s="114" t="s">
        <v>186</v>
      </c>
      <c r="CC479" s="111" t="s">
        <v>186</v>
      </c>
      <c r="CD479" s="114" t="s">
        <v>186</v>
      </c>
      <c r="CE479" s="111" t="s">
        <v>188</v>
      </c>
      <c r="CF479" s="111" t="s">
        <v>186</v>
      </c>
      <c r="CG479" s="111" t="s">
        <v>186</v>
      </c>
      <c r="CH479" s="111" t="s">
        <v>186</v>
      </c>
      <c r="CI479" s="111" t="s">
        <v>186</v>
      </c>
      <c r="CJ479" s="111" t="s">
        <v>186</v>
      </c>
      <c r="CK479" s="111" t="s">
        <v>186</v>
      </c>
      <c r="CL479" s="111" t="s">
        <v>186</v>
      </c>
      <c r="CM479" s="111" t="s">
        <v>186</v>
      </c>
      <c r="CN479" s="111" t="s">
        <v>186</v>
      </c>
      <c r="CO479" s="111" t="s">
        <v>186</v>
      </c>
      <c r="CP479" s="111" t="s">
        <v>186</v>
      </c>
      <c r="CQ479" s="111" t="s">
        <v>186</v>
      </c>
      <c r="CR479" s="111" t="s">
        <v>186</v>
      </c>
      <c r="CS479" s="111" t="s">
        <v>186</v>
      </c>
      <c r="CT479" s="111" t="s">
        <v>186</v>
      </c>
      <c r="CU479" s="111" t="s">
        <v>186</v>
      </c>
      <c r="CV479" s="114" t="s">
        <v>186</v>
      </c>
      <c r="CW479" s="111" t="s">
        <v>186</v>
      </c>
      <c r="CX479" s="111" t="s">
        <v>186</v>
      </c>
      <c r="CY479" s="111" t="s">
        <v>186</v>
      </c>
      <c r="CZ479" s="111" t="s">
        <v>186</v>
      </c>
      <c r="DA479" s="111" t="s">
        <v>186</v>
      </c>
      <c r="DB479" s="111" t="s">
        <v>186</v>
      </c>
      <c r="DC479" s="111" t="s">
        <v>186</v>
      </c>
      <c r="DD479" s="111" t="s">
        <v>186</v>
      </c>
      <c r="DE479" s="111" t="s">
        <v>186</v>
      </c>
      <c r="DF479" s="111" t="s">
        <v>186</v>
      </c>
      <c r="DG479" s="111" t="s">
        <v>186</v>
      </c>
      <c r="DH479" s="111" t="s">
        <v>186</v>
      </c>
      <c r="DI479" s="111" t="s">
        <v>186</v>
      </c>
      <c r="DJ479" s="111" t="s">
        <v>186</v>
      </c>
      <c r="DK479" s="111" t="s">
        <v>186</v>
      </c>
      <c r="DL479" s="111" t="s">
        <v>186</v>
      </c>
      <c r="DM479" s="115">
        <v>40968.58059027778</v>
      </c>
    </row>
    <row r="480" spans="18:117" ht="17.25" customHeight="1" hidden="1">
      <c r="R480" s="111" t="s">
        <v>1774</v>
      </c>
      <c r="S480" s="111" t="s">
        <v>1146</v>
      </c>
      <c r="T480" s="111" t="s">
        <v>1775</v>
      </c>
      <c r="U480" s="111" t="s">
        <v>1148</v>
      </c>
      <c r="V480" s="111" t="s">
        <v>180</v>
      </c>
      <c r="W480" s="112">
        <v>76508</v>
      </c>
      <c r="X480" s="111" t="s">
        <v>1147</v>
      </c>
      <c r="Y480" s="111" t="s">
        <v>1148</v>
      </c>
      <c r="Z480" s="111" t="s">
        <v>180</v>
      </c>
      <c r="AA480" s="112">
        <v>76508</v>
      </c>
      <c r="AB480" s="113">
        <v>2542159056</v>
      </c>
      <c r="AC480" s="113">
        <v>2542159266</v>
      </c>
      <c r="AD480" s="111" t="s">
        <v>1143</v>
      </c>
      <c r="AE480" s="111" t="s">
        <v>1144</v>
      </c>
      <c r="AF480" s="111" t="s">
        <v>1145</v>
      </c>
      <c r="AG480" s="111" t="s">
        <v>1146</v>
      </c>
      <c r="AH480" s="111" t="s">
        <v>1147</v>
      </c>
      <c r="AI480" s="111" t="s">
        <v>1148</v>
      </c>
      <c r="AJ480" s="111" t="s">
        <v>180</v>
      </c>
      <c r="AK480" s="112">
        <v>76508</v>
      </c>
      <c r="AL480" s="111" t="s">
        <v>1147</v>
      </c>
      <c r="AM480" s="111" t="s">
        <v>1148</v>
      </c>
      <c r="AN480" s="111" t="s">
        <v>180</v>
      </c>
      <c r="AO480" s="112">
        <v>76508</v>
      </c>
      <c r="AP480" s="113">
        <v>2542159056</v>
      </c>
      <c r="AQ480" s="113">
        <v>2542159266</v>
      </c>
      <c r="AR480" s="111" t="s">
        <v>185</v>
      </c>
      <c r="AS480" s="114">
        <v>11134541</v>
      </c>
      <c r="AT480" s="114" t="s">
        <v>186</v>
      </c>
      <c r="AU480" s="114"/>
      <c r="AV480" s="114"/>
      <c r="AW480" s="114" t="s">
        <v>186</v>
      </c>
      <c r="AX480" s="114" t="s">
        <v>186</v>
      </c>
      <c r="AY480" s="114" t="s">
        <v>186</v>
      </c>
      <c r="AZ480" s="114" t="s">
        <v>186</v>
      </c>
      <c r="BA480" s="114" t="s">
        <v>186</v>
      </c>
      <c r="BB480" s="111" t="s">
        <v>482</v>
      </c>
      <c r="BC480" s="114">
        <v>11134541</v>
      </c>
      <c r="BD480" s="111" t="s">
        <v>186</v>
      </c>
      <c r="BE480" s="114" t="s">
        <v>186</v>
      </c>
      <c r="BF480" s="111" t="s">
        <v>186</v>
      </c>
      <c r="BG480" s="114" t="s">
        <v>186</v>
      </c>
      <c r="BH480" s="114" t="s">
        <v>186</v>
      </c>
      <c r="BI480" s="114" t="s">
        <v>186</v>
      </c>
      <c r="BJ480" s="114" t="s">
        <v>186</v>
      </c>
      <c r="BK480" s="114" t="s">
        <v>186</v>
      </c>
      <c r="BL480" s="114" t="s">
        <v>186</v>
      </c>
      <c r="BM480" s="114" t="s">
        <v>186</v>
      </c>
      <c r="BN480" s="111" t="s">
        <v>186</v>
      </c>
      <c r="BO480" s="114" t="s">
        <v>186</v>
      </c>
      <c r="BP480" s="111" t="s">
        <v>186</v>
      </c>
      <c r="BQ480" s="114" t="s">
        <v>186</v>
      </c>
      <c r="BR480" s="111" t="s">
        <v>186</v>
      </c>
      <c r="BS480" s="114" t="s">
        <v>186</v>
      </c>
      <c r="BT480" s="114" t="s">
        <v>186</v>
      </c>
      <c r="BU480" s="114" t="s">
        <v>186</v>
      </c>
      <c r="BV480" s="114" t="s">
        <v>186</v>
      </c>
      <c r="BW480" s="114" t="s">
        <v>186</v>
      </c>
      <c r="BX480" s="114" t="s">
        <v>186</v>
      </c>
      <c r="BY480" s="114" t="s">
        <v>186</v>
      </c>
      <c r="BZ480" s="114" t="s">
        <v>186</v>
      </c>
      <c r="CA480" s="111" t="s">
        <v>186</v>
      </c>
      <c r="CB480" s="114" t="s">
        <v>186</v>
      </c>
      <c r="CC480" s="111" t="s">
        <v>186</v>
      </c>
      <c r="CD480" s="114" t="s">
        <v>186</v>
      </c>
      <c r="CE480" s="111" t="s">
        <v>188</v>
      </c>
      <c r="CF480" s="111" t="s">
        <v>186</v>
      </c>
      <c r="CG480" s="111" t="s">
        <v>186</v>
      </c>
      <c r="CH480" s="111" t="s">
        <v>186</v>
      </c>
      <c r="CI480" s="111" t="s">
        <v>186</v>
      </c>
      <c r="CJ480" s="111" t="s">
        <v>186</v>
      </c>
      <c r="CK480" s="111" t="s">
        <v>186</v>
      </c>
      <c r="CL480" s="111" t="s">
        <v>186</v>
      </c>
      <c r="CM480" s="111" t="s">
        <v>186</v>
      </c>
      <c r="CN480" s="111" t="s">
        <v>186</v>
      </c>
      <c r="CO480" s="111" t="s">
        <v>186</v>
      </c>
      <c r="CP480" s="111" t="s">
        <v>186</v>
      </c>
      <c r="CQ480" s="111" t="s">
        <v>186</v>
      </c>
      <c r="CR480" s="111" t="s">
        <v>186</v>
      </c>
      <c r="CS480" s="111" t="s">
        <v>186</v>
      </c>
      <c r="CT480" s="111" t="s">
        <v>186</v>
      </c>
      <c r="CU480" s="111" t="s">
        <v>186</v>
      </c>
      <c r="CV480" s="114" t="s">
        <v>186</v>
      </c>
      <c r="CW480" s="111" t="s">
        <v>186</v>
      </c>
      <c r="CX480" s="111" t="s">
        <v>186</v>
      </c>
      <c r="CY480" s="111" t="s">
        <v>186</v>
      </c>
      <c r="CZ480" s="111" t="s">
        <v>186</v>
      </c>
      <c r="DA480" s="111" t="s">
        <v>186</v>
      </c>
      <c r="DB480" s="111" t="s">
        <v>186</v>
      </c>
      <c r="DC480" s="111" t="s">
        <v>186</v>
      </c>
      <c r="DD480" s="111" t="s">
        <v>186</v>
      </c>
      <c r="DE480" s="111" t="s">
        <v>186</v>
      </c>
      <c r="DF480" s="111" t="s">
        <v>186</v>
      </c>
      <c r="DG480" s="111" t="s">
        <v>186</v>
      </c>
      <c r="DH480" s="111" t="s">
        <v>186</v>
      </c>
      <c r="DI480" s="111" t="s">
        <v>186</v>
      </c>
      <c r="DJ480" s="111" t="s">
        <v>186</v>
      </c>
      <c r="DK480" s="111" t="s">
        <v>186</v>
      </c>
      <c r="DL480" s="111" t="s">
        <v>186</v>
      </c>
      <c r="DM480" s="115">
        <v>40968.372141203705</v>
      </c>
    </row>
    <row r="481" spans="18:117" ht="17.25" customHeight="1" hidden="1">
      <c r="R481" s="111" t="s">
        <v>1776</v>
      </c>
      <c r="S481" s="111" t="s">
        <v>1777</v>
      </c>
      <c r="T481" s="111" t="s">
        <v>1778</v>
      </c>
      <c r="U481" s="111" t="s">
        <v>749</v>
      </c>
      <c r="V481" s="111" t="s">
        <v>180</v>
      </c>
      <c r="W481" s="112">
        <v>78705</v>
      </c>
      <c r="X481" s="111" t="s">
        <v>1778</v>
      </c>
      <c r="Y481" s="111" t="s">
        <v>749</v>
      </c>
      <c r="Z481" s="111" t="s">
        <v>180</v>
      </c>
      <c r="AA481" s="112">
        <v>78705</v>
      </c>
      <c r="AB481" s="113">
        <v>5123241951</v>
      </c>
      <c r="AC481" s="113">
        <v>5123241924</v>
      </c>
      <c r="AD481" s="111" t="s">
        <v>750</v>
      </c>
      <c r="AE481" s="111" t="s">
        <v>236</v>
      </c>
      <c r="AF481" s="111" t="s">
        <v>751</v>
      </c>
      <c r="AG481" s="111" t="s">
        <v>752</v>
      </c>
      <c r="AH481" s="111" t="s">
        <v>1779</v>
      </c>
      <c r="AI481" s="111" t="s">
        <v>749</v>
      </c>
      <c r="AJ481" s="111" t="s">
        <v>180</v>
      </c>
      <c r="AK481" s="112">
        <v>78723</v>
      </c>
      <c r="AL481" s="111" t="s">
        <v>1779</v>
      </c>
      <c r="AM481" s="111" t="s">
        <v>749</v>
      </c>
      <c r="AN481" s="111" t="s">
        <v>180</v>
      </c>
      <c r="AO481" s="112">
        <v>78723</v>
      </c>
      <c r="AP481" s="113">
        <v>5123243269</v>
      </c>
      <c r="AQ481" s="113">
        <v>5124060719</v>
      </c>
      <c r="AR481" s="111" t="s">
        <v>185</v>
      </c>
      <c r="AS481" s="114" t="s">
        <v>186</v>
      </c>
      <c r="AT481" s="114">
        <v>30643557.08</v>
      </c>
      <c r="AU481" s="114"/>
      <c r="AV481" s="114"/>
      <c r="AW481" s="114" t="s">
        <v>186</v>
      </c>
      <c r="AX481" s="114" t="s">
        <v>186</v>
      </c>
      <c r="AY481" s="114" t="s">
        <v>186</v>
      </c>
      <c r="AZ481" s="114" t="s">
        <v>186</v>
      </c>
      <c r="BA481" s="114" t="s">
        <v>186</v>
      </c>
      <c r="BB481" s="111" t="s">
        <v>186</v>
      </c>
      <c r="BC481" s="114" t="s">
        <v>186</v>
      </c>
      <c r="BD481" s="111" t="s">
        <v>186</v>
      </c>
      <c r="BE481" s="114" t="s">
        <v>186</v>
      </c>
      <c r="BF481" s="111" t="s">
        <v>186</v>
      </c>
      <c r="BG481" s="114" t="s">
        <v>186</v>
      </c>
      <c r="BH481" s="114" t="s">
        <v>186</v>
      </c>
      <c r="BI481" s="114" t="s">
        <v>186</v>
      </c>
      <c r="BJ481" s="114" t="s">
        <v>186</v>
      </c>
      <c r="BK481" s="114" t="s">
        <v>186</v>
      </c>
      <c r="BL481" s="114" t="s">
        <v>186</v>
      </c>
      <c r="BM481" s="114" t="s">
        <v>186</v>
      </c>
      <c r="BN481" s="111" t="s">
        <v>1780</v>
      </c>
      <c r="BO481" s="114">
        <v>30643557.08</v>
      </c>
      <c r="BP481" s="111" t="s">
        <v>186</v>
      </c>
      <c r="BQ481" s="114" t="s">
        <v>186</v>
      </c>
      <c r="BR481" s="111" t="s">
        <v>186</v>
      </c>
      <c r="BS481" s="114" t="s">
        <v>186</v>
      </c>
      <c r="BT481" s="114" t="s">
        <v>186</v>
      </c>
      <c r="BU481" s="114" t="s">
        <v>186</v>
      </c>
      <c r="BV481" s="114" t="s">
        <v>186</v>
      </c>
      <c r="BW481" s="114" t="s">
        <v>186</v>
      </c>
      <c r="BX481" s="114" t="s">
        <v>186</v>
      </c>
      <c r="BY481" s="114" t="s">
        <v>186</v>
      </c>
      <c r="BZ481" s="114" t="s">
        <v>186</v>
      </c>
      <c r="CA481" s="111" t="s">
        <v>186</v>
      </c>
      <c r="CB481" s="114" t="s">
        <v>186</v>
      </c>
      <c r="CC481" s="111" t="s">
        <v>186</v>
      </c>
      <c r="CD481" s="114" t="s">
        <v>186</v>
      </c>
      <c r="CE481" s="111" t="s">
        <v>188</v>
      </c>
      <c r="CF481" s="111" t="s">
        <v>186</v>
      </c>
      <c r="CG481" s="111" t="s">
        <v>186</v>
      </c>
      <c r="CH481" s="111" t="s">
        <v>186</v>
      </c>
      <c r="CI481" s="111" t="s">
        <v>186</v>
      </c>
      <c r="CJ481" s="111" t="s">
        <v>186</v>
      </c>
      <c r="CK481" s="111" t="s">
        <v>186</v>
      </c>
      <c r="CL481" s="111" t="s">
        <v>186</v>
      </c>
      <c r="CM481" s="111" t="s">
        <v>186</v>
      </c>
      <c r="CN481" s="111" t="s">
        <v>186</v>
      </c>
      <c r="CO481" s="111" t="s">
        <v>186</v>
      </c>
      <c r="CP481" s="111" t="s">
        <v>186</v>
      </c>
      <c r="CQ481" s="111" t="s">
        <v>186</v>
      </c>
      <c r="CR481" s="111" t="s">
        <v>186</v>
      </c>
      <c r="CS481" s="111" t="s">
        <v>186</v>
      </c>
      <c r="CT481" s="111" t="s">
        <v>186</v>
      </c>
      <c r="CU481" s="111" t="s">
        <v>186</v>
      </c>
      <c r="CV481" s="114" t="s">
        <v>186</v>
      </c>
      <c r="CW481" s="111" t="s">
        <v>186</v>
      </c>
      <c r="CX481" s="111" t="s">
        <v>186</v>
      </c>
      <c r="CY481" s="111" t="s">
        <v>186</v>
      </c>
      <c r="CZ481" s="111" t="s">
        <v>186</v>
      </c>
      <c r="DA481" s="111" t="s">
        <v>186</v>
      </c>
      <c r="DB481" s="111" t="s">
        <v>186</v>
      </c>
      <c r="DC481" s="111" t="s">
        <v>186</v>
      </c>
      <c r="DD481" s="111" t="s">
        <v>186</v>
      </c>
      <c r="DE481" s="111" t="s">
        <v>186</v>
      </c>
      <c r="DF481" s="111" t="s">
        <v>186</v>
      </c>
      <c r="DG481" s="111" t="s">
        <v>186</v>
      </c>
      <c r="DH481" s="111" t="s">
        <v>186</v>
      </c>
      <c r="DI481" s="111" t="s">
        <v>186</v>
      </c>
      <c r="DJ481" s="111" t="s">
        <v>186</v>
      </c>
      <c r="DK481" s="111" t="s">
        <v>186</v>
      </c>
      <c r="DL481" s="111" t="s">
        <v>186</v>
      </c>
      <c r="DM481" s="115">
        <v>40967.572164351855</v>
      </c>
    </row>
    <row r="482" spans="18:117" ht="17.25" customHeight="1" hidden="1">
      <c r="R482" s="111" t="s">
        <v>1781</v>
      </c>
      <c r="S482" s="111" t="s">
        <v>1782</v>
      </c>
      <c r="T482" s="111" t="s">
        <v>1783</v>
      </c>
      <c r="U482" s="111" t="s">
        <v>1784</v>
      </c>
      <c r="V482" s="111" t="s">
        <v>180</v>
      </c>
      <c r="W482" s="112">
        <v>78665</v>
      </c>
      <c r="X482" s="111" t="s">
        <v>1783</v>
      </c>
      <c r="Y482" s="111" t="s">
        <v>1784</v>
      </c>
      <c r="Z482" s="111" t="s">
        <v>180</v>
      </c>
      <c r="AA482" s="112">
        <v>78665</v>
      </c>
      <c r="AB482" s="113">
        <v>5123244000</v>
      </c>
      <c r="AC482" s="113">
        <v>5124060719</v>
      </c>
      <c r="AD482" s="111" t="s">
        <v>750</v>
      </c>
      <c r="AE482" s="111" t="s">
        <v>1785</v>
      </c>
      <c r="AF482" s="111" t="s">
        <v>751</v>
      </c>
      <c r="AG482" s="111" t="s">
        <v>1786</v>
      </c>
      <c r="AH482" s="111" t="s">
        <v>1779</v>
      </c>
      <c r="AI482" s="111" t="s">
        <v>749</v>
      </c>
      <c r="AJ482" s="111" t="s">
        <v>180</v>
      </c>
      <c r="AK482" s="112">
        <v>78723</v>
      </c>
      <c r="AL482" s="111" t="s">
        <v>1779</v>
      </c>
      <c r="AM482" s="111" t="s">
        <v>749</v>
      </c>
      <c r="AN482" s="111" t="s">
        <v>180</v>
      </c>
      <c r="AO482" s="112">
        <v>78723</v>
      </c>
      <c r="AP482" s="113">
        <v>5123243269</v>
      </c>
      <c r="AQ482" s="113">
        <v>5124060719</v>
      </c>
      <c r="AR482" s="111" t="s">
        <v>185</v>
      </c>
      <c r="AS482" s="114" t="s">
        <v>186</v>
      </c>
      <c r="AT482" s="114">
        <v>4566177.47</v>
      </c>
      <c r="AU482" s="114"/>
      <c r="AV482" s="114"/>
      <c r="AW482" s="114" t="s">
        <v>186</v>
      </c>
      <c r="AX482" s="114" t="s">
        <v>186</v>
      </c>
      <c r="AY482" s="114" t="s">
        <v>186</v>
      </c>
      <c r="AZ482" s="114" t="s">
        <v>186</v>
      </c>
      <c r="BA482" s="114" t="s">
        <v>186</v>
      </c>
      <c r="BB482" s="111" t="s">
        <v>186</v>
      </c>
      <c r="BC482" s="114" t="s">
        <v>186</v>
      </c>
      <c r="BD482" s="111" t="s">
        <v>186</v>
      </c>
      <c r="BE482" s="114" t="s">
        <v>186</v>
      </c>
      <c r="BF482" s="111" t="s">
        <v>186</v>
      </c>
      <c r="BG482" s="114" t="s">
        <v>186</v>
      </c>
      <c r="BH482" s="114" t="s">
        <v>186</v>
      </c>
      <c r="BI482" s="114" t="s">
        <v>186</v>
      </c>
      <c r="BJ482" s="114" t="s">
        <v>186</v>
      </c>
      <c r="BK482" s="114" t="s">
        <v>186</v>
      </c>
      <c r="BL482" s="114" t="s">
        <v>186</v>
      </c>
      <c r="BM482" s="114" t="s">
        <v>186</v>
      </c>
      <c r="BN482" s="111" t="s">
        <v>1787</v>
      </c>
      <c r="BO482" s="114">
        <v>4566177.47</v>
      </c>
      <c r="BP482" s="111" t="s">
        <v>186</v>
      </c>
      <c r="BQ482" s="114" t="s">
        <v>186</v>
      </c>
      <c r="BR482" s="111" t="s">
        <v>186</v>
      </c>
      <c r="BS482" s="114" t="s">
        <v>186</v>
      </c>
      <c r="BT482" s="114" t="s">
        <v>186</v>
      </c>
      <c r="BU482" s="114" t="s">
        <v>186</v>
      </c>
      <c r="BV482" s="114" t="s">
        <v>186</v>
      </c>
      <c r="BW482" s="114" t="s">
        <v>186</v>
      </c>
      <c r="BX482" s="114" t="s">
        <v>186</v>
      </c>
      <c r="BY482" s="114" t="s">
        <v>186</v>
      </c>
      <c r="BZ482" s="114" t="s">
        <v>186</v>
      </c>
      <c r="CA482" s="111" t="s">
        <v>186</v>
      </c>
      <c r="CB482" s="114" t="s">
        <v>186</v>
      </c>
      <c r="CC482" s="111" t="s">
        <v>186</v>
      </c>
      <c r="CD482" s="114" t="s">
        <v>186</v>
      </c>
      <c r="CE482" s="111" t="s">
        <v>188</v>
      </c>
      <c r="CF482" s="111" t="s">
        <v>186</v>
      </c>
      <c r="CG482" s="111" t="s">
        <v>186</v>
      </c>
      <c r="CH482" s="111" t="s">
        <v>186</v>
      </c>
      <c r="CI482" s="111" t="s">
        <v>186</v>
      </c>
      <c r="CJ482" s="111" t="s">
        <v>186</v>
      </c>
      <c r="CK482" s="111" t="s">
        <v>186</v>
      </c>
      <c r="CL482" s="111" t="s">
        <v>186</v>
      </c>
      <c r="CM482" s="111" t="s">
        <v>186</v>
      </c>
      <c r="CN482" s="111" t="s">
        <v>186</v>
      </c>
      <c r="CO482" s="111" t="s">
        <v>186</v>
      </c>
      <c r="CP482" s="111" t="s">
        <v>186</v>
      </c>
      <c r="CQ482" s="111" t="s">
        <v>186</v>
      </c>
      <c r="CR482" s="111" t="s">
        <v>186</v>
      </c>
      <c r="CS482" s="111" t="s">
        <v>186</v>
      </c>
      <c r="CT482" s="111" t="s">
        <v>186</v>
      </c>
      <c r="CU482" s="111" t="s">
        <v>186</v>
      </c>
      <c r="CV482" s="114" t="s">
        <v>186</v>
      </c>
      <c r="CW482" s="111" t="s">
        <v>186</v>
      </c>
      <c r="CX482" s="111" t="s">
        <v>186</v>
      </c>
      <c r="CY482" s="111" t="s">
        <v>186</v>
      </c>
      <c r="CZ482" s="111" t="s">
        <v>186</v>
      </c>
      <c r="DA482" s="111" t="s">
        <v>186</v>
      </c>
      <c r="DB482" s="111" t="s">
        <v>186</v>
      </c>
      <c r="DC482" s="111" t="s">
        <v>186</v>
      </c>
      <c r="DD482" s="111" t="s">
        <v>186</v>
      </c>
      <c r="DE482" s="111" t="s">
        <v>186</v>
      </c>
      <c r="DF482" s="111" t="s">
        <v>186</v>
      </c>
      <c r="DG482" s="111" t="s">
        <v>186</v>
      </c>
      <c r="DH482" s="111" t="s">
        <v>186</v>
      </c>
      <c r="DI482" s="111" t="s">
        <v>186</v>
      </c>
      <c r="DJ482" s="111" t="s">
        <v>186</v>
      </c>
      <c r="DK482" s="111" t="s">
        <v>186</v>
      </c>
      <c r="DL482" s="111" t="s">
        <v>186</v>
      </c>
      <c r="DM482" s="115">
        <v>40968.50393518519</v>
      </c>
    </row>
    <row r="483" spans="18:117" ht="17.25" customHeight="1" hidden="1">
      <c r="R483" s="111" t="s">
        <v>1788</v>
      </c>
      <c r="S483" s="111" t="s">
        <v>1789</v>
      </c>
      <c r="T483" s="111" t="s">
        <v>1790</v>
      </c>
      <c r="U483" s="111" t="s">
        <v>749</v>
      </c>
      <c r="V483" s="111" t="s">
        <v>180</v>
      </c>
      <c r="W483" s="112">
        <v>78759</v>
      </c>
      <c r="X483" s="111" t="s">
        <v>1790</v>
      </c>
      <c r="Y483" s="111" t="s">
        <v>749</v>
      </c>
      <c r="Z483" s="111" t="s">
        <v>180</v>
      </c>
      <c r="AA483" s="112">
        <v>78759</v>
      </c>
      <c r="AB483" s="113">
        <v>5123246900</v>
      </c>
      <c r="AC483" s="113">
        <v>5123246924</v>
      </c>
      <c r="AD483" s="111" t="s">
        <v>750</v>
      </c>
      <c r="AE483" s="111" t="s">
        <v>236</v>
      </c>
      <c r="AF483" s="111" t="s">
        <v>751</v>
      </c>
      <c r="AG483" s="111" t="s">
        <v>752</v>
      </c>
      <c r="AH483" s="111" t="s">
        <v>753</v>
      </c>
      <c r="AI483" s="111" t="s">
        <v>749</v>
      </c>
      <c r="AJ483" s="111" t="s">
        <v>180</v>
      </c>
      <c r="AK483" s="112">
        <v>78723</v>
      </c>
      <c r="AL483" s="111" t="s">
        <v>753</v>
      </c>
      <c r="AM483" s="111" t="s">
        <v>749</v>
      </c>
      <c r="AN483" s="111" t="s">
        <v>180</v>
      </c>
      <c r="AO483" s="112">
        <v>78723</v>
      </c>
      <c r="AP483" s="113">
        <v>5123243269</v>
      </c>
      <c r="AQ483" s="113">
        <v>5124060719</v>
      </c>
      <c r="AR483" s="111" t="s">
        <v>185</v>
      </c>
      <c r="AS483" s="114" t="s">
        <v>186</v>
      </c>
      <c r="AT483" s="114">
        <v>6336446.81</v>
      </c>
      <c r="AU483" s="114"/>
      <c r="AV483" s="114"/>
      <c r="AW483" s="114" t="s">
        <v>186</v>
      </c>
      <c r="AX483" s="114" t="s">
        <v>186</v>
      </c>
      <c r="AY483" s="114" t="s">
        <v>186</v>
      </c>
      <c r="AZ483" s="114" t="s">
        <v>186</v>
      </c>
      <c r="BA483" s="114" t="s">
        <v>186</v>
      </c>
      <c r="BB483" s="111" t="s">
        <v>186</v>
      </c>
      <c r="BC483" s="114" t="s">
        <v>186</v>
      </c>
      <c r="BD483" s="111" t="s">
        <v>186</v>
      </c>
      <c r="BE483" s="114" t="s">
        <v>186</v>
      </c>
      <c r="BF483" s="111" t="s">
        <v>186</v>
      </c>
      <c r="BG483" s="114" t="s">
        <v>186</v>
      </c>
      <c r="BH483" s="114" t="s">
        <v>186</v>
      </c>
      <c r="BI483" s="114" t="s">
        <v>186</v>
      </c>
      <c r="BJ483" s="114" t="s">
        <v>186</v>
      </c>
      <c r="BK483" s="114" t="s">
        <v>186</v>
      </c>
      <c r="BL483" s="114" t="s">
        <v>186</v>
      </c>
      <c r="BM483" s="114" t="s">
        <v>186</v>
      </c>
      <c r="BN483" s="111" t="s">
        <v>1780</v>
      </c>
      <c r="BO483" s="114">
        <v>6336446.81</v>
      </c>
      <c r="BP483" s="111" t="s">
        <v>186</v>
      </c>
      <c r="BQ483" s="114" t="s">
        <v>186</v>
      </c>
      <c r="BR483" s="111" t="s">
        <v>186</v>
      </c>
      <c r="BS483" s="114" t="s">
        <v>186</v>
      </c>
      <c r="BT483" s="114" t="s">
        <v>186</v>
      </c>
      <c r="BU483" s="114" t="s">
        <v>186</v>
      </c>
      <c r="BV483" s="114" t="s">
        <v>186</v>
      </c>
      <c r="BW483" s="114" t="s">
        <v>186</v>
      </c>
      <c r="BX483" s="114" t="s">
        <v>186</v>
      </c>
      <c r="BY483" s="114" t="s">
        <v>186</v>
      </c>
      <c r="BZ483" s="114" t="s">
        <v>186</v>
      </c>
      <c r="CA483" s="111" t="s">
        <v>186</v>
      </c>
      <c r="CB483" s="114" t="s">
        <v>186</v>
      </c>
      <c r="CC483" s="111" t="s">
        <v>186</v>
      </c>
      <c r="CD483" s="114" t="s">
        <v>186</v>
      </c>
      <c r="CE483" s="111" t="s">
        <v>188</v>
      </c>
      <c r="CF483" s="111" t="s">
        <v>186</v>
      </c>
      <c r="CG483" s="111" t="s">
        <v>186</v>
      </c>
      <c r="CH483" s="111" t="s">
        <v>186</v>
      </c>
      <c r="CI483" s="111" t="s">
        <v>186</v>
      </c>
      <c r="CJ483" s="111" t="s">
        <v>186</v>
      </c>
      <c r="CK483" s="111" t="s">
        <v>186</v>
      </c>
      <c r="CL483" s="111" t="s">
        <v>186</v>
      </c>
      <c r="CM483" s="111" t="s">
        <v>186</v>
      </c>
      <c r="CN483" s="111" t="s">
        <v>186</v>
      </c>
      <c r="CO483" s="111" t="s">
        <v>186</v>
      </c>
      <c r="CP483" s="111" t="s">
        <v>186</v>
      </c>
      <c r="CQ483" s="111" t="s">
        <v>186</v>
      </c>
      <c r="CR483" s="111" t="s">
        <v>186</v>
      </c>
      <c r="CS483" s="111" t="s">
        <v>186</v>
      </c>
      <c r="CT483" s="111" t="s">
        <v>186</v>
      </c>
      <c r="CU483" s="111" t="s">
        <v>186</v>
      </c>
      <c r="CV483" s="114" t="s">
        <v>186</v>
      </c>
      <c r="CW483" s="111" t="s">
        <v>186</v>
      </c>
      <c r="CX483" s="111" t="s">
        <v>186</v>
      </c>
      <c r="CY483" s="111" t="s">
        <v>186</v>
      </c>
      <c r="CZ483" s="111" t="s">
        <v>186</v>
      </c>
      <c r="DA483" s="111" t="s">
        <v>186</v>
      </c>
      <c r="DB483" s="111" t="s">
        <v>186</v>
      </c>
      <c r="DC483" s="111" t="s">
        <v>186</v>
      </c>
      <c r="DD483" s="111" t="s">
        <v>186</v>
      </c>
      <c r="DE483" s="111" t="s">
        <v>186</v>
      </c>
      <c r="DF483" s="111" t="s">
        <v>186</v>
      </c>
      <c r="DG483" s="111" t="s">
        <v>186</v>
      </c>
      <c r="DH483" s="111" t="s">
        <v>186</v>
      </c>
      <c r="DI483" s="111" t="s">
        <v>186</v>
      </c>
      <c r="DJ483" s="111" t="s">
        <v>186</v>
      </c>
      <c r="DK483" s="111" t="s">
        <v>186</v>
      </c>
      <c r="DL483" s="111" t="s">
        <v>186</v>
      </c>
      <c r="DM483" s="115">
        <v>40967.582974537036</v>
      </c>
    </row>
    <row r="484" spans="18:117" ht="17.25" customHeight="1" hidden="1">
      <c r="R484" s="111" t="s">
        <v>1791</v>
      </c>
      <c r="S484" s="111" t="s">
        <v>1792</v>
      </c>
      <c r="T484" s="111" t="s">
        <v>1793</v>
      </c>
      <c r="U484" s="111" t="s">
        <v>749</v>
      </c>
      <c r="V484" s="111" t="s">
        <v>180</v>
      </c>
      <c r="W484" s="112">
        <v>78731</v>
      </c>
      <c r="X484" s="111" t="s">
        <v>1793</v>
      </c>
      <c r="Y484" s="111" t="s">
        <v>749</v>
      </c>
      <c r="Z484" s="111" t="s">
        <v>180</v>
      </c>
      <c r="AA484" s="112">
        <v>78731</v>
      </c>
      <c r="AB484" s="113">
        <v>5123242040</v>
      </c>
      <c r="AC484" s="113">
        <v>5123242003</v>
      </c>
      <c r="AD484" s="111" t="s">
        <v>750</v>
      </c>
      <c r="AE484" s="111" t="s">
        <v>236</v>
      </c>
      <c r="AF484" s="111" t="s">
        <v>751</v>
      </c>
      <c r="AG484" s="111" t="s">
        <v>752</v>
      </c>
      <c r="AH484" s="111" t="s">
        <v>753</v>
      </c>
      <c r="AI484" s="111" t="s">
        <v>749</v>
      </c>
      <c r="AJ484" s="111" t="s">
        <v>180</v>
      </c>
      <c r="AK484" s="112">
        <v>78723</v>
      </c>
      <c r="AL484" s="111" t="s">
        <v>753</v>
      </c>
      <c r="AM484" s="111" t="s">
        <v>749</v>
      </c>
      <c r="AN484" s="111" t="s">
        <v>180</v>
      </c>
      <c r="AO484" s="112">
        <v>78723</v>
      </c>
      <c r="AP484" s="113">
        <v>5123243269</v>
      </c>
      <c r="AQ484" s="113">
        <v>5124060719</v>
      </c>
      <c r="AR484" s="111" t="s">
        <v>185</v>
      </c>
      <c r="AS484" s="114" t="s">
        <v>186</v>
      </c>
      <c r="AT484" s="114">
        <v>415512.29</v>
      </c>
      <c r="AU484" s="114"/>
      <c r="AV484" s="114"/>
      <c r="AW484" s="114" t="s">
        <v>186</v>
      </c>
      <c r="AX484" s="114" t="s">
        <v>186</v>
      </c>
      <c r="AY484" s="114" t="s">
        <v>186</v>
      </c>
      <c r="AZ484" s="114" t="s">
        <v>186</v>
      </c>
      <c r="BA484" s="114" t="s">
        <v>186</v>
      </c>
      <c r="BB484" s="111" t="s">
        <v>186</v>
      </c>
      <c r="BC484" s="114" t="s">
        <v>186</v>
      </c>
      <c r="BD484" s="111" t="s">
        <v>186</v>
      </c>
      <c r="BE484" s="114" t="s">
        <v>186</v>
      </c>
      <c r="BF484" s="111" t="s">
        <v>186</v>
      </c>
      <c r="BG484" s="114" t="s">
        <v>186</v>
      </c>
      <c r="BH484" s="114" t="s">
        <v>186</v>
      </c>
      <c r="BI484" s="114" t="s">
        <v>186</v>
      </c>
      <c r="BJ484" s="114" t="s">
        <v>186</v>
      </c>
      <c r="BK484" s="114" t="s">
        <v>186</v>
      </c>
      <c r="BL484" s="114" t="s">
        <v>186</v>
      </c>
      <c r="BM484" s="114" t="s">
        <v>186</v>
      </c>
      <c r="BN484" s="111" t="s">
        <v>1780</v>
      </c>
      <c r="BO484" s="114">
        <v>415512.29</v>
      </c>
      <c r="BP484" s="111" t="s">
        <v>186</v>
      </c>
      <c r="BQ484" s="114" t="s">
        <v>186</v>
      </c>
      <c r="BR484" s="111" t="s">
        <v>186</v>
      </c>
      <c r="BS484" s="114" t="s">
        <v>186</v>
      </c>
      <c r="BT484" s="114" t="s">
        <v>186</v>
      </c>
      <c r="BU484" s="114" t="s">
        <v>186</v>
      </c>
      <c r="BV484" s="114" t="s">
        <v>186</v>
      </c>
      <c r="BW484" s="114" t="s">
        <v>186</v>
      </c>
      <c r="BX484" s="114" t="s">
        <v>186</v>
      </c>
      <c r="BY484" s="114" t="s">
        <v>186</v>
      </c>
      <c r="BZ484" s="114" t="s">
        <v>186</v>
      </c>
      <c r="CA484" s="111" t="s">
        <v>186</v>
      </c>
      <c r="CB484" s="114" t="s">
        <v>186</v>
      </c>
      <c r="CC484" s="111" t="s">
        <v>186</v>
      </c>
      <c r="CD484" s="114" t="s">
        <v>186</v>
      </c>
      <c r="CE484" s="111" t="s">
        <v>188</v>
      </c>
      <c r="CF484" s="111" t="s">
        <v>186</v>
      </c>
      <c r="CG484" s="111" t="s">
        <v>186</v>
      </c>
      <c r="CH484" s="111" t="s">
        <v>186</v>
      </c>
      <c r="CI484" s="111" t="s">
        <v>186</v>
      </c>
      <c r="CJ484" s="111" t="s">
        <v>186</v>
      </c>
      <c r="CK484" s="111" t="s">
        <v>186</v>
      </c>
      <c r="CL484" s="111" t="s">
        <v>186</v>
      </c>
      <c r="CM484" s="111" t="s">
        <v>186</v>
      </c>
      <c r="CN484" s="111" t="s">
        <v>186</v>
      </c>
      <c r="CO484" s="111" t="s">
        <v>186</v>
      </c>
      <c r="CP484" s="111" t="s">
        <v>186</v>
      </c>
      <c r="CQ484" s="111" t="s">
        <v>186</v>
      </c>
      <c r="CR484" s="111" t="s">
        <v>186</v>
      </c>
      <c r="CS484" s="111" t="s">
        <v>186</v>
      </c>
      <c r="CT484" s="111" t="s">
        <v>186</v>
      </c>
      <c r="CU484" s="111" t="s">
        <v>186</v>
      </c>
      <c r="CV484" s="114" t="s">
        <v>186</v>
      </c>
      <c r="CW484" s="111" t="s">
        <v>186</v>
      </c>
      <c r="CX484" s="111" t="s">
        <v>186</v>
      </c>
      <c r="CY484" s="111" t="s">
        <v>186</v>
      </c>
      <c r="CZ484" s="111" t="s">
        <v>186</v>
      </c>
      <c r="DA484" s="111" t="s">
        <v>186</v>
      </c>
      <c r="DB484" s="111" t="s">
        <v>186</v>
      </c>
      <c r="DC484" s="111" t="s">
        <v>186</v>
      </c>
      <c r="DD484" s="111" t="s">
        <v>186</v>
      </c>
      <c r="DE484" s="111" t="s">
        <v>186</v>
      </c>
      <c r="DF484" s="111" t="s">
        <v>186</v>
      </c>
      <c r="DG484" s="111" t="s">
        <v>186</v>
      </c>
      <c r="DH484" s="111" t="s">
        <v>186</v>
      </c>
      <c r="DI484" s="111" t="s">
        <v>186</v>
      </c>
      <c r="DJ484" s="111" t="s">
        <v>186</v>
      </c>
      <c r="DK484" s="111" t="s">
        <v>186</v>
      </c>
      <c r="DL484" s="111" t="s">
        <v>186</v>
      </c>
      <c r="DM484" s="115">
        <v>40967.58534722222</v>
      </c>
    </row>
    <row r="485" spans="18:117" ht="17.25" customHeight="1" hidden="1">
      <c r="R485" s="111" t="s">
        <v>1794</v>
      </c>
      <c r="S485" s="111" t="s">
        <v>1795</v>
      </c>
      <c r="T485" s="111" t="s">
        <v>1796</v>
      </c>
      <c r="U485" s="111" t="s">
        <v>749</v>
      </c>
      <c r="V485" s="111" t="s">
        <v>180</v>
      </c>
      <c r="W485" s="112">
        <v>78737</v>
      </c>
      <c r="X485" s="111" t="s">
        <v>1796</v>
      </c>
      <c r="Y485" s="111" t="s">
        <v>749</v>
      </c>
      <c r="Z485" s="111" t="s">
        <v>180</v>
      </c>
      <c r="AA485" s="112">
        <v>78737</v>
      </c>
      <c r="AB485" s="113">
        <v>5123249001</v>
      </c>
      <c r="AC485" s="113">
        <v>5123249002</v>
      </c>
      <c r="AD485" s="111" t="s">
        <v>750</v>
      </c>
      <c r="AE485" s="111" t="s">
        <v>236</v>
      </c>
      <c r="AF485" s="111" t="s">
        <v>751</v>
      </c>
      <c r="AG485" s="111" t="s">
        <v>752</v>
      </c>
      <c r="AH485" s="111" t="s">
        <v>753</v>
      </c>
      <c r="AI485" s="111" t="s">
        <v>749</v>
      </c>
      <c r="AJ485" s="111" t="s">
        <v>180</v>
      </c>
      <c r="AK485" s="112">
        <v>78723</v>
      </c>
      <c r="AL485" s="111" t="s">
        <v>753</v>
      </c>
      <c r="AM485" s="111" t="s">
        <v>749</v>
      </c>
      <c r="AN485" s="111" t="s">
        <v>180</v>
      </c>
      <c r="AO485" s="112">
        <v>78723</v>
      </c>
      <c r="AP485" s="113">
        <v>5123243269</v>
      </c>
      <c r="AQ485" s="113">
        <v>5124060719</v>
      </c>
      <c r="AR485" s="111" t="s">
        <v>185</v>
      </c>
      <c r="AS485" s="114" t="s">
        <v>186</v>
      </c>
      <c r="AT485" s="114">
        <v>575597.36</v>
      </c>
      <c r="AU485" s="114"/>
      <c r="AV485" s="114"/>
      <c r="AW485" s="114" t="s">
        <v>186</v>
      </c>
      <c r="AX485" s="114" t="s">
        <v>186</v>
      </c>
      <c r="AY485" s="114" t="s">
        <v>186</v>
      </c>
      <c r="AZ485" s="114" t="s">
        <v>186</v>
      </c>
      <c r="BA485" s="114" t="s">
        <v>186</v>
      </c>
      <c r="BB485" s="111" t="s">
        <v>186</v>
      </c>
      <c r="BC485" s="114" t="s">
        <v>186</v>
      </c>
      <c r="BD485" s="111" t="s">
        <v>186</v>
      </c>
      <c r="BE485" s="114" t="s">
        <v>186</v>
      </c>
      <c r="BF485" s="111" t="s">
        <v>186</v>
      </c>
      <c r="BG485" s="114" t="s">
        <v>186</v>
      </c>
      <c r="BH485" s="114" t="s">
        <v>186</v>
      </c>
      <c r="BI485" s="114" t="s">
        <v>186</v>
      </c>
      <c r="BJ485" s="114" t="s">
        <v>186</v>
      </c>
      <c r="BK485" s="114" t="s">
        <v>186</v>
      </c>
      <c r="BL485" s="114" t="s">
        <v>186</v>
      </c>
      <c r="BM485" s="114" t="s">
        <v>186</v>
      </c>
      <c r="BN485" s="111" t="s">
        <v>1780</v>
      </c>
      <c r="BO485" s="114">
        <v>575597.36</v>
      </c>
      <c r="BP485" s="111" t="s">
        <v>186</v>
      </c>
      <c r="BQ485" s="114" t="s">
        <v>186</v>
      </c>
      <c r="BR485" s="111" t="s">
        <v>186</v>
      </c>
      <c r="BS485" s="114" t="s">
        <v>186</v>
      </c>
      <c r="BT485" s="114" t="s">
        <v>186</v>
      </c>
      <c r="BU485" s="114" t="s">
        <v>186</v>
      </c>
      <c r="BV485" s="114" t="s">
        <v>186</v>
      </c>
      <c r="BW485" s="114" t="s">
        <v>186</v>
      </c>
      <c r="BX485" s="114" t="s">
        <v>186</v>
      </c>
      <c r="BY485" s="114" t="s">
        <v>186</v>
      </c>
      <c r="BZ485" s="114" t="s">
        <v>186</v>
      </c>
      <c r="CA485" s="111" t="s">
        <v>186</v>
      </c>
      <c r="CB485" s="114" t="s">
        <v>186</v>
      </c>
      <c r="CC485" s="111" t="s">
        <v>186</v>
      </c>
      <c r="CD485" s="114" t="s">
        <v>186</v>
      </c>
      <c r="CE485" s="111" t="s">
        <v>188</v>
      </c>
      <c r="CF485" s="111" t="s">
        <v>186</v>
      </c>
      <c r="CG485" s="111" t="s">
        <v>186</v>
      </c>
      <c r="CH485" s="111" t="s">
        <v>186</v>
      </c>
      <c r="CI485" s="111" t="s">
        <v>186</v>
      </c>
      <c r="CJ485" s="111" t="s">
        <v>186</v>
      </c>
      <c r="CK485" s="111" t="s">
        <v>186</v>
      </c>
      <c r="CL485" s="111" t="s">
        <v>186</v>
      </c>
      <c r="CM485" s="111" t="s">
        <v>186</v>
      </c>
      <c r="CN485" s="111" t="s">
        <v>186</v>
      </c>
      <c r="CO485" s="111" t="s">
        <v>186</v>
      </c>
      <c r="CP485" s="111" t="s">
        <v>186</v>
      </c>
      <c r="CQ485" s="111" t="s">
        <v>186</v>
      </c>
      <c r="CR485" s="111" t="s">
        <v>186</v>
      </c>
      <c r="CS485" s="111" t="s">
        <v>186</v>
      </c>
      <c r="CT485" s="111" t="s">
        <v>186</v>
      </c>
      <c r="CU485" s="111" t="s">
        <v>186</v>
      </c>
      <c r="CV485" s="114" t="s">
        <v>186</v>
      </c>
      <c r="CW485" s="111" t="s">
        <v>186</v>
      </c>
      <c r="CX485" s="111" t="s">
        <v>186</v>
      </c>
      <c r="CY485" s="111" t="s">
        <v>186</v>
      </c>
      <c r="CZ485" s="111" t="s">
        <v>186</v>
      </c>
      <c r="DA485" s="111" t="s">
        <v>186</v>
      </c>
      <c r="DB485" s="111" t="s">
        <v>186</v>
      </c>
      <c r="DC485" s="111" t="s">
        <v>186</v>
      </c>
      <c r="DD485" s="111" t="s">
        <v>186</v>
      </c>
      <c r="DE485" s="111" t="s">
        <v>186</v>
      </c>
      <c r="DF485" s="111" t="s">
        <v>186</v>
      </c>
      <c r="DG485" s="111" t="s">
        <v>186</v>
      </c>
      <c r="DH485" s="111" t="s">
        <v>186</v>
      </c>
      <c r="DI485" s="111" t="s">
        <v>186</v>
      </c>
      <c r="DJ485" s="111" t="s">
        <v>186</v>
      </c>
      <c r="DK485" s="111" t="s">
        <v>186</v>
      </c>
      <c r="DL485" s="111" t="s">
        <v>186</v>
      </c>
      <c r="DM485" s="115">
        <v>40967.58697916667</v>
      </c>
    </row>
    <row r="486" spans="18:117" ht="17.25" customHeight="1" hidden="1">
      <c r="R486" s="118" t="s">
        <v>1797</v>
      </c>
      <c r="S486" s="111" t="s">
        <v>1798</v>
      </c>
      <c r="T486" s="111" t="s">
        <v>1799</v>
      </c>
      <c r="U486" s="111" t="s">
        <v>1800</v>
      </c>
      <c r="V486" s="111" t="s">
        <v>362</v>
      </c>
      <c r="W486" s="112">
        <v>76380</v>
      </c>
      <c r="X486" s="111" t="s">
        <v>1799</v>
      </c>
      <c r="Y486" s="111" t="s">
        <v>1800</v>
      </c>
      <c r="Z486" s="111" t="s">
        <v>362</v>
      </c>
      <c r="AA486" s="112">
        <v>76380</v>
      </c>
      <c r="AB486" s="113">
        <v>9408895572</v>
      </c>
      <c r="AC486" s="113">
        <v>9408893337</v>
      </c>
      <c r="AD486" s="111" t="s">
        <v>1801</v>
      </c>
      <c r="AE486" s="111" t="s">
        <v>1802</v>
      </c>
      <c r="AF486" s="111" t="s">
        <v>1803</v>
      </c>
      <c r="AG486" s="111" t="s">
        <v>1798</v>
      </c>
      <c r="AH486" s="111" t="s">
        <v>1799</v>
      </c>
      <c r="AI486" s="111" t="s">
        <v>1800</v>
      </c>
      <c r="AJ486" s="111" t="s">
        <v>362</v>
      </c>
      <c r="AK486" s="112">
        <v>76380</v>
      </c>
      <c r="AL486" s="111" t="s">
        <v>1799</v>
      </c>
      <c r="AM486" s="111" t="s">
        <v>1800</v>
      </c>
      <c r="AN486" s="111" t="s">
        <v>362</v>
      </c>
      <c r="AO486" s="112">
        <v>76380</v>
      </c>
      <c r="AP486" s="113">
        <v>9408895572</v>
      </c>
      <c r="AQ486" s="113">
        <v>9408893337</v>
      </c>
      <c r="AR486" s="111" t="s">
        <v>197</v>
      </c>
      <c r="AS486" s="114">
        <v>173857.21</v>
      </c>
      <c r="AT486" s="114">
        <v>238781</v>
      </c>
      <c r="AU486" s="114"/>
      <c r="AV486" s="114"/>
      <c r="AW486" s="114" t="s">
        <v>186</v>
      </c>
      <c r="AX486" s="114" t="s">
        <v>186</v>
      </c>
      <c r="AY486" s="114" t="s">
        <v>186</v>
      </c>
      <c r="AZ486" s="114" t="s">
        <v>186</v>
      </c>
      <c r="BA486" s="114" t="s">
        <v>186</v>
      </c>
      <c r="BB486" s="111" t="s">
        <v>1804</v>
      </c>
      <c r="BC486" s="114" t="s">
        <v>186</v>
      </c>
      <c r="BD486" s="111" t="s">
        <v>186</v>
      </c>
      <c r="BE486" s="114" t="s">
        <v>186</v>
      </c>
      <c r="BF486" s="111" t="s">
        <v>186</v>
      </c>
      <c r="BG486" s="114" t="s">
        <v>186</v>
      </c>
      <c r="BH486" s="114" t="s">
        <v>186</v>
      </c>
      <c r="BI486" s="114" t="s">
        <v>186</v>
      </c>
      <c r="BJ486" s="114" t="s">
        <v>186</v>
      </c>
      <c r="BK486" s="114" t="s">
        <v>186</v>
      </c>
      <c r="BL486" s="114" t="s">
        <v>186</v>
      </c>
      <c r="BM486" s="114" t="s">
        <v>186</v>
      </c>
      <c r="BN486" s="111" t="s">
        <v>1805</v>
      </c>
      <c r="BO486" s="114" t="s">
        <v>186</v>
      </c>
      <c r="BP486" s="111" t="s">
        <v>186</v>
      </c>
      <c r="BQ486" s="114" t="s">
        <v>186</v>
      </c>
      <c r="BR486" s="111" t="s">
        <v>186</v>
      </c>
      <c r="BS486" s="114" t="s">
        <v>186</v>
      </c>
      <c r="BT486" s="114" t="s">
        <v>186</v>
      </c>
      <c r="BU486" s="114" t="s">
        <v>186</v>
      </c>
      <c r="BV486" s="114" t="s">
        <v>186</v>
      </c>
      <c r="BW486" s="114" t="s">
        <v>186</v>
      </c>
      <c r="BX486" s="114" t="s">
        <v>186</v>
      </c>
      <c r="BY486" s="114" t="s">
        <v>186</v>
      </c>
      <c r="BZ486" s="114" t="s">
        <v>186</v>
      </c>
      <c r="CA486" s="111" t="s">
        <v>186</v>
      </c>
      <c r="CB486" s="114" t="s">
        <v>186</v>
      </c>
      <c r="CC486" s="111" t="s">
        <v>186</v>
      </c>
      <c r="CD486" s="114" t="s">
        <v>186</v>
      </c>
      <c r="CE486" s="111" t="s">
        <v>188</v>
      </c>
      <c r="CF486" s="111" t="s">
        <v>186</v>
      </c>
      <c r="CG486" s="111" t="s">
        <v>186</v>
      </c>
      <c r="CH486" s="111" t="s">
        <v>186</v>
      </c>
      <c r="CI486" s="111" t="s">
        <v>186</v>
      </c>
      <c r="CJ486" s="111" t="s">
        <v>186</v>
      </c>
      <c r="CK486" s="111" t="s">
        <v>186</v>
      </c>
      <c r="CL486" s="111" t="s">
        <v>186</v>
      </c>
      <c r="CM486" s="111" t="s">
        <v>186</v>
      </c>
      <c r="CN486" s="111" t="s">
        <v>186</v>
      </c>
      <c r="CO486" s="111" t="s">
        <v>186</v>
      </c>
      <c r="CP486" s="111" t="s">
        <v>186</v>
      </c>
      <c r="CQ486" s="111" t="s">
        <v>186</v>
      </c>
      <c r="CR486" s="111" t="s">
        <v>186</v>
      </c>
      <c r="CS486" s="111" t="s">
        <v>186</v>
      </c>
      <c r="CT486" s="111" t="s">
        <v>186</v>
      </c>
      <c r="CU486" s="111" t="s">
        <v>186</v>
      </c>
      <c r="CV486" s="111" t="s">
        <v>186</v>
      </c>
      <c r="CW486" s="111" t="s">
        <v>186</v>
      </c>
      <c r="CX486" s="111" t="s">
        <v>186</v>
      </c>
      <c r="CY486" s="111" t="s">
        <v>186</v>
      </c>
      <c r="CZ486" s="111" t="s">
        <v>186</v>
      </c>
      <c r="DA486" s="111" t="s">
        <v>186</v>
      </c>
      <c r="DB486" s="111" t="s">
        <v>186</v>
      </c>
      <c r="DC486" s="111" t="s">
        <v>186</v>
      </c>
      <c r="DD486" s="111" t="s">
        <v>186</v>
      </c>
      <c r="DE486" s="111" t="s">
        <v>186</v>
      </c>
      <c r="DF486" s="111" t="s">
        <v>186</v>
      </c>
      <c r="DG486" s="111" t="s">
        <v>186</v>
      </c>
      <c r="DH486" s="111" t="s">
        <v>186</v>
      </c>
      <c r="DI486" s="111" t="s">
        <v>186</v>
      </c>
      <c r="DJ486" s="111" t="s">
        <v>186</v>
      </c>
      <c r="DK486" s="111" t="s">
        <v>186</v>
      </c>
      <c r="DL486" s="111" t="s">
        <v>186</v>
      </c>
      <c r="DM486" s="115">
        <v>40961.46282407407</v>
      </c>
    </row>
    <row r="487" spans="18:117" ht="17.25" customHeight="1" hidden="1">
      <c r="R487" s="111" t="s">
        <v>1806</v>
      </c>
      <c r="S487" s="111" t="s">
        <v>1807</v>
      </c>
      <c r="T487" s="111" t="s">
        <v>1808</v>
      </c>
      <c r="U487" s="111" t="s">
        <v>1756</v>
      </c>
      <c r="V487" s="111" t="s">
        <v>180</v>
      </c>
      <c r="W487" s="112">
        <v>76903</v>
      </c>
      <c r="X487" s="111" t="s">
        <v>1809</v>
      </c>
      <c r="Y487" s="111" t="s">
        <v>1756</v>
      </c>
      <c r="Z487" s="111" t="s">
        <v>180</v>
      </c>
      <c r="AA487" s="112">
        <v>76902</v>
      </c>
      <c r="AB487" s="113">
        <v>3256575303</v>
      </c>
      <c r="AC487" s="113">
        <v>3256588295</v>
      </c>
      <c r="AD487" s="111" t="s">
        <v>1810</v>
      </c>
      <c r="AE487" s="111" t="s">
        <v>1811</v>
      </c>
      <c r="AF487" s="111" t="s">
        <v>1812</v>
      </c>
      <c r="AG487" s="111" t="s">
        <v>1807</v>
      </c>
      <c r="AH487" s="111" t="s">
        <v>1808</v>
      </c>
      <c r="AI487" s="111" t="s">
        <v>1756</v>
      </c>
      <c r="AJ487" s="111" t="s">
        <v>180</v>
      </c>
      <c r="AK487" s="112">
        <v>76903</v>
      </c>
      <c r="AL487" s="111" t="s">
        <v>1809</v>
      </c>
      <c r="AM487" s="111" t="s">
        <v>1756</v>
      </c>
      <c r="AN487" s="111" t="s">
        <v>180</v>
      </c>
      <c r="AO487" s="112">
        <v>76902</v>
      </c>
      <c r="AP487" s="113">
        <v>3256578322</v>
      </c>
      <c r="AQ487" s="113">
        <v>3256575712</v>
      </c>
      <c r="AR487" s="111" t="s">
        <v>185</v>
      </c>
      <c r="AS487" s="114">
        <v>3555641</v>
      </c>
      <c r="AT487" s="114">
        <v>19102719</v>
      </c>
      <c r="AU487" s="114"/>
      <c r="AV487" s="114"/>
      <c r="AW487" s="114" t="s">
        <v>186</v>
      </c>
      <c r="AX487" s="114" t="s">
        <v>186</v>
      </c>
      <c r="AY487" s="114" t="s">
        <v>186</v>
      </c>
      <c r="AZ487" s="114" t="s">
        <v>186</v>
      </c>
      <c r="BA487" s="114" t="s">
        <v>186</v>
      </c>
      <c r="BB487" s="111" t="s">
        <v>1813</v>
      </c>
      <c r="BC487" s="114">
        <v>3555641</v>
      </c>
      <c r="BD487" s="111" t="s">
        <v>186</v>
      </c>
      <c r="BE487" s="114" t="s">
        <v>186</v>
      </c>
      <c r="BF487" s="111" t="s">
        <v>186</v>
      </c>
      <c r="BG487" s="114" t="s">
        <v>186</v>
      </c>
      <c r="BH487" s="114" t="s">
        <v>186</v>
      </c>
      <c r="BI487" s="114" t="s">
        <v>186</v>
      </c>
      <c r="BJ487" s="114" t="s">
        <v>186</v>
      </c>
      <c r="BK487" s="114" t="s">
        <v>186</v>
      </c>
      <c r="BL487" s="114" t="s">
        <v>186</v>
      </c>
      <c r="BM487" s="114" t="s">
        <v>186</v>
      </c>
      <c r="BN487" s="111" t="s">
        <v>1813</v>
      </c>
      <c r="BO487" s="114">
        <v>19102719</v>
      </c>
      <c r="BP487" s="111" t="s">
        <v>186</v>
      </c>
      <c r="BQ487" s="114" t="s">
        <v>186</v>
      </c>
      <c r="BR487" s="111" t="s">
        <v>186</v>
      </c>
      <c r="BS487" s="114" t="s">
        <v>186</v>
      </c>
      <c r="BT487" s="114" t="s">
        <v>186</v>
      </c>
      <c r="BU487" s="114" t="s">
        <v>186</v>
      </c>
      <c r="BV487" s="114" t="s">
        <v>186</v>
      </c>
      <c r="BW487" s="114" t="s">
        <v>186</v>
      </c>
      <c r="BX487" s="114" t="s">
        <v>186</v>
      </c>
      <c r="BY487" s="114" t="s">
        <v>186</v>
      </c>
      <c r="BZ487" s="114" t="s">
        <v>186</v>
      </c>
      <c r="CA487" s="111" t="s">
        <v>186</v>
      </c>
      <c r="CB487" s="114" t="s">
        <v>186</v>
      </c>
      <c r="CC487" s="111" t="s">
        <v>186</v>
      </c>
      <c r="CD487" s="114" t="s">
        <v>186</v>
      </c>
      <c r="CE487" s="111" t="s">
        <v>188</v>
      </c>
      <c r="CF487" s="111" t="s">
        <v>1814</v>
      </c>
      <c r="CG487" s="111" t="s">
        <v>186</v>
      </c>
      <c r="CH487" s="111" t="s">
        <v>186</v>
      </c>
      <c r="CI487" s="111" t="s">
        <v>186</v>
      </c>
      <c r="CJ487" s="111" t="s">
        <v>186</v>
      </c>
      <c r="CK487" s="111" t="s">
        <v>186</v>
      </c>
      <c r="CL487" s="111" t="s">
        <v>186</v>
      </c>
      <c r="CM487" s="111" t="s">
        <v>186</v>
      </c>
      <c r="CN487" s="111" t="s">
        <v>186</v>
      </c>
      <c r="CO487" s="111" t="s">
        <v>186</v>
      </c>
      <c r="CP487" s="111" t="s">
        <v>186</v>
      </c>
      <c r="CQ487" s="111" t="s">
        <v>186</v>
      </c>
      <c r="CR487" s="111" t="s">
        <v>186</v>
      </c>
      <c r="CS487" s="111" t="s">
        <v>186</v>
      </c>
      <c r="CT487" s="111" t="s">
        <v>186</v>
      </c>
      <c r="CU487" s="111" t="s">
        <v>186</v>
      </c>
      <c r="CV487" s="114" t="s">
        <v>186</v>
      </c>
      <c r="CW487" s="111" t="s">
        <v>186</v>
      </c>
      <c r="CX487" s="111" t="s">
        <v>186</v>
      </c>
      <c r="CY487" s="111" t="s">
        <v>186</v>
      </c>
      <c r="CZ487" s="111" t="s">
        <v>186</v>
      </c>
      <c r="DA487" s="111" t="s">
        <v>186</v>
      </c>
      <c r="DB487" s="111" t="s">
        <v>186</v>
      </c>
      <c r="DC487" s="111" t="s">
        <v>186</v>
      </c>
      <c r="DD487" s="111" t="s">
        <v>186</v>
      </c>
      <c r="DE487" s="111" t="s">
        <v>186</v>
      </c>
      <c r="DF487" s="111" t="s">
        <v>186</v>
      </c>
      <c r="DG487" s="111" t="s">
        <v>186</v>
      </c>
      <c r="DH487" s="111" t="s">
        <v>186</v>
      </c>
      <c r="DI487" s="111" t="s">
        <v>186</v>
      </c>
      <c r="DJ487" s="111" t="s">
        <v>186</v>
      </c>
      <c r="DK487" s="111" t="s">
        <v>186</v>
      </c>
      <c r="DL487" s="111" t="s">
        <v>186</v>
      </c>
      <c r="DM487" s="115">
        <v>40969.55986111111</v>
      </c>
    </row>
    <row r="488" spans="18:117" ht="17.25" customHeight="1" hidden="1">
      <c r="R488" s="111" t="s">
        <v>1815</v>
      </c>
      <c r="S488" s="111" t="s">
        <v>1816</v>
      </c>
      <c r="T488" s="111" t="s">
        <v>1817</v>
      </c>
      <c r="U488" s="111" t="s">
        <v>1818</v>
      </c>
      <c r="V488" s="111" t="s">
        <v>180</v>
      </c>
      <c r="W488" s="112">
        <v>78028</v>
      </c>
      <c r="X488" s="111" t="s">
        <v>1817</v>
      </c>
      <c r="Y488" s="111" t="s">
        <v>1818</v>
      </c>
      <c r="Z488" s="111" t="s">
        <v>180</v>
      </c>
      <c r="AA488" s="112">
        <v>78028</v>
      </c>
      <c r="AB488" s="113">
        <v>8302587632</v>
      </c>
      <c r="AC488" s="113">
        <v>8302587678</v>
      </c>
      <c r="AD488" s="111" t="s">
        <v>1819</v>
      </c>
      <c r="AE488" s="111" t="s">
        <v>372</v>
      </c>
      <c r="AF488" s="111" t="s">
        <v>1820</v>
      </c>
      <c r="AG488" s="111" t="s">
        <v>1821</v>
      </c>
      <c r="AH488" s="111" t="s">
        <v>1817</v>
      </c>
      <c r="AI488" s="111" t="s">
        <v>1818</v>
      </c>
      <c r="AJ488" s="111" t="s">
        <v>180</v>
      </c>
      <c r="AK488" s="112">
        <v>78028</v>
      </c>
      <c r="AL488" s="111" t="s">
        <v>1817</v>
      </c>
      <c r="AM488" s="111" t="s">
        <v>1818</v>
      </c>
      <c r="AN488" s="111" t="s">
        <v>180</v>
      </c>
      <c r="AO488" s="112">
        <v>78028</v>
      </c>
      <c r="AP488" s="113">
        <v>8302587632</v>
      </c>
      <c r="AQ488" s="113">
        <v>8302587678</v>
      </c>
      <c r="AR488" s="111" t="s">
        <v>185</v>
      </c>
      <c r="AS488" s="114">
        <v>0</v>
      </c>
      <c r="AT488" s="114">
        <v>1990696</v>
      </c>
      <c r="AU488" s="114"/>
      <c r="AV488" s="114"/>
      <c r="AW488" s="114" t="s">
        <v>186</v>
      </c>
      <c r="AX488" s="114" t="s">
        <v>186</v>
      </c>
      <c r="AY488" s="114" t="s">
        <v>186</v>
      </c>
      <c r="AZ488" s="114" t="s">
        <v>186</v>
      </c>
      <c r="BA488" s="114" t="s">
        <v>186</v>
      </c>
      <c r="BB488" s="111" t="s">
        <v>186</v>
      </c>
      <c r="BC488" s="114" t="s">
        <v>186</v>
      </c>
      <c r="BD488" s="111" t="s">
        <v>186</v>
      </c>
      <c r="BE488" s="114" t="s">
        <v>186</v>
      </c>
      <c r="BF488" s="111" t="s">
        <v>186</v>
      </c>
      <c r="BG488" s="114" t="s">
        <v>186</v>
      </c>
      <c r="BH488" s="114" t="s">
        <v>186</v>
      </c>
      <c r="BI488" s="114" t="s">
        <v>186</v>
      </c>
      <c r="BJ488" s="114" t="s">
        <v>186</v>
      </c>
      <c r="BK488" s="114" t="s">
        <v>186</v>
      </c>
      <c r="BL488" s="114" t="s">
        <v>186</v>
      </c>
      <c r="BM488" s="114" t="s">
        <v>186</v>
      </c>
      <c r="BN488" s="111" t="s">
        <v>1822</v>
      </c>
      <c r="BO488" s="114">
        <v>1990696</v>
      </c>
      <c r="BP488" s="111" t="s">
        <v>186</v>
      </c>
      <c r="BQ488" s="114" t="s">
        <v>186</v>
      </c>
      <c r="BR488" s="111" t="s">
        <v>186</v>
      </c>
      <c r="BS488" s="114" t="s">
        <v>186</v>
      </c>
      <c r="BT488" s="114" t="s">
        <v>186</v>
      </c>
      <c r="BU488" s="114" t="s">
        <v>186</v>
      </c>
      <c r="BV488" s="114" t="s">
        <v>186</v>
      </c>
      <c r="BW488" s="114" t="s">
        <v>186</v>
      </c>
      <c r="BX488" s="114" t="s">
        <v>186</v>
      </c>
      <c r="BY488" s="114" t="s">
        <v>186</v>
      </c>
      <c r="BZ488" s="114" t="s">
        <v>186</v>
      </c>
      <c r="CA488" s="111" t="s">
        <v>186</v>
      </c>
      <c r="CB488" s="114" t="s">
        <v>186</v>
      </c>
      <c r="CC488" s="111" t="s">
        <v>186</v>
      </c>
      <c r="CD488" s="114" t="s">
        <v>186</v>
      </c>
      <c r="CE488" s="111" t="s">
        <v>188</v>
      </c>
      <c r="CF488" s="111" t="s">
        <v>186</v>
      </c>
      <c r="CG488" s="111" t="s">
        <v>186</v>
      </c>
      <c r="CH488" s="111" t="s">
        <v>186</v>
      </c>
      <c r="CI488" s="111" t="s">
        <v>186</v>
      </c>
      <c r="CJ488" s="111" t="s">
        <v>186</v>
      </c>
      <c r="CK488" s="111" t="s">
        <v>186</v>
      </c>
      <c r="CL488" s="111" t="s">
        <v>186</v>
      </c>
      <c r="CM488" s="111" t="s">
        <v>186</v>
      </c>
      <c r="CN488" s="111" t="s">
        <v>186</v>
      </c>
      <c r="CO488" s="111" t="s">
        <v>186</v>
      </c>
      <c r="CP488" s="111" t="s">
        <v>186</v>
      </c>
      <c r="CQ488" s="111" t="s">
        <v>186</v>
      </c>
      <c r="CR488" s="111" t="s">
        <v>186</v>
      </c>
      <c r="CS488" s="111" t="s">
        <v>186</v>
      </c>
      <c r="CT488" s="111" t="s">
        <v>186</v>
      </c>
      <c r="CU488" s="111" t="s">
        <v>186</v>
      </c>
      <c r="CV488" s="111" t="s">
        <v>186</v>
      </c>
      <c r="CW488" s="111" t="s">
        <v>186</v>
      </c>
      <c r="CX488" s="111" t="s">
        <v>186</v>
      </c>
      <c r="CY488" s="111" t="s">
        <v>186</v>
      </c>
      <c r="CZ488" s="111" t="s">
        <v>186</v>
      </c>
      <c r="DA488" s="111" t="s">
        <v>186</v>
      </c>
      <c r="DB488" s="111" t="s">
        <v>186</v>
      </c>
      <c r="DC488" s="111" t="s">
        <v>186</v>
      </c>
      <c r="DD488" s="111" t="s">
        <v>186</v>
      </c>
      <c r="DE488" s="111" t="s">
        <v>186</v>
      </c>
      <c r="DF488" s="111" t="s">
        <v>186</v>
      </c>
      <c r="DG488" s="111" t="s">
        <v>186</v>
      </c>
      <c r="DH488" s="111" t="s">
        <v>186</v>
      </c>
      <c r="DI488" s="111" t="s">
        <v>186</v>
      </c>
      <c r="DJ488" s="111" t="s">
        <v>186</v>
      </c>
      <c r="DK488" s="111" t="s">
        <v>186</v>
      </c>
      <c r="DL488" s="111" t="s">
        <v>186</v>
      </c>
      <c r="DM488" s="115">
        <v>40961.40837962963</v>
      </c>
    </row>
    <row r="489" spans="18:117" ht="17.25" customHeight="1" hidden="1">
      <c r="R489" s="111" t="s">
        <v>1823</v>
      </c>
      <c r="S489" s="111" t="s">
        <v>1824</v>
      </c>
      <c r="T489" s="111" t="s">
        <v>1825</v>
      </c>
      <c r="U489" s="111" t="s">
        <v>1826</v>
      </c>
      <c r="V489" s="111" t="s">
        <v>180</v>
      </c>
      <c r="W489" s="112">
        <v>78957</v>
      </c>
      <c r="X489" s="111" t="s">
        <v>1825</v>
      </c>
      <c r="Y489" s="111" t="s">
        <v>1826</v>
      </c>
      <c r="Z489" s="111" t="s">
        <v>180</v>
      </c>
      <c r="AA489" s="112">
        <v>78957</v>
      </c>
      <c r="AB489" s="113">
        <v>5123245773</v>
      </c>
      <c r="AC489" s="113">
        <v>5124060719</v>
      </c>
      <c r="AD489" s="111" t="s">
        <v>750</v>
      </c>
      <c r="AE489" s="111" t="s">
        <v>1785</v>
      </c>
      <c r="AF489" s="111" t="s">
        <v>751</v>
      </c>
      <c r="AG489" s="111" t="s">
        <v>1786</v>
      </c>
      <c r="AH489" s="111" t="s">
        <v>1779</v>
      </c>
      <c r="AI489" s="111" t="s">
        <v>749</v>
      </c>
      <c r="AJ489" s="111" t="s">
        <v>180</v>
      </c>
      <c r="AK489" s="112">
        <v>78723</v>
      </c>
      <c r="AL489" s="111" t="s">
        <v>1779</v>
      </c>
      <c r="AM489" s="111" t="s">
        <v>749</v>
      </c>
      <c r="AN489" s="111" t="s">
        <v>180</v>
      </c>
      <c r="AO489" s="112">
        <v>78723</v>
      </c>
      <c r="AP489" s="113">
        <v>5123243269</v>
      </c>
      <c r="AQ489" s="113">
        <v>5124060719</v>
      </c>
      <c r="AR489" s="111" t="s">
        <v>185</v>
      </c>
      <c r="AS489" s="114" t="s">
        <v>186</v>
      </c>
      <c r="AT489" s="114">
        <v>302896.43</v>
      </c>
      <c r="AU489" s="114"/>
      <c r="AV489" s="114"/>
      <c r="AW489" s="114" t="s">
        <v>186</v>
      </c>
      <c r="AX489" s="114" t="s">
        <v>186</v>
      </c>
      <c r="AY489" s="114" t="s">
        <v>186</v>
      </c>
      <c r="AZ489" s="114" t="s">
        <v>186</v>
      </c>
      <c r="BA489" s="114" t="s">
        <v>186</v>
      </c>
      <c r="BB489" s="111" t="s">
        <v>186</v>
      </c>
      <c r="BC489" s="114" t="s">
        <v>186</v>
      </c>
      <c r="BD489" s="111" t="s">
        <v>186</v>
      </c>
      <c r="BE489" s="114" t="s">
        <v>186</v>
      </c>
      <c r="BF489" s="111" t="s">
        <v>186</v>
      </c>
      <c r="BG489" s="114" t="s">
        <v>186</v>
      </c>
      <c r="BH489" s="114" t="s">
        <v>186</v>
      </c>
      <c r="BI489" s="114" t="s">
        <v>186</v>
      </c>
      <c r="BJ489" s="114" t="s">
        <v>186</v>
      </c>
      <c r="BK489" s="114" t="s">
        <v>186</v>
      </c>
      <c r="BL489" s="114" t="s">
        <v>186</v>
      </c>
      <c r="BM489" s="114" t="s">
        <v>186</v>
      </c>
      <c r="BN489" s="111" t="s">
        <v>1787</v>
      </c>
      <c r="BO489" s="114">
        <v>302896.43</v>
      </c>
      <c r="BP489" s="111" t="s">
        <v>186</v>
      </c>
      <c r="BQ489" s="114" t="s">
        <v>186</v>
      </c>
      <c r="BR489" s="111" t="s">
        <v>186</v>
      </c>
      <c r="BS489" s="114" t="s">
        <v>186</v>
      </c>
      <c r="BT489" s="114" t="s">
        <v>186</v>
      </c>
      <c r="BU489" s="114" t="s">
        <v>186</v>
      </c>
      <c r="BV489" s="114" t="s">
        <v>186</v>
      </c>
      <c r="BW489" s="114" t="s">
        <v>186</v>
      </c>
      <c r="BX489" s="114" t="s">
        <v>186</v>
      </c>
      <c r="BY489" s="114" t="s">
        <v>186</v>
      </c>
      <c r="BZ489" s="114" t="s">
        <v>186</v>
      </c>
      <c r="CA489" s="111" t="s">
        <v>186</v>
      </c>
      <c r="CB489" s="114" t="s">
        <v>186</v>
      </c>
      <c r="CC489" s="111" t="s">
        <v>186</v>
      </c>
      <c r="CD489" s="114" t="s">
        <v>186</v>
      </c>
      <c r="CE489" s="111" t="s">
        <v>188</v>
      </c>
      <c r="CF489" s="111" t="s">
        <v>186</v>
      </c>
      <c r="CG489" s="111" t="s">
        <v>186</v>
      </c>
      <c r="CH489" s="111" t="s">
        <v>186</v>
      </c>
      <c r="CI489" s="111" t="s">
        <v>186</v>
      </c>
      <c r="CJ489" s="111" t="s">
        <v>186</v>
      </c>
      <c r="CK489" s="111" t="s">
        <v>186</v>
      </c>
      <c r="CL489" s="111" t="s">
        <v>186</v>
      </c>
      <c r="CM489" s="111" t="s">
        <v>186</v>
      </c>
      <c r="CN489" s="111" t="s">
        <v>186</v>
      </c>
      <c r="CO489" s="111" t="s">
        <v>186</v>
      </c>
      <c r="CP489" s="111" t="s">
        <v>186</v>
      </c>
      <c r="CQ489" s="111" t="s">
        <v>186</v>
      </c>
      <c r="CR489" s="111" t="s">
        <v>186</v>
      </c>
      <c r="CS489" s="111" t="s">
        <v>186</v>
      </c>
      <c r="CT489" s="111" t="s">
        <v>186</v>
      </c>
      <c r="CU489" s="111" t="s">
        <v>186</v>
      </c>
      <c r="CV489" s="114" t="s">
        <v>186</v>
      </c>
      <c r="CW489" s="111" t="s">
        <v>186</v>
      </c>
      <c r="CX489" s="111" t="s">
        <v>186</v>
      </c>
      <c r="CY489" s="111" t="s">
        <v>186</v>
      </c>
      <c r="CZ489" s="111" t="s">
        <v>186</v>
      </c>
      <c r="DA489" s="111" t="s">
        <v>186</v>
      </c>
      <c r="DB489" s="111" t="s">
        <v>186</v>
      </c>
      <c r="DC489" s="111" t="s">
        <v>186</v>
      </c>
      <c r="DD489" s="111" t="s">
        <v>186</v>
      </c>
      <c r="DE489" s="111" t="s">
        <v>186</v>
      </c>
      <c r="DF489" s="111" t="s">
        <v>186</v>
      </c>
      <c r="DG489" s="111" t="s">
        <v>186</v>
      </c>
      <c r="DH489" s="111" t="s">
        <v>186</v>
      </c>
      <c r="DI489" s="111" t="s">
        <v>186</v>
      </c>
      <c r="DJ489" s="111" t="s">
        <v>186</v>
      </c>
      <c r="DK489" s="111" t="s">
        <v>186</v>
      </c>
      <c r="DL489" s="111" t="s">
        <v>186</v>
      </c>
      <c r="DM489" s="115">
        <v>40968.50013888889</v>
      </c>
    </row>
    <row r="490" spans="18:117" ht="17.25" customHeight="1" hidden="1">
      <c r="R490" s="119" t="s">
        <v>1827</v>
      </c>
      <c r="S490" s="111" t="s">
        <v>1828</v>
      </c>
      <c r="T490" s="111" t="s">
        <v>1829</v>
      </c>
      <c r="U490" s="111" t="s">
        <v>1830</v>
      </c>
      <c r="V490" s="111" t="s">
        <v>180</v>
      </c>
      <c r="W490" s="112">
        <v>76043</v>
      </c>
      <c r="X490" s="111" t="s">
        <v>1831</v>
      </c>
      <c r="Y490" s="111" t="s">
        <v>1830</v>
      </c>
      <c r="Z490" s="111" t="s">
        <v>180</v>
      </c>
      <c r="AA490" s="112">
        <v>76043</v>
      </c>
      <c r="AB490" s="113">
        <v>2548972215</v>
      </c>
      <c r="AC490" s="113">
        <v>2548971446</v>
      </c>
      <c r="AD490" s="111" t="s">
        <v>1832</v>
      </c>
      <c r="AE490" s="111" t="s">
        <v>805</v>
      </c>
      <c r="AF490" s="111" t="s">
        <v>1833</v>
      </c>
      <c r="AG490" s="111" t="s">
        <v>1834</v>
      </c>
      <c r="AH490" s="111" t="s">
        <v>1829</v>
      </c>
      <c r="AI490" s="111" t="s">
        <v>1835</v>
      </c>
      <c r="AJ490" s="111" t="s">
        <v>180</v>
      </c>
      <c r="AK490" s="112">
        <v>76043</v>
      </c>
      <c r="AL490" s="111" t="s">
        <v>1831</v>
      </c>
      <c r="AM490" s="111" t="s">
        <v>1830</v>
      </c>
      <c r="AN490" s="111" t="s">
        <v>180</v>
      </c>
      <c r="AO490" s="112">
        <v>76043</v>
      </c>
      <c r="AP490" s="113">
        <v>2548971422</v>
      </c>
      <c r="AQ490" s="113">
        <v>2548971446</v>
      </c>
      <c r="AR490" s="111" t="s">
        <v>197</v>
      </c>
      <c r="AS490" s="114" t="s">
        <v>186</v>
      </c>
      <c r="AT490" s="114">
        <v>212187.63</v>
      </c>
      <c r="AU490" s="114"/>
      <c r="AV490" s="114"/>
      <c r="AW490" s="114" t="s">
        <v>186</v>
      </c>
      <c r="AX490" s="114" t="s">
        <v>186</v>
      </c>
      <c r="AY490" s="114" t="s">
        <v>186</v>
      </c>
      <c r="AZ490" s="114" t="s">
        <v>186</v>
      </c>
      <c r="BA490" s="114" t="s">
        <v>186</v>
      </c>
      <c r="BB490" s="111" t="s">
        <v>186</v>
      </c>
      <c r="BC490" s="114" t="s">
        <v>186</v>
      </c>
      <c r="BD490" s="111" t="s">
        <v>186</v>
      </c>
      <c r="BE490" s="114" t="s">
        <v>186</v>
      </c>
      <c r="BF490" s="111" t="s">
        <v>186</v>
      </c>
      <c r="BG490" s="114" t="s">
        <v>186</v>
      </c>
      <c r="BH490" s="114" t="s">
        <v>186</v>
      </c>
      <c r="BI490" s="114" t="s">
        <v>186</v>
      </c>
      <c r="BJ490" s="114">
        <v>212187.63</v>
      </c>
      <c r="BK490" s="114" t="s">
        <v>186</v>
      </c>
      <c r="BL490" s="114" t="s">
        <v>186</v>
      </c>
      <c r="BM490" s="114" t="s">
        <v>186</v>
      </c>
      <c r="BN490" s="111" t="s">
        <v>186</v>
      </c>
      <c r="BO490" s="114" t="s">
        <v>186</v>
      </c>
      <c r="BP490" s="111" t="s">
        <v>186</v>
      </c>
      <c r="BQ490" s="114" t="s">
        <v>186</v>
      </c>
      <c r="BR490" s="111" t="s">
        <v>186</v>
      </c>
      <c r="BS490" s="114" t="s">
        <v>186</v>
      </c>
      <c r="BT490" s="114" t="s">
        <v>186</v>
      </c>
      <c r="BU490" s="114" t="s">
        <v>186</v>
      </c>
      <c r="BV490" s="114" t="s">
        <v>186</v>
      </c>
      <c r="BW490" s="114" t="s">
        <v>186</v>
      </c>
      <c r="BX490" s="114" t="s">
        <v>186</v>
      </c>
      <c r="BY490" s="114" t="s">
        <v>186</v>
      </c>
      <c r="BZ490" s="114" t="s">
        <v>186</v>
      </c>
      <c r="CA490" s="111" t="s">
        <v>186</v>
      </c>
      <c r="CB490" s="114" t="s">
        <v>186</v>
      </c>
      <c r="CC490" s="111" t="s">
        <v>186</v>
      </c>
      <c r="CD490" s="114" t="s">
        <v>186</v>
      </c>
      <c r="CE490" s="111" t="s">
        <v>188</v>
      </c>
      <c r="CF490" s="111" t="s">
        <v>186</v>
      </c>
      <c r="CG490" s="111" t="s">
        <v>186</v>
      </c>
      <c r="CH490" s="111" t="s">
        <v>186</v>
      </c>
      <c r="CI490" s="111" t="s">
        <v>186</v>
      </c>
      <c r="CJ490" s="111" t="s">
        <v>186</v>
      </c>
      <c r="CK490" s="111" t="s">
        <v>186</v>
      </c>
      <c r="CL490" s="111" t="s">
        <v>186</v>
      </c>
      <c r="CM490" s="111" t="s">
        <v>186</v>
      </c>
      <c r="CN490" s="111" t="s">
        <v>186</v>
      </c>
      <c r="CO490" s="111" t="s">
        <v>186</v>
      </c>
      <c r="CP490" s="111" t="s">
        <v>186</v>
      </c>
      <c r="CQ490" s="111" t="s">
        <v>186</v>
      </c>
      <c r="CR490" s="111" t="s">
        <v>186</v>
      </c>
      <c r="CS490" s="111" t="s">
        <v>186</v>
      </c>
      <c r="CT490" s="111" t="s">
        <v>186</v>
      </c>
      <c r="CU490" s="111" t="s">
        <v>186</v>
      </c>
      <c r="CV490" s="111" t="s">
        <v>186</v>
      </c>
      <c r="CW490" s="111" t="s">
        <v>186</v>
      </c>
      <c r="CX490" s="111" t="s">
        <v>186</v>
      </c>
      <c r="CY490" s="111" t="s">
        <v>186</v>
      </c>
      <c r="CZ490" s="111" t="s">
        <v>186</v>
      </c>
      <c r="DA490" s="111" t="s">
        <v>186</v>
      </c>
      <c r="DB490" s="111" t="s">
        <v>186</v>
      </c>
      <c r="DC490" s="111" t="s">
        <v>186</v>
      </c>
      <c r="DD490" s="111" t="s">
        <v>186</v>
      </c>
      <c r="DE490" s="111" t="s">
        <v>186</v>
      </c>
      <c r="DF490" s="111" t="s">
        <v>186</v>
      </c>
      <c r="DG490" s="111" t="s">
        <v>186</v>
      </c>
      <c r="DH490" s="111" t="s">
        <v>186</v>
      </c>
      <c r="DI490" s="111" t="s">
        <v>186</v>
      </c>
      <c r="DJ490" s="111" t="s">
        <v>186</v>
      </c>
      <c r="DK490" s="111" t="s">
        <v>186</v>
      </c>
      <c r="DL490" s="111" t="s">
        <v>186</v>
      </c>
      <c r="DM490" s="115">
        <v>40941.72981481482</v>
      </c>
    </row>
    <row r="491" spans="18:117" ht="17.25" customHeight="1" hidden="1">
      <c r="R491" s="111" t="s">
        <v>1836</v>
      </c>
      <c r="S491" s="111" t="s">
        <v>1837</v>
      </c>
      <c r="T491" s="111" t="s">
        <v>1838</v>
      </c>
      <c r="U491" s="111" t="s">
        <v>263</v>
      </c>
      <c r="V491" s="111" t="s">
        <v>180</v>
      </c>
      <c r="W491" s="112">
        <v>75224</v>
      </c>
      <c r="X491" s="111" t="s">
        <v>1839</v>
      </c>
      <c r="Y491" s="111" t="s">
        <v>263</v>
      </c>
      <c r="Z491" s="111" t="s">
        <v>180</v>
      </c>
      <c r="AA491" s="112">
        <v>75376</v>
      </c>
      <c r="AB491" s="113">
        <v>2146234400</v>
      </c>
      <c r="AC491" s="113">
        <v>2146234850</v>
      </c>
      <c r="AD491" s="111" t="s">
        <v>1840</v>
      </c>
      <c r="AE491" s="111" t="s">
        <v>1209</v>
      </c>
      <c r="AF491" s="111" t="s">
        <v>1841</v>
      </c>
      <c r="AG491" s="111" t="s">
        <v>1837</v>
      </c>
      <c r="AH491" s="111" t="s">
        <v>1838</v>
      </c>
      <c r="AI491" s="111" t="s">
        <v>263</v>
      </c>
      <c r="AJ491" s="111" t="s">
        <v>180</v>
      </c>
      <c r="AK491" s="112">
        <v>75224</v>
      </c>
      <c r="AL491" s="111" t="s">
        <v>1839</v>
      </c>
      <c r="AM491" s="111" t="s">
        <v>263</v>
      </c>
      <c r="AN491" s="111" t="s">
        <v>180</v>
      </c>
      <c r="AO491" s="112">
        <v>75376</v>
      </c>
      <c r="AP491" s="113">
        <v>2146234469</v>
      </c>
      <c r="AQ491" s="113">
        <v>2146234850</v>
      </c>
      <c r="AR491" s="111" t="s">
        <v>185</v>
      </c>
      <c r="AS491" s="114">
        <v>1022057</v>
      </c>
      <c r="AT491" s="114">
        <v>0</v>
      </c>
      <c r="AU491" s="114"/>
      <c r="AV491" s="114">
        <v>79466</v>
      </c>
      <c r="AW491" s="114" t="s">
        <v>186</v>
      </c>
      <c r="AX491" s="114" t="s">
        <v>186</v>
      </c>
      <c r="AY491" s="114" t="s">
        <v>186</v>
      </c>
      <c r="AZ491" s="114" t="s">
        <v>186</v>
      </c>
      <c r="BA491" s="114" t="s">
        <v>186</v>
      </c>
      <c r="BB491" s="111" t="s">
        <v>1842</v>
      </c>
      <c r="BC491" s="114">
        <v>65000</v>
      </c>
      <c r="BD491" s="111" t="s">
        <v>1843</v>
      </c>
      <c r="BE491" s="114">
        <v>500000</v>
      </c>
      <c r="BF491" s="111" t="s">
        <v>1844</v>
      </c>
      <c r="BG491" s="114">
        <v>360000</v>
      </c>
      <c r="BH491" s="114"/>
      <c r="BI491" s="114"/>
      <c r="BJ491" s="114"/>
      <c r="BK491" s="114"/>
      <c r="BL491" s="114"/>
      <c r="BM491" s="114"/>
      <c r="BN491" s="111" t="s">
        <v>186</v>
      </c>
      <c r="BO491" s="114"/>
      <c r="BP491" s="111" t="s">
        <v>186</v>
      </c>
      <c r="BQ491" s="114"/>
      <c r="BR491" s="111" t="s">
        <v>186</v>
      </c>
      <c r="BS491" s="114"/>
      <c r="BT491" s="114"/>
      <c r="BU491" s="114"/>
      <c r="BV491" s="114"/>
      <c r="BW491" s="114"/>
      <c r="BX491" s="114"/>
      <c r="BY491" s="114"/>
      <c r="BZ491" s="114"/>
      <c r="CA491" s="111"/>
      <c r="CB491" s="114"/>
      <c r="CC491" s="111"/>
      <c r="CD491" s="114"/>
      <c r="CE491" s="111" t="s">
        <v>188</v>
      </c>
      <c r="CF491" s="111" t="s">
        <v>186</v>
      </c>
      <c r="CG491" s="111" t="s">
        <v>186</v>
      </c>
      <c r="CH491" s="111" t="s">
        <v>186</v>
      </c>
      <c r="CI491" s="111" t="s">
        <v>186</v>
      </c>
      <c r="CJ491" s="111" t="s">
        <v>186</v>
      </c>
      <c r="CK491" s="111" t="s">
        <v>186</v>
      </c>
      <c r="CL491" s="111" t="s">
        <v>186</v>
      </c>
      <c r="CM491" s="111" t="s">
        <v>186</v>
      </c>
      <c r="CN491" s="111" t="s">
        <v>186</v>
      </c>
      <c r="CO491" s="111" t="s">
        <v>186</v>
      </c>
      <c r="CP491" s="111" t="s">
        <v>186</v>
      </c>
      <c r="CQ491" s="111" t="s">
        <v>186</v>
      </c>
      <c r="CR491" s="111"/>
      <c r="CS491" s="111" t="s">
        <v>186</v>
      </c>
      <c r="CT491" s="111" t="s">
        <v>186</v>
      </c>
      <c r="CU491" s="111" t="s">
        <v>186</v>
      </c>
      <c r="CV491" s="114" t="s">
        <v>186</v>
      </c>
      <c r="CW491" s="111" t="s">
        <v>186</v>
      </c>
      <c r="CX491" s="111" t="s">
        <v>186</v>
      </c>
      <c r="CY491" s="111"/>
      <c r="CZ491" s="111" t="s">
        <v>186</v>
      </c>
      <c r="DA491" s="111" t="s">
        <v>186</v>
      </c>
      <c r="DB491" s="111" t="s">
        <v>186</v>
      </c>
      <c r="DC491" s="111" t="s">
        <v>186</v>
      </c>
      <c r="DD491" s="111" t="s">
        <v>186</v>
      </c>
      <c r="DE491" s="111" t="s">
        <v>186</v>
      </c>
      <c r="DF491" s="111"/>
      <c r="DG491" s="111" t="s">
        <v>186</v>
      </c>
      <c r="DH491" s="111" t="s">
        <v>186</v>
      </c>
      <c r="DI491" s="111" t="s">
        <v>186</v>
      </c>
      <c r="DJ491" s="111" t="s">
        <v>186</v>
      </c>
      <c r="DK491" s="111" t="s">
        <v>186</v>
      </c>
      <c r="DL491" s="111" t="s">
        <v>186</v>
      </c>
      <c r="DM491" s="115">
        <v>40976.67493055556</v>
      </c>
    </row>
    <row r="492" spans="18:117" ht="17.25" customHeight="1" hidden="1">
      <c r="R492" s="111" t="s">
        <v>1845</v>
      </c>
      <c r="S492" s="111" t="s">
        <v>1846</v>
      </c>
      <c r="T492" s="111" t="s">
        <v>1847</v>
      </c>
      <c r="U492" s="111" t="s">
        <v>782</v>
      </c>
      <c r="V492" s="111" t="s">
        <v>180</v>
      </c>
      <c r="W492" s="112">
        <v>78539</v>
      </c>
      <c r="X492" s="111" t="s">
        <v>1847</v>
      </c>
      <c r="Y492" s="111" t="s">
        <v>782</v>
      </c>
      <c r="Z492" s="111" t="s">
        <v>180</v>
      </c>
      <c r="AA492" s="112">
        <v>78539</v>
      </c>
      <c r="AB492" s="113">
        <v>9566324000</v>
      </c>
      <c r="AC492" s="113">
        <v>9562895076</v>
      </c>
      <c r="AD492" s="111" t="s">
        <v>791</v>
      </c>
      <c r="AE492" s="111" t="s">
        <v>792</v>
      </c>
      <c r="AF492" s="111" t="s">
        <v>793</v>
      </c>
      <c r="AG492" s="111" t="s">
        <v>794</v>
      </c>
      <c r="AH492" s="111" t="s">
        <v>795</v>
      </c>
      <c r="AI492" s="111" t="s">
        <v>796</v>
      </c>
      <c r="AJ492" s="111" t="s">
        <v>797</v>
      </c>
      <c r="AK492" s="112">
        <v>70734</v>
      </c>
      <c r="AL492" s="111" t="s">
        <v>795</v>
      </c>
      <c r="AM492" s="111" t="s">
        <v>796</v>
      </c>
      <c r="AN492" s="111" t="s">
        <v>797</v>
      </c>
      <c r="AO492" s="112">
        <v>70734</v>
      </c>
      <c r="AP492" s="113">
        <v>2256732660</v>
      </c>
      <c r="AQ492" s="113">
        <v>6107683410</v>
      </c>
      <c r="AR492" s="111" t="s">
        <v>185</v>
      </c>
      <c r="AS492" s="114">
        <v>19375126</v>
      </c>
      <c r="AT492" s="114">
        <v>6561119</v>
      </c>
      <c r="AU492" s="114"/>
      <c r="AV492" s="114"/>
      <c r="AW492" s="114" t="s">
        <v>186</v>
      </c>
      <c r="AX492" s="114" t="s">
        <v>186</v>
      </c>
      <c r="AY492" s="114" t="s">
        <v>186</v>
      </c>
      <c r="AZ492" s="114" t="s">
        <v>186</v>
      </c>
      <c r="BA492" s="114" t="s">
        <v>186</v>
      </c>
      <c r="BB492" s="111" t="s">
        <v>798</v>
      </c>
      <c r="BC492" s="114">
        <v>19375126</v>
      </c>
      <c r="BD492" s="111" t="s">
        <v>186</v>
      </c>
      <c r="BE492" s="114" t="s">
        <v>186</v>
      </c>
      <c r="BF492" s="111" t="s">
        <v>186</v>
      </c>
      <c r="BG492" s="114" t="s">
        <v>186</v>
      </c>
      <c r="BH492" s="114" t="s">
        <v>186</v>
      </c>
      <c r="BI492" s="114" t="s">
        <v>186</v>
      </c>
      <c r="BJ492" s="114" t="s">
        <v>186</v>
      </c>
      <c r="BK492" s="114" t="s">
        <v>186</v>
      </c>
      <c r="BL492" s="114" t="s">
        <v>186</v>
      </c>
      <c r="BM492" s="114" t="s">
        <v>186</v>
      </c>
      <c r="BN492" s="111" t="s">
        <v>799</v>
      </c>
      <c r="BO492" s="114">
        <v>6561119</v>
      </c>
      <c r="BP492" s="111" t="s">
        <v>186</v>
      </c>
      <c r="BQ492" s="114" t="s">
        <v>186</v>
      </c>
      <c r="BR492" s="111" t="s">
        <v>186</v>
      </c>
      <c r="BS492" s="114" t="s">
        <v>186</v>
      </c>
      <c r="BT492" s="114" t="s">
        <v>186</v>
      </c>
      <c r="BU492" s="114" t="s">
        <v>186</v>
      </c>
      <c r="BV492" s="114" t="s">
        <v>186</v>
      </c>
      <c r="BW492" s="114" t="s">
        <v>186</v>
      </c>
      <c r="BX492" s="114" t="s">
        <v>186</v>
      </c>
      <c r="BY492" s="114" t="s">
        <v>186</v>
      </c>
      <c r="BZ492" s="114" t="s">
        <v>186</v>
      </c>
      <c r="CA492" s="111" t="s">
        <v>186</v>
      </c>
      <c r="CB492" s="114" t="s">
        <v>186</v>
      </c>
      <c r="CC492" s="111" t="s">
        <v>186</v>
      </c>
      <c r="CD492" s="114" t="s">
        <v>186</v>
      </c>
      <c r="CE492" s="111" t="s">
        <v>188</v>
      </c>
      <c r="CF492" s="111" t="s">
        <v>186</v>
      </c>
      <c r="CG492" s="111" t="s">
        <v>186</v>
      </c>
      <c r="CH492" s="111" t="s">
        <v>186</v>
      </c>
      <c r="CI492" s="111" t="s">
        <v>186</v>
      </c>
      <c r="CJ492" s="111" t="s">
        <v>186</v>
      </c>
      <c r="CK492" s="111" t="s">
        <v>186</v>
      </c>
      <c r="CL492" s="111" t="s">
        <v>186</v>
      </c>
      <c r="CM492" s="111" t="s">
        <v>186</v>
      </c>
      <c r="CN492" s="111" t="s">
        <v>186</v>
      </c>
      <c r="CO492" s="111" t="s">
        <v>186</v>
      </c>
      <c r="CP492" s="111" t="s">
        <v>186</v>
      </c>
      <c r="CQ492" s="111" t="s">
        <v>186</v>
      </c>
      <c r="CR492" s="111" t="s">
        <v>186</v>
      </c>
      <c r="CS492" s="111" t="s">
        <v>186</v>
      </c>
      <c r="CT492" s="111" t="s">
        <v>186</v>
      </c>
      <c r="CU492" s="111" t="s">
        <v>186</v>
      </c>
      <c r="CV492" s="111" t="s">
        <v>186</v>
      </c>
      <c r="CW492" s="111" t="s">
        <v>186</v>
      </c>
      <c r="CX492" s="111" t="s">
        <v>186</v>
      </c>
      <c r="CY492" s="111" t="s">
        <v>186</v>
      </c>
      <c r="CZ492" s="111" t="s">
        <v>186</v>
      </c>
      <c r="DA492" s="111" t="s">
        <v>186</v>
      </c>
      <c r="DB492" s="111" t="s">
        <v>186</v>
      </c>
      <c r="DC492" s="111" t="s">
        <v>186</v>
      </c>
      <c r="DD492" s="111" t="s">
        <v>186</v>
      </c>
      <c r="DE492" s="111" t="s">
        <v>186</v>
      </c>
      <c r="DF492" s="111" t="s">
        <v>186</v>
      </c>
      <c r="DG492" s="111" t="s">
        <v>186</v>
      </c>
      <c r="DH492" s="111" t="s">
        <v>186</v>
      </c>
      <c r="DI492" s="111" t="s">
        <v>186</v>
      </c>
      <c r="DJ492" s="111" t="s">
        <v>186</v>
      </c>
      <c r="DK492" s="111" t="s">
        <v>186</v>
      </c>
      <c r="DL492" s="111" t="s">
        <v>186</v>
      </c>
      <c r="DM492" s="115">
        <v>40939.64509259259</v>
      </c>
    </row>
    <row r="493" spans="18:117" ht="17.25" customHeight="1" hidden="1">
      <c r="R493" s="111" t="s">
        <v>1848</v>
      </c>
      <c r="S493" s="111" t="s">
        <v>1849</v>
      </c>
      <c r="T493" s="111" t="s">
        <v>1850</v>
      </c>
      <c r="U493" s="111" t="s">
        <v>1851</v>
      </c>
      <c r="V493" s="111" t="s">
        <v>180</v>
      </c>
      <c r="W493" s="112">
        <v>78026</v>
      </c>
      <c r="X493" s="111" t="s">
        <v>1850</v>
      </c>
      <c r="Y493" s="111" t="s">
        <v>1851</v>
      </c>
      <c r="Z493" s="111" t="s">
        <v>180</v>
      </c>
      <c r="AA493" s="112">
        <v>78026</v>
      </c>
      <c r="AB493" s="113">
        <v>4328373447</v>
      </c>
      <c r="AC493" s="113">
        <v>4328370330</v>
      </c>
      <c r="AD493" s="111" t="s">
        <v>349</v>
      </c>
      <c r="AE493" s="111" t="s">
        <v>350</v>
      </c>
      <c r="AF493" s="111" t="s">
        <v>351</v>
      </c>
      <c r="AG493" s="111" t="s">
        <v>352</v>
      </c>
      <c r="AH493" s="111" t="s">
        <v>353</v>
      </c>
      <c r="AI493" s="111" t="s">
        <v>354</v>
      </c>
      <c r="AJ493" s="111" t="s">
        <v>355</v>
      </c>
      <c r="AK493" s="112">
        <v>37067</v>
      </c>
      <c r="AL493" s="111" t="s">
        <v>353</v>
      </c>
      <c r="AM493" s="111" t="s">
        <v>354</v>
      </c>
      <c r="AN493" s="111" t="s">
        <v>355</v>
      </c>
      <c r="AO493" s="112">
        <v>37067</v>
      </c>
      <c r="AP493" s="113">
        <v>6154653461</v>
      </c>
      <c r="AQ493" s="113">
        <v>6153732603</v>
      </c>
      <c r="AR493" s="111" t="s">
        <v>185</v>
      </c>
      <c r="AS493" s="114">
        <v>1446187</v>
      </c>
      <c r="AT493" s="114">
        <v>1068440</v>
      </c>
      <c r="AU493" s="114"/>
      <c r="AV493" s="114"/>
      <c r="AW493" s="114" t="s">
        <v>186</v>
      </c>
      <c r="AX493" s="114" t="s">
        <v>186</v>
      </c>
      <c r="AY493" s="114" t="s">
        <v>186</v>
      </c>
      <c r="AZ493" s="114" t="s">
        <v>186</v>
      </c>
      <c r="BA493" s="114" t="s">
        <v>186</v>
      </c>
      <c r="BB493" s="111" t="s">
        <v>356</v>
      </c>
      <c r="BC493" s="114">
        <v>1446187</v>
      </c>
      <c r="BD493" s="111" t="s">
        <v>186</v>
      </c>
      <c r="BE493" s="114" t="s">
        <v>186</v>
      </c>
      <c r="BF493" s="111" t="s">
        <v>186</v>
      </c>
      <c r="BG493" s="114" t="s">
        <v>186</v>
      </c>
      <c r="BH493" s="114" t="s">
        <v>186</v>
      </c>
      <c r="BI493" s="114" t="s">
        <v>186</v>
      </c>
      <c r="BJ493" s="114" t="s">
        <v>186</v>
      </c>
      <c r="BK493" s="114" t="s">
        <v>186</v>
      </c>
      <c r="BL493" s="114" t="s">
        <v>186</v>
      </c>
      <c r="BM493" s="114" t="s">
        <v>186</v>
      </c>
      <c r="BN493" s="111" t="s">
        <v>357</v>
      </c>
      <c r="BO493" s="114">
        <v>1068440</v>
      </c>
      <c r="BP493" s="111" t="s">
        <v>186</v>
      </c>
      <c r="BQ493" s="114" t="s">
        <v>186</v>
      </c>
      <c r="BR493" s="111" t="s">
        <v>186</v>
      </c>
      <c r="BS493" s="114" t="s">
        <v>186</v>
      </c>
      <c r="BT493" s="114" t="s">
        <v>186</v>
      </c>
      <c r="BU493" s="114" t="s">
        <v>186</v>
      </c>
      <c r="BV493" s="114" t="s">
        <v>186</v>
      </c>
      <c r="BW493" s="114" t="s">
        <v>186</v>
      </c>
      <c r="BX493" s="114" t="s">
        <v>186</v>
      </c>
      <c r="BY493" s="114" t="s">
        <v>186</v>
      </c>
      <c r="BZ493" s="114" t="s">
        <v>186</v>
      </c>
      <c r="CA493" s="111" t="s">
        <v>186</v>
      </c>
      <c r="CB493" s="114" t="s">
        <v>186</v>
      </c>
      <c r="CC493" s="111" t="s">
        <v>186</v>
      </c>
      <c r="CD493" s="114" t="s">
        <v>186</v>
      </c>
      <c r="CE493" s="111" t="s">
        <v>188</v>
      </c>
      <c r="CF493" s="111" t="s">
        <v>186</v>
      </c>
      <c r="CG493" s="111" t="s">
        <v>186</v>
      </c>
      <c r="CH493" s="111" t="s">
        <v>186</v>
      </c>
      <c r="CI493" s="111" t="s">
        <v>186</v>
      </c>
      <c r="CJ493" s="111" t="s">
        <v>186</v>
      </c>
      <c r="CK493" s="111" t="s">
        <v>186</v>
      </c>
      <c r="CL493" s="111" t="s">
        <v>186</v>
      </c>
      <c r="CM493" s="111" t="s">
        <v>186</v>
      </c>
      <c r="CN493" s="111" t="s">
        <v>186</v>
      </c>
      <c r="CO493" s="111" t="s">
        <v>186</v>
      </c>
      <c r="CP493" s="111" t="s">
        <v>186</v>
      </c>
      <c r="CQ493" s="111" t="s">
        <v>186</v>
      </c>
      <c r="CR493" s="111" t="s">
        <v>186</v>
      </c>
      <c r="CS493" s="111" t="s">
        <v>186</v>
      </c>
      <c r="CT493" s="111" t="s">
        <v>186</v>
      </c>
      <c r="CU493" s="111" t="s">
        <v>186</v>
      </c>
      <c r="CV493" s="114" t="s">
        <v>186</v>
      </c>
      <c r="CW493" s="111" t="s">
        <v>186</v>
      </c>
      <c r="CX493" s="111" t="s">
        <v>186</v>
      </c>
      <c r="CY493" s="111" t="s">
        <v>186</v>
      </c>
      <c r="CZ493" s="111" t="s">
        <v>186</v>
      </c>
      <c r="DA493" s="111" t="s">
        <v>186</v>
      </c>
      <c r="DB493" s="111" t="s">
        <v>186</v>
      </c>
      <c r="DC493" s="111" t="s">
        <v>186</v>
      </c>
      <c r="DD493" s="111" t="s">
        <v>186</v>
      </c>
      <c r="DE493" s="111" t="s">
        <v>186</v>
      </c>
      <c r="DF493" s="111" t="s">
        <v>186</v>
      </c>
      <c r="DG493" s="111" t="s">
        <v>186</v>
      </c>
      <c r="DH493" s="111" t="s">
        <v>186</v>
      </c>
      <c r="DI493" s="111" t="s">
        <v>186</v>
      </c>
      <c r="DJ493" s="111" t="s">
        <v>186</v>
      </c>
      <c r="DK493" s="111" t="s">
        <v>186</v>
      </c>
      <c r="DL493" s="111" t="s">
        <v>186</v>
      </c>
      <c r="DM493" s="115">
        <v>40967.72734953704</v>
      </c>
    </row>
    <row r="494" spans="18:117" ht="17.25" customHeight="1" hidden="1">
      <c r="R494" s="111" t="s">
        <v>1852</v>
      </c>
      <c r="S494" s="111" t="s">
        <v>1853</v>
      </c>
      <c r="T494" s="111" t="s">
        <v>1854</v>
      </c>
      <c r="U494" s="111" t="s">
        <v>179</v>
      </c>
      <c r="V494" s="111" t="s">
        <v>180</v>
      </c>
      <c r="W494" s="112">
        <v>78224</v>
      </c>
      <c r="X494" s="111" t="s">
        <v>1854</v>
      </c>
      <c r="Y494" s="111" t="s">
        <v>179</v>
      </c>
      <c r="Z494" s="111" t="s">
        <v>180</v>
      </c>
      <c r="AA494" s="112">
        <v>78224</v>
      </c>
      <c r="AB494" s="113">
        <v>2109213547</v>
      </c>
      <c r="AC494" s="113">
        <v>2109213230</v>
      </c>
      <c r="AD494" s="111" t="s">
        <v>1855</v>
      </c>
      <c r="AE494" s="111" t="s">
        <v>229</v>
      </c>
      <c r="AF494" s="111" t="s">
        <v>1856</v>
      </c>
      <c r="AG494" s="111" t="s">
        <v>1853</v>
      </c>
      <c r="AH494" s="111" t="s">
        <v>1854</v>
      </c>
      <c r="AI494" s="111" t="s">
        <v>179</v>
      </c>
      <c r="AJ494" s="111" t="s">
        <v>180</v>
      </c>
      <c r="AK494" s="112">
        <v>78224</v>
      </c>
      <c r="AL494" s="111" t="s">
        <v>1854</v>
      </c>
      <c r="AM494" s="111" t="s">
        <v>179</v>
      </c>
      <c r="AN494" s="111" t="s">
        <v>180</v>
      </c>
      <c r="AO494" s="112">
        <v>78224</v>
      </c>
      <c r="AP494" s="113">
        <v>2109213547</v>
      </c>
      <c r="AQ494" s="113">
        <v>2109213230</v>
      </c>
      <c r="AR494" s="111" t="s">
        <v>186</v>
      </c>
      <c r="AS494" s="114">
        <v>6060647</v>
      </c>
      <c r="AT494" s="114">
        <v>686590.27</v>
      </c>
      <c r="AU494" s="114"/>
      <c r="AV494" s="114"/>
      <c r="AW494" s="114" t="s">
        <v>186</v>
      </c>
      <c r="AX494" s="114" t="s">
        <v>186</v>
      </c>
      <c r="AY494" s="114" t="s">
        <v>186</v>
      </c>
      <c r="AZ494" s="114" t="s">
        <v>186</v>
      </c>
      <c r="BA494" s="114" t="s">
        <v>186</v>
      </c>
      <c r="BB494" s="111" t="s">
        <v>356</v>
      </c>
      <c r="BC494" s="114">
        <v>6060647</v>
      </c>
      <c r="BD494" s="111" t="s">
        <v>186</v>
      </c>
      <c r="BE494" s="114" t="s">
        <v>186</v>
      </c>
      <c r="BF494" s="111" t="s">
        <v>186</v>
      </c>
      <c r="BG494" s="114" t="s">
        <v>186</v>
      </c>
      <c r="BH494" s="114" t="s">
        <v>186</v>
      </c>
      <c r="BI494" s="114" t="s">
        <v>186</v>
      </c>
      <c r="BJ494" s="114" t="s">
        <v>186</v>
      </c>
      <c r="BK494" s="114" t="s">
        <v>186</v>
      </c>
      <c r="BL494" s="114" t="s">
        <v>186</v>
      </c>
      <c r="BM494" s="114" t="s">
        <v>186</v>
      </c>
      <c r="BN494" s="111" t="s">
        <v>241</v>
      </c>
      <c r="BO494" s="114">
        <v>686590.27</v>
      </c>
      <c r="BP494" s="111" t="s">
        <v>186</v>
      </c>
      <c r="BQ494" s="114" t="s">
        <v>186</v>
      </c>
      <c r="BR494" s="111" t="s">
        <v>186</v>
      </c>
      <c r="BS494" s="114" t="s">
        <v>186</v>
      </c>
      <c r="BT494" s="114" t="s">
        <v>186</v>
      </c>
      <c r="BU494" s="114" t="s">
        <v>186</v>
      </c>
      <c r="BV494" s="114" t="s">
        <v>186</v>
      </c>
      <c r="BW494" s="114" t="s">
        <v>186</v>
      </c>
      <c r="BX494" s="114" t="s">
        <v>186</v>
      </c>
      <c r="BY494" s="114" t="s">
        <v>186</v>
      </c>
      <c r="BZ494" s="114" t="s">
        <v>186</v>
      </c>
      <c r="CA494" s="111" t="s">
        <v>186</v>
      </c>
      <c r="CB494" s="114" t="s">
        <v>186</v>
      </c>
      <c r="CC494" s="111" t="s">
        <v>186</v>
      </c>
      <c r="CD494" s="114" t="s">
        <v>186</v>
      </c>
      <c r="CE494" s="111" t="s">
        <v>188</v>
      </c>
      <c r="CF494" s="111" t="s">
        <v>186</v>
      </c>
      <c r="CG494" s="111" t="s">
        <v>186</v>
      </c>
      <c r="CH494" s="111" t="s">
        <v>186</v>
      </c>
      <c r="CI494" s="111" t="s">
        <v>186</v>
      </c>
      <c r="CJ494" s="111" t="s">
        <v>186</v>
      </c>
      <c r="CK494" s="111" t="s">
        <v>186</v>
      </c>
      <c r="CL494" s="111" t="s">
        <v>186</v>
      </c>
      <c r="CM494" s="111" t="s">
        <v>186</v>
      </c>
      <c r="CN494" s="111" t="s">
        <v>186</v>
      </c>
      <c r="CO494" s="111" t="s">
        <v>186</v>
      </c>
      <c r="CP494" s="111" t="s">
        <v>186</v>
      </c>
      <c r="CQ494" s="111" t="s">
        <v>186</v>
      </c>
      <c r="CR494" s="111" t="s">
        <v>186</v>
      </c>
      <c r="CS494" s="111" t="s">
        <v>186</v>
      </c>
      <c r="CT494" s="111" t="s">
        <v>186</v>
      </c>
      <c r="CU494" s="111" t="s">
        <v>186</v>
      </c>
      <c r="CV494" s="114" t="s">
        <v>186</v>
      </c>
      <c r="CW494" s="111" t="s">
        <v>186</v>
      </c>
      <c r="CX494" s="111" t="s">
        <v>186</v>
      </c>
      <c r="CY494" s="111" t="s">
        <v>186</v>
      </c>
      <c r="CZ494" s="111" t="s">
        <v>186</v>
      </c>
      <c r="DA494" s="111" t="s">
        <v>186</v>
      </c>
      <c r="DB494" s="111" t="s">
        <v>186</v>
      </c>
      <c r="DC494" s="111" t="s">
        <v>186</v>
      </c>
      <c r="DD494" s="111" t="s">
        <v>186</v>
      </c>
      <c r="DE494" s="111" t="s">
        <v>186</v>
      </c>
      <c r="DF494" s="111" t="s">
        <v>186</v>
      </c>
      <c r="DG494" s="111" t="s">
        <v>186</v>
      </c>
      <c r="DH494" s="111" t="s">
        <v>186</v>
      </c>
      <c r="DI494" s="111" t="s">
        <v>186</v>
      </c>
      <c r="DJ494" s="111" t="s">
        <v>186</v>
      </c>
      <c r="DK494" s="111" t="s">
        <v>186</v>
      </c>
      <c r="DL494" s="111" t="s">
        <v>186</v>
      </c>
      <c r="DM494" s="115">
        <v>40966.49606481481</v>
      </c>
    </row>
    <row r="495" spans="18:117" ht="17.25" customHeight="1" hidden="1">
      <c r="R495" s="129" t="s">
        <v>1857</v>
      </c>
      <c r="S495" s="129" t="s">
        <v>1858</v>
      </c>
      <c r="T495" s="129" t="s">
        <v>1859</v>
      </c>
      <c r="U495" s="129" t="s">
        <v>712</v>
      </c>
      <c r="V495" s="111" t="s">
        <v>180</v>
      </c>
      <c r="W495" s="112">
        <v>77055</v>
      </c>
      <c r="X495" s="111" t="s">
        <v>1859</v>
      </c>
      <c r="Y495" s="111" t="s">
        <v>1735</v>
      </c>
      <c r="Z495" s="111" t="s">
        <v>180</v>
      </c>
      <c r="AA495" s="112">
        <v>77055</v>
      </c>
      <c r="AB495" s="113">
        <v>7134676555</v>
      </c>
      <c r="AC495" s="113">
        <v>7137223771</v>
      </c>
      <c r="AD495" s="111" t="s">
        <v>1860</v>
      </c>
      <c r="AE495" s="111" t="s">
        <v>229</v>
      </c>
      <c r="AF495" s="111" t="s">
        <v>1861</v>
      </c>
      <c r="AG495" s="111" t="s">
        <v>1858</v>
      </c>
      <c r="AH495" s="111" t="s">
        <v>1862</v>
      </c>
      <c r="AI495" s="111" t="s">
        <v>1735</v>
      </c>
      <c r="AJ495" s="111" t="s">
        <v>180</v>
      </c>
      <c r="AK495" s="112">
        <v>77055</v>
      </c>
      <c r="AL495" s="111" t="s">
        <v>1859</v>
      </c>
      <c r="AM495" s="111" t="s">
        <v>712</v>
      </c>
      <c r="AN495" s="111" t="s">
        <v>180</v>
      </c>
      <c r="AO495" s="112">
        <v>77055</v>
      </c>
      <c r="AP495" s="113">
        <v>2815888082</v>
      </c>
      <c r="AQ495" s="113">
        <v>2815587619</v>
      </c>
      <c r="AR495" s="111" t="s">
        <v>185</v>
      </c>
      <c r="AS495" s="114" t="s">
        <v>186</v>
      </c>
      <c r="AT495" s="114">
        <v>6635066.14</v>
      </c>
      <c r="AU495" s="114"/>
      <c r="AV495" s="114"/>
      <c r="AW495" s="114" t="s">
        <v>186</v>
      </c>
      <c r="AX495" s="114" t="s">
        <v>186</v>
      </c>
      <c r="AY495" s="114" t="s">
        <v>186</v>
      </c>
      <c r="AZ495" s="114" t="s">
        <v>186</v>
      </c>
      <c r="BA495" s="114" t="s">
        <v>186</v>
      </c>
      <c r="BB495" s="111" t="s">
        <v>186</v>
      </c>
      <c r="BC495" s="114" t="s">
        <v>186</v>
      </c>
      <c r="BD495" s="111" t="s">
        <v>186</v>
      </c>
      <c r="BE495" s="114" t="s">
        <v>186</v>
      </c>
      <c r="BF495" s="111" t="s">
        <v>186</v>
      </c>
      <c r="BG495" s="114" t="s">
        <v>186</v>
      </c>
      <c r="BH495" s="114" t="s">
        <v>186</v>
      </c>
      <c r="BI495" s="114" t="s">
        <v>186</v>
      </c>
      <c r="BJ495" s="114" t="s">
        <v>186</v>
      </c>
      <c r="BK495" s="114" t="s">
        <v>186</v>
      </c>
      <c r="BL495" s="114" t="s">
        <v>186</v>
      </c>
      <c r="BM495" s="114" t="s">
        <v>186</v>
      </c>
      <c r="BN495" s="111" t="s">
        <v>241</v>
      </c>
      <c r="BO495" s="114">
        <v>6635066.14</v>
      </c>
      <c r="BP495" s="111" t="s">
        <v>186</v>
      </c>
      <c r="BQ495" s="114" t="s">
        <v>186</v>
      </c>
      <c r="BR495" s="111" t="s">
        <v>186</v>
      </c>
      <c r="BS495" s="114" t="s">
        <v>186</v>
      </c>
      <c r="BT495" s="114" t="s">
        <v>186</v>
      </c>
      <c r="BU495" s="114" t="s">
        <v>186</v>
      </c>
      <c r="BV495" s="114" t="s">
        <v>186</v>
      </c>
      <c r="BW495" s="114" t="s">
        <v>186</v>
      </c>
      <c r="BX495" s="114" t="s">
        <v>186</v>
      </c>
      <c r="BY495" s="114" t="s">
        <v>186</v>
      </c>
      <c r="BZ495" s="114" t="s">
        <v>186</v>
      </c>
      <c r="CA495" s="111" t="s">
        <v>186</v>
      </c>
      <c r="CB495" s="114" t="s">
        <v>186</v>
      </c>
      <c r="CC495" s="111" t="s">
        <v>186</v>
      </c>
      <c r="CD495" s="114" t="s">
        <v>186</v>
      </c>
      <c r="CE495" s="111" t="s">
        <v>188</v>
      </c>
      <c r="CF495" s="111" t="s">
        <v>186</v>
      </c>
      <c r="CG495" s="111" t="s">
        <v>186</v>
      </c>
      <c r="CH495" s="111" t="s">
        <v>186</v>
      </c>
      <c r="CI495" s="111" t="s">
        <v>186</v>
      </c>
      <c r="CJ495" s="111" t="s">
        <v>186</v>
      </c>
      <c r="CK495" s="111" t="s">
        <v>186</v>
      </c>
      <c r="CL495" s="111" t="s">
        <v>186</v>
      </c>
      <c r="CM495" s="111" t="s">
        <v>186</v>
      </c>
      <c r="CN495" s="111" t="s">
        <v>186</v>
      </c>
      <c r="CO495" s="111" t="s">
        <v>186</v>
      </c>
      <c r="CP495" s="111" t="s">
        <v>186</v>
      </c>
      <c r="CQ495" s="111" t="s">
        <v>186</v>
      </c>
      <c r="CR495" s="111" t="s">
        <v>186</v>
      </c>
      <c r="CS495" s="111" t="s">
        <v>186</v>
      </c>
      <c r="CT495" s="111" t="s">
        <v>186</v>
      </c>
      <c r="CU495" s="111" t="s">
        <v>186</v>
      </c>
      <c r="CV495" s="111" t="s">
        <v>186</v>
      </c>
      <c r="CW495" s="111" t="s">
        <v>186</v>
      </c>
      <c r="CX495" s="111" t="s">
        <v>186</v>
      </c>
      <c r="CY495" s="111" t="s">
        <v>186</v>
      </c>
      <c r="CZ495" s="111" t="s">
        <v>186</v>
      </c>
      <c r="DA495" s="111" t="s">
        <v>186</v>
      </c>
      <c r="DB495" s="111" t="s">
        <v>186</v>
      </c>
      <c r="DC495" s="111" t="s">
        <v>186</v>
      </c>
      <c r="DD495" s="111" t="s">
        <v>186</v>
      </c>
      <c r="DE495" s="111" t="s">
        <v>186</v>
      </c>
      <c r="DF495" s="111" t="s">
        <v>186</v>
      </c>
      <c r="DG495" s="111" t="s">
        <v>186</v>
      </c>
      <c r="DH495" s="111" t="s">
        <v>186</v>
      </c>
      <c r="DI495" s="111" t="s">
        <v>186</v>
      </c>
      <c r="DJ495" s="111" t="s">
        <v>186</v>
      </c>
      <c r="DK495" s="111" t="s">
        <v>186</v>
      </c>
      <c r="DL495" s="111" t="s">
        <v>186</v>
      </c>
      <c r="DM495" s="115">
        <v>40960.61785879629</v>
      </c>
    </row>
    <row r="496" spans="18:117" ht="17.25" customHeight="1" hidden="1">
      <c r="R496" s="111" t="s">
        <v>1863</v>
      </c>
      <c r="S496" s="111" t="s">
        <v>1864</v>
      </c>
      <c r="T496" s="111" t="s">
        <v>1865</v>
      </c>
      <c r="U496" s="111" t="s">
        <v>712</v>
      </c>
      <c r="V496" s="111" t="s">
        <v>362</v>
      </c>
      <c r="W496" s="112">
        <v>77093</v>
      </c>
      <c r="X496" s="111" t="s">
        <v>1865</v>
      </c>
      <c r="Y496" s="111" t="s">
        <v>712</v>
      </c>
      <c r="Z496" s="111" t="s">
        <v>362</v>
      </c>
      <c r="AA496" s="112">
        <v>77093</v>
      </c>
      <c r="AB496" s="113">
        <v>7136977777</v>
      </c>
      <c r="AC496" s="113">
        <v>7136308711</v>
      </c>
      <c r="AD496" s="111" t="s">
        <v>1866</v>
      </c>
      <c r="AE496" s="111" t="s">
        <v>1292</v>
      </c>
      <c r="AF496" s="111" t="s">
        <v>1867</v>
      </c>
      <c r="AG496" s="111" t="s">
        <v>1864</v>
      </c>
      <c r="AH496" s="111" t="s">
        <v>1865</v>
      </c>
      <c r="AI496" s="111" t="s">
        <v>712</v>
      </c>
      <c r="AJ496" s="111" t="s">
        <v>362</v>
      </c>
      <c r="AK496" s="112">
        <v>77093</v>
      </c>
      <c r="AL496" s="111" t="s">
        <v>1865</v>
      </c>
      <c r="AM496" s="111" t="s">
        <v>712</v>
      </c>
      <c r="AN496" s="111" t="s">
        <v>362</v>
      </c>
      <c r="AO496" s="112">
        <v>77093</v>
      </c>
      <c r="AP496" s="113">
        <v>7136308820</v>
      </c>
      <c r="AQ496" s="113">
        <v>7136308711</v>
      </c>
      <c r="AR496" s="111" t="s">
        <v>185</v>
      </c>
      <c r="AS496" s="114">
        <v>132520</v>
      </c>
      <c r="AT496" s="114" t="s">
        <v>186</v>
      </c>
      <c r="AU496" s="114"/>
      <c r="AV496" s="114"/>
      <c r="AW496" s="114" t="s">
        <v>186</v>
      </c>
      <c r="AX496" s="114">
        <v>132520</v>
      </c>
      <c r="AY496" s="114" t="s">
        <v>186</v>
      </c>
      <c r="AZ496" s="114" t="s">
        <v>186</v>
      </c>
      <c r="BA496" s="114" t="s">
        <v>186</v>
      </c>
      <c r="BB496" s="111" t="s">
        <v>186</v>
      </c>
      <c r="BC496" s="114" t="s">
        <v>186</v>
      </c>
      <c r="BD496" s="111" t="s">
        <v>186</v>
      </c>
      <c r="BE496" s="114" t="s">
        <v>186</v>
      </c>
      <c r="BF496" s="111" t="s">
        <v>186</v>
      </c>
      <c r="BG496" s="114" t="s">
        <v>186</v>
      </c>
      <c r="BH496" s="114" t="s">
        <v>186</v>
      </c>
      <c r="BI496" s="114" t="s">
        <v>186</v>
      </c>
      <c r="BJ496" s="114" t="s">
        <v>186</v>
      </c>
      <c r="BK496" s="114" t="s">
        <v>186</v>
      </c>
      <c r="BL496" s="114" t="s">
        <v>186</v>
      </c>
      <c r="BM496" s="114" t="s">
        <v>186</v>
      </c>
      <c r="BN496" s="111" t="s">
        <v>186</v>
      </c>
      <c r="BO496" s="114" t="s">
        <v>186</v>
      </c>
      <c r="BP496" s="111" t="s">
        <v>186</v>
      </c>
      <c r="BQ496" s="114" t="s">
        <v>186</v>
      </c>
      <c r="BR496" s="111" t="s">
        <v>186</v>
      </c>
      <c r="BS496" s="114" t="s">
        <v>186</v>
      </c>
      <c r="BT496" s="114" t="s">
        <v>186</v>
      </c>
      <c r="BU496" s="114" t="s">
        <v>186</v>
      </c>
      <c r="BV496" s="114" t="s">
        <v>186</v>
      </c>
      <c r="BW496" s="114" t="s">
        <v>186</v>
      </c>
      <c r="BX496" s="114" t="s">
        <v>186</v>
      </c>
      <c r="BY496" s="114" t="s">
        <v>186</v>
      </c>
      <c r="BZ496" s="114" t="s">
        <v>186</v>
      </c>
      <c r="CA496" s="111" t="s">
        <v>186</v>
      </c>
      <c r="CB496" s="114" t="s">
        <v>186</v>
      </c>
      <c r="CC496" s="111" t="s">
        <v>186</v>
      </c>
      <c r="CD496" s="114" t="s">
        <v>186</v>
      </c>
      <c r="CE496" s="111" t="s">
        <v>188</v>
      </c>
      <c r="CF496" s="111" t="s">
        <v>186</v>
      </c>
      <c r="CG496" s="111" t="s">
        <v>186</v>
      </c>
      <c r="CH496" s="111" t="s">
        <v>186</v>
      </c>
      <c r="CI496" s="111" t="s">
        <v>186</v>
      </c>
      <c r="CJ496" s="111" t="s">
        <v>186</v>
      </c>
      <c r="CK496" s="111" t="s">
        <v>186</v>
      </c>
      <c r="CL496" s="111" t="s">
        <v>186</v>
      </c>
      <c r="CM496" s="111" t="s">
        <v>186</v>
      </c>
      <c r="CN496" s="111" t="s">
        <v>186</v>
      </c>
      <c r="CO496" s="111" t="s">
        <v>186</v>
      </c>
      <c r="CP496" s="111" t="s">
        <v>186</v>
      </c>
      <c r="CQ496" s="111" t="s">
        <v>186</v>
      </c>
      <c r="CR496" s="111" t="s">
        <v>186</v>
      </c>
      <c r="CS496" s="111" t="s">
        <v>186</v>
      </c>
      <c r="CT496" s="111" t="s">
        <v>186</v>
      </c>
      <c r="CU496" s="111" t="s">
        <v>186</v>
      </c>
      <c r="CV496" s="111" t="s">
        <v>186</v>
      </c>
      <c r="CW496" s="111" t="s">
        <v>186</v>
      </c>
      <c r="CX496" s="111" t="s">
        <v>186</v>
      </c>
      <c r="CY496" s="111" t="s">
        <v>186</v>
      </c>
      <c r="CZ496" s="111" t="s">
        <v>186</v>
      </c>
      <c r="DA496" s="111" t="s">
        <v>186</v>
      </c>
      <c r="DB496" s="111" t="s">
        <v>186</v>
      </c>
      <c r="DC496" s="111" t="s">
        <v>186</v>
      </c>
      <c r="DD496" s="111" t="s">
        <v>186</v>
      </c>
      <c r="DE496" s="111" t="s">
        <v>186</v>
      </c>
      <c r="DF496" s="111" t="s">
        <v>186</v>
      </c>
      <c r="DG496" s="111" t="s">
        <v>186</v>
      </c>
      <c r="DH496" s="111" t="s">
        <v>186</v>
      </c>
      <c r="DI496" s="111" t="s">
        <v>186</v>
      </c>
      <c r="DJ496" s="111" t="s">
        <v>186</v>
      </c>
      <c r="DK496" s="111" t="s">
        <v>186</v>
      </c>
      <c r="DL496" s="111" t="s">
        <v>186</v>
      </c>
      <c r="DM496" s="115">
        <v>40989.40331018518</v>
      </c>
    </row>
    <row r="497" spans="18:117" ht="17.25" customHeight="1" hidden="1">
      <c r="R497" s="111" t="s">
        <v>1868</v>
      </c>
      <c r="S497" s="111" t="s">
        <v>1869</v>
      </c>
      <c r="T497" s="111" t="s">
        <v>1870</v>
      </c>
      <c r="U497" s="111" t="s">
        <v>749</v>
      </c>
      <c r="V497" s="111" t="s">
        <v>180</v>
      </c>
      <c r="W497" s="112">
        <v>78705</v>
      </c>
      <c r="X497" s="111" t="s">
        <v>1870</v>
      </c>
      <c r="Y497" s="111" t="s">
        <v>749</v>
      </c>
      <c r="Z497" s="111" t="s">
        <v>180</v>
      </c>
      <c r="AA497" s="112">
        <v>78705</v>
      </c>
      <c r="AB497" s="113">
        <v>5125444080</v>
      </c>
      <c r="AC497" s="113">
        <v>5125448102</v>
      </c>
      <c r="AD497" s="111" t="s">
        <v>1871</v>
      </c>
      <c r="AE497" s="111" t="s">
        <v>1872</v>
      </c>
      <c r="AF497" s="111" t="s">
        <v>1873</v>
      </c>
      <c r="AG497" s="111" t="s">
        <v>1874</v>
      </c>
      <c r="AH497" s="111" t="s">
        <v>1875</v>
      </c>
      <c r="AI497" s="111" t="s">
        <v>179</v>
      </c>
      <c r="AJ497" s="111" t="s">
        <v>180</v>
      </c>
      <c r="AK497" s="112">
        <v>78229</v>
      </c>
      <c r="AL497" s="111" t="s">
        <v>1875</v>
      </c>
      <c r="AM497" s="111" t="s">
        <v>179</v>
      </c>
      <c r="AN497" s="111" t="s">
        <v>180</v>
      </c>
      <c r="AO497" s="112">
        <v>78229</v>
      </c>
      <c r="AP497" s="113">
        <v>2105750280</v>
      </c>
      <c r="AQ497" s="113">
        <v>8662496643</v>
      </c>
      <c r="AR497" s="111" t="s">
        <v>185</v>
      </c>
      <c r="AS497" s="114">
        <v>10550228</v>
      </c>
      <c r="AT497" s="114">
        <v>8598573</v>
      </c>
      <c r="AU497" s="114"/>
      <c r="AV497" s="114"/>
      <c r="AW497" s="114" t="s">
        <v>186</v>
      </c>
      <c r="AX497" s="114" t="s">
        <v>186</v>
      </c>
      <c r="AY497" s="114" t="s">
        <v>186</v>
      </c>
      <c r="AZ497" s="114" t="s">
        <v>186</v>
      </c>
      <c r="BA497" s="114" t="s">
        <v>186</v>
      </c>
      <c r="BB497" s="111" t="s">
        <v>356</v>
      </c>
      <c r="BC497" s="114">
        <v>10550228</v>
      </c>
      <c r="BD497" s="111" t="s">
        <v>186</v>
      </c>
      <c r="BE497" s="114" t="s">
        <v>186</v>
      </c>
      <c r="BF497" s="111" t="s">
        <v>186</v>
      </c>
      <c r="BG497" s="114" t="s">
        <v>186</v>
      </c>
      <c r="BH497" s="114" t="s">
        <v>186</v>
      </c>
      <c r="BI497" s="114" t="s">
        <v>186</v>
      </c>
      <c r="BJ497" s="114" t="s">
        <v>186</v>
      </c>
      <c r="BK497" s="114" t="s">
        <v>186</v>
      </c>
      <c r="BL497" s="114" t="s">
        <v>186</v>
      </c>
      <c r="BM497" s="114" t="s">
        <v>186</v>
      </c>
      <c r="BN497" s="111" t="s">
        <v>317</v>
      </c>
      <c r="BO497" s="114">
        <v>8598573</v>
      </c>
      <c r="BP497" s="111" t="s">
        <v>186</v>
      </c>
      <c r="BQ497" s="114" t="s">
        <v>186</v>
      </c>
      <c r="BR497" s="111" t="s">
        <v>186</v>
      </c>
      <c r="BS497" s="114" t="s">
        <v>186</v>
      </c>
      <c r="BT497" s="114" t="s">
        <v>186</v>
      </c>
      <c r="BU497" s="114" t="s">
        <v>186</v>
      </c>
      <c r="BV497" s="114" t="s">
        <v>186</v>
      </c>
      <c r="BW497" s="114" t="s">
        <v>186</v>
      </c>
      <c r="BX497" s="114" t="s">
        <v>186</v>
      </c>
      <c r="BY497" s="114" t="s">
        <v>186</v>
      </c>
      <c r="BZ497" s="114" t="s">
        <v>186</v>
      </c>
      <c r="CA497" s="111" t="s">
        <v>186</v>
      </c>
      <c r="CB497" s="114" t="s">
        <v>186</v>
      </c>
      <c r="CC497" s="111" t="s">
        <v>186</v>
      </c>
      <c r="CD497" s="114" t="s">
        <v>186</v>
      </c>
      <c r="CE497" s="111" t="s">
        <v>188</v>
      </c>
      <c r="CF497" s="111" t="s">
        <v>186</v>
      </c>
      <c r="CG497" s="111" t="s">
        <v>186</v>
      </c>
      <c r="CH497" s="111" t="s">
        <v>186</v>
      </c>
      <c r="CI497" s="111" t="s">
        <v>186</v>
      </c>
      <c r="CJ497" s="111" t="s">
        <v>186</v>
      </c>
      <c r="CK497" s="111" t="s">
        <v>186</v>
      </c>
      <c r="CL497" s="111" t="s">
        <v>186</v>
      </c>
      <c r="CM497" s="111" t="s">
        <v>186</v>
      </c>
      <c r="CN497" s="111" t="s">
        <v>186</v>
      </c>
      <c r="CO497" s="111" t="s">
        <v>186</v>
      </c>
      <c r="CP497" s="111" t="s">
        <v>186</v>
      </c>
      <c r="CQ497" s="111" t="s">
        <v>186</v>
      </c>
      <c r="CR497" s="111" t="s">
        <v>186</v>
      </c>
      <c r="CS497" s="111" t="s">
        <v>186</v>
      </c>
      <c r="CT497" s="111" t="s">
        <v>186</v>
      </c>
      <c r="CU497" s="111" t="s">
        <v>186</v>
      </c>
      <c r="CV497" s="114" t="s">
        <v>186</v>
      </c>
      <c r="CW497" s="111" t="s">
        <v>186</v>
      </c>
      <c r="CX497" s="111" t="s">
        <v>186</v>
      </c>
      <c r="CY497" s="111" t="s">
        <v>186</v>
      </c>
      <c r="CZ497" s="111" t="s">
        <v>186</v>
      </c>
      <c r="DA497" s="111" t="s">
        <v>186</v>
      </c>
      <c r="DB497" s="111" t="s">
        <v>186</v>
      </c>
      <c r="DC497" s="111" t="s">
        <v>186</v>
      </c>
      <c r="DD497" s="111" t="s">
        <v>186</v>
      </c>
      <c r="DE497" s="111" t="s">
        <v>186</v>
      </c>
      <c r="DF497" s="111" t="s">
        <v>186</v>
      </c>
      <c r="DG497" s="111" t="s">
        <v>186</v>
      </c>
      <c r="DH497" s="111" t="s">
        <v>186</v>
      </c>
      <c r="DI497" s="111" t="s">
        <v>186</v>
      </c>
      <c r="DJ497" s="111" t="s">
        <v>186</v>
      </c>
      <c r="DK497" s="111" t="s">
        <v>186</v>
      </c>
      <c r="DL497" s="111" t="s">
        <v>186</v>
      </c>
      <c r="DM497" s="115">
        <v>40968.48626157407</v>
      </c>
    </row>
    <row r="498" spans="18:117" ht="17.25" customHeight="1" hidden="1">
      <c r="R498" s="111" t="s">
        <v>1876</v>
      </c>
      <c r="S498" s="111" t="s">
        <v>1877</v>
      </c>
      <c r="T498" s="111" t="s">
        <v>1878</v>
      </c>
      <c r="U498" s="111" t="s">
        <v>749</v>
      </c>
      <c r="V498" s="111" t="s">
        <v>180</v>
      </c>
      <c r="W498" s="112">
        <v>78758</v>
      </c>
      <c r="X498" s="111" t="s">
        <v>1878</v>
      </c>
      <c r="Y498" s="111" t="s">
        <v>749</v>
      </c>
      <c r="Z498" s="111" t="s">
        <v>180</v>
      </c>
      <c r="AA498" s="112">
        <v>78758</v>
      </c>
      <c r="AB498" s="113">
        <v>5129012503</v>
      </c>
      <c r="AC498" s="113">
        <v>5129011996</v>
      </c>
      <c r="AD498" s="111" t="s">
        <v>1871</v>
      </c>
      <c r="AE498" s="111" t="s">
        <v>1872</v>
      </c>
      <c r="AF498" s="111" t="s">
        <v>1873</v>
      </c>
      <c r="AG498" s="111" t="s">
        <v>1874</v>
      </c>
      <c r="AH498" s="111" t="s">
        <v>1875</v>
      </c>
      <c r="AI498" s="111" t="s">
        <v>179</v>
      </c>
      <c r="AJ498" s="111" t="s">
        <v>180</v>
      </c>
      <c r="AK498" s="112">
        <v>78229</v>
      </c>
      <c r="AL498" s="111" t="s">
        <v>1875</v>
      </c>
      <c r="AM498" s="111" t="s">
        <v>179</v>
      </c>
      <c r="AN498" s="111" t="s">
        <v>180</v>
      </c>
      <c r="AO498" s="112">
        <v>78229</v>
      </c>
      <c r="AP498" s="113">
        <v>2105750280</v>
      </c>
      <c r="AQ498" s="113">
        <v>8662496643</v>
      </c>
      <c r="AR498" s="111" t="s">
        <v>185</v>
      </c>
      <c r="AS498" s="114" t="s">
        <v>186</v>
      </c>
      <c r="AT498" s="114">
        <v>12590777</v>
      </c>
      <c r="AU498" s="114"/>
      <c r="AV498" s="114"/>
      <c r="AW498" s="114" t="s">
        <v>186</v>
      </c>
      <c r="AX498" s="114" t="s">
        <v>186</v>
      </c>
      <c r="AY498" s="114" t="s">
        <v>186</v>
      </c>
      <c r="AZ498" s="114" t="s">
        <v>186</v>
      </c>
      <c r="BA498" s="114" t="s">
        <v>186</v>
      </c>
      <c r="BB498" s="111" t="s">
        <v>186</v>
      </c>
      <c r="BC498" s="114" t="s">
        <v>186</v>
      </c>
      <c r="BD498" s="111" t="s">
        <v>186</v>
      </c>
      <c r="BE498" s="114" t="s">
        <v>186</v>
      </c>
      <c r="BF498" s="111" t="s">
        <v>186</v>
      </c>
      <c r="BG498" s="114" t="s">
        <v>186</v>
      </c>
      <c r="BH498" s="114" t="s">
        <v>186</v>
      </c>
      <c r="BI498" s="114" t="s">
        <v>186</v>
      </c>
      <c r="BJ498" s="114" t="s">
        <v>186</v>
      </c>
      <c r="BK498" s="114" t="s">
        <v>186</v>
      </c>
      <c r="BL498" s="114" t="s">
        <v>186</v>
      </c>
      <c r="BM498" s="114" t="s">
        <v>186</v>
      </c>
      <c r="BN498" s="111" t="s">
        <v>317</v>
      </c>
      <c r="BO498" s="114">
        <v>12590777</v>
      </c>
      <c r="BP498" s="111" t="s">
        <v>186</v>
      </c>
      <c r="BQ498" s="114" t="s">
        <v>186</v>
      </c>
      <c r="BR498" s="111" t="s">
        <v>186</v>
      </c>
      <c r="BS498" s="114" t="s">
        <v>186</v>
      </c>
      <c r="BT498" s="114" t="s">
        <v>186</v>
      </c>
      <c r="BU498" s="114" t="s">
        <v>186</v>
      </c>
      <c r="BV498" s="114" t="s">
        <v>186</v>
      </c>
      <c r="BW498" s="114" t="s">
        <v>186</v>
      </c>
      <c r="BX498" s="114" t="s">
        <v>186</v>
      </c>
      <c r="BY498" s="114" t="s">
        <v>186</v>
      </c>
      <c r="BZ498" s="114" t="s">
        <v>186</v>
      </c>
      <c r="CA498" s="111" t="s">
        <v>186</v>
      </c>
      <c r="CB498" s="114" t="s">
        <v>186</v>
      </c>
      <c r="CC498" s="111" t="s">
        <v>186</v>
      </c>
      <c r="CD498" s="114" t="s">
        <v>186</v>
      </c>
      <c r="CE498" s="111" t="s">
        <v>188</v>
      </c>
      <c r="CF498" s="111" t="s">
        <v>186</v>
      </c>
      <c r="CG498" s="111" t="s">
        <v>186</v>
      </c>
      <c r="CH498" s="111" t="s">
        <v>186</v>
      </c>
      <c r="CI498" s="111" t="s">
        <v>186</v>
      </c>
      <c r="CJ498" s="111" t="s">
        <v>186</v>
      </c>
      <c r="CK498" s="111" t="s">
        <v>186</v>
      </c>
      <c r="CL498" s="111" t="s">
        <v>186</v>
      </c>
      <c r="CM498" s="111" t="s">
        <v>186</v>
      </c>
      <c r="CN498" s="111" t="s">
        <v>186</v>
      </c>
      <c r="CO498" s="111" t="s">
        <v>186</v>
      </c>
      <c r="CP498" s="111" t="s">
        <v>186</v>
      </c>
      <c r="CQ498" s="111" t="s">
        <v>186</v>
      </c>
      <c r="CR498" s="111" t="s">
        <v>186</v>
      </c>
      <c r="CS498" s="111" t="s">
        <v>186</v>
      </c>
      <c r="CT498" s="111" t="s">
        <v>186</v>
      </c>
      <c r="CU498" s="111" t="s">
        <v>186</v>
      </c>
      <c r="CV498" s="114" t="s">
        <v>186</v>
      </c>
      <c r="CW498" s="111" t="s">
        <v>186</v>
      </c>
      <c r="CX498" s="111" t="s">
        <v>186</v>
      </c>
      <c r="CY498" s="111" t="s">
        <v>186</v>
      </c>
      <c r="CZ498" s="111" t="s">
        <v>186</v>
      </c>
      <c r="DA498" s="111" t="s">
        <v>186</v>
      </c>
      <c r="DB498" s="111" t="s">
        <v>186</v>
      </c>
      <c r="DC498" s="111" t="s">
        <v>186</v>
      </c>
      <c r="DD498" s="111" t="s">
        <v>186</v>
      </c>
      <c r="DE498" s="111" t="s">
        <v>186</v>
      </c>
      <c r="DF498" s="111" t="s">
        <v>186</v>
      </c>
      <c r="DG498" s="111" t="s">
        <v>186</v>
      </c>
      <c r="DH498" s="111" t="s">
        <v>186</v>
      </c>
      <c r="DI498" s="111" t="s">
        <v>186</v>
      </c>
      <c r="DJ498" s="111" t="s">
        <v>186</v>
      </c>
      <c r="DK498" s="111" t="s">
        <v>186</v>
      </c>
      <c r="DL498" s="111" t="s">
        <v>186</v>
      </c>
      <c r="DM498" s="115">
        <v>40968.48747685185</v>
      </c>
    </row>
    <row r="499" spans="18:117" ht="17.25" customHeight="1" hidden="1">
      <c r="R499" s="111" t="s">
        <v>1879</v>
      </c>
      <c r="S499" s="111" t="s">
        <v>1880</v>
      </c>
      <c r="T499" s="111" t="s">
        <v>1881</v>
      </c>
      <c r="U499" s="111" t="s">
        <v>1784</v>
      </c>
      <c r="V499" s="111" t="s">
        <v>180</v>
      </c>
      <c r="W499" s="112">
        <v>78681</v>
      </c>
      <c r="X499" s="111" t="s">
        <v>1881</v>
      </c>
      <c r="Y499" s="111" t="s">
        <v>1784</v>
      </c>
      <c r="Z499" s="111" t="s">
        <v>180</v>
      </c>
      <c r="AA499" s="112">
        <v>78681</v>
      </c>
      <c r="AB499" s="113">
        <v>5129012503</v>
      </c>
      <c r="AC499" s="113">
        <v>5123416583</v>
      </c>
      <c r="AD499" s="111" t="s">
        <v>1871</v>
      </c>
      <c r="AE499" s="111" t="s">
        <v>1872</v>
      </c>
      <c r="AF499" s="111" t="s">
        <v>1873</v>
      </c>
      <c r="AG499" s="111" t="s">
        <v>1874</v>
      </c>
      <c r="AH499" s="111" t="s">
        <v>1875</v>
      </c>
      <c r="AI499" s="111" t="s">
        <v>179</v>
      </c>
      <c r="AJ499" s="111" t="s">
        <v>180</v>
      </c>
      <c r="AK499" s="112">
        <v>78229</v>
      </c>
      <c r="AL499" s="111" t="s">
        <v>1875</v>
      </c>
      <c r="AM499" s="111" t="s">
        <v>179</v>
      </c>
      <c r="AN499" s="111" t="s">
        <v>180</v>
      </c>
      <c r="AO499" s="112">
        <v>78229</v>
      </c>
      <c r="AP499" s="113">
        <v>2105750280</v>
      </c>
      <c r="AQ499" s="113">
        <v>8662496643</v>
      </c>
      <c r="AR499" s="111" t="s">
        <v>185</v>
      </c>
      <c r="AS499" s="114" t="s">
        <v>186</v>
      </c>
      <c r="AT499" s="114">
        <v>8267750</v>
      </c>
      <c r="AU499" s="114"/>
      <c r="AV499" s="114"/>
      <c r="AW499" s="114" t="s">
        <v>186</v>
      </c>
      <c r="AX499" s="114" t="s">
        <v>186</v>
      </c>
      <c r="AY499" s="114" t="s">
        <v>186</v>
      </c>
      <c r="AZ499" s="114" t="s">
        <v>186</v>
      </c>
      <c r="BA499" s="114" t="s">
        <v>186</v>
      </c>
      <c r="BB499" s="111" t="s">
        <v>186</v>
      </c>
      <c r="BC499" s="114" t="s">
        <v>186</v>
      </c>
      <c r="BD499" s="111" t="s">
        <v>186</v>
      </c>
      <c r="BE499" s="114" t="s">
        <v>186</v>
      </c>
      <c r="BF499" s="111" t="s">
        <v>186</v>
      </c>
      <c r="BG499" s="114" t="s">
        <v>186</v>
      </c>
      <c r="BH499" s="114" t="s">
        <v>186</v>
      </c>
      <c r="BI499" s="114" t="s">
        <v>186</v>
      </c>
      <c r="BJ499" s="114" t="s">
        <v>186</v>
      </c>
      <c r="BK499" s="114" t="s">
        <v>186</v>
      </c>
      <c r="BL499" s="114" t="s">
        <v>186</v>
      </c>
      <c r="BM499" s="114" t="s">
        <v>186</v>
      </c>
      <c r="BN499" s="111" t="s">
        <v>317</v>
      </c>
      <c r="BO499" s="114">
        <v>8267750</v>
      </c>
      <c r="BP499" s="111" t="s">
        <v>186</v>
      </c>
      <c r="BQ499" s="114" t="s">
        <v>186</v>
      </c>
      <c r="BR499" s="111" t="s">
        <v>186</v>
      </c>
      <c r="BS499" s="114" t="s">
        <v>186</v>
      </c>
      <c r="BT499" s="114" t="s">
        <v>186</v>
      </c>
      <c r="BU499" s="114" t="s">
        <v>186</v>
      </c>
      <c r="BV499" s="114" t="s">
        <v>186</v>
      </c>
      <c r="BW499" s="114" t="s">
        <v>186</v>
      </c>
      <c r="BX499" s="114" t="s">
        <v>186</v>
      </c>
      <c r="BY499" s="114" t="s">
        <v>186</v>
      </c>
      <c r="BZ499" s="114" t="s">
        <v>186</v>
      </c>
      <c r="CA499" s="111" t="s">
        <v>186</v>
      </c>
      <c r="CB499" s="114" t="s">
        <v>186</v>
      </c>
      <c r="CC499" s="111" t="s">
        <v>186</v>
      </c>
      <c r="CD499" s="114" t="s">
        <v>186</v>
      </c>
      <c r="CE499" s="111" t="s">
        <v>188</v>
      </c>
      <c r="CF499" s="111" t="s">
        <v>186</v>
      </c>
      <c r="CG499" s="111" t="s">
        <v>186</v>
      </c>
      <c r="CH499" s="111" t="s">
        <v>186</v>
      </c>
      <c r="CI499" s="111" t="s">
        <v>186</v>
      </c>
      <c r="CJ499" s="111" t="s">
        <v>186</v>
      </c>
      <c r="CK499" s="111" t="s">
        <v>186</v>
      </c>
      <c r="CL499" s="111" t="s">
        <v>186</v>
      </c>
      <c r="CM499" s="111" t="s">
        <v>186</v>
      </c>
      <c r="CN499" s="111" t="s">
        <v>186</v>
      </c>
      <c r="CO499" s="111" t="s">
        <v>186</v>
      </c>
      <c r="CP499" s="111" t="s">
        <v>186</v>
      </c>
      <c r="CQ499" s="111" t="s">
        <v>186</v>
      </c>
      <c r="CR499" s="111" t="s">
        <v>186</v>
      </c>
      <c r="CS499" s="111" t="s">
        <v>186</v>
      </c>
      <c r="CT499" s="111" t="s">
        <v>186</v>
      </c>
      <c r="CU499" s="111" t="s">
        <v>186</v>
      </c>
      <c r="CV499" s="114" t="s">
        <v>186</v>
      </c>
      <c r="CW499" s="111" t="s">
        <v>186</v>
      </c>
      <c r="CX499" s="111" t="s">
        <v>186</v>
      </c>
      <c r="CY499" s="111" t="s">
        <v>186</v>
      </c>
      <c r="CZ499" s="111" t="s">
        <v>186</v>
      </c>
      <c r="DA499" s="111" t="s">
        <v>186</v>
      </c>
      <c r="DB499" s="111" t="s">
        <v>186</v>
      </c>
      <c r="DC499" s="111" t="s">
        <v>186</v>
      </c>
      <c r="DD499" s="111" t="s">
        <v>186</v>
      </c>
      <c r="DE499" s="111" t="s">
        <v>186</v>
      </c>
      <c r="DF499" s="111" t="s">
        <v>186</v>
      </c>
      <c r="DG499" s="111" t="s">
        <v>186</v>
      </c>
      <c r="DH499" s="111" t="s">
        <v>186</v>
      </c>
      <c r="DI499" s="111" t="s">
        <v>186</v>
      </c>
      <c r="DJ499" s="111" t="s">
        <v>186</v>
      </c>
      <c r="DK499" s="111" t="s">
        <v>186</v>
      </c>
      <c r="DL499" s="111" t="s">
        <v>186</v>
      </c>
      <c r="DM499" s="115">
        <v>40968.4846412037</v>
      </c>
    </row>
    <row r="500" spans="18:117" ht="17.25" customHeight="1" hidden="1">
      <c r="R500" s="111" t="s">
        <v>1882</v>
      </c>
      <c r="S500" s="111" t="s">
        <v>1883</v>
      </c>
      <c r="T500" s="111" t="s">
        <v>1884</v>
      </c>
      <c r="U500" s="111" t="s">
        <v>749</v>
      </c>
      <c r="V500" s="111" t="s">
        <v>180</v>
      </c>
      <c r="W500" s="112">
        <v>78704</v>
      </c>
      <c r="X500" s="111" t="s">
        <v>1884</v>
      </c>
      <c r="Y500" s="111" t="s">
        <v>749</v>
      </c>
      <c r="Z500" s="111" t="s">
        <v>180</v>
      </c>
      <c r="AA500" s="112">
        <v>78704</v>
      </c>
      <c r="AB500" s="113">
        <v>5128167400</v>
      </c>
      <c r="AC500" s="113">
        <v>5128167164</v>
      </c>
      <c r="AD500" s="111" t="s">
        <v>1871</v>
      </c>
      <c r="AE500" s="111" t="s">
        <v>1872</v>
      </c>
      <c r="AF500" s="111" t="s">
        <v>1873</v>
      </c>
      <c r="AG500" s="111" t="s">
        <v>1874</v>
      </c>
      <c r="AH500" s="111" t="s">
        <v>1875</v>
      </c>
      <c r="AI500" s="111" t="s">
        <v>179</v>
      </c>
      <c r="AJ500" s="111" t="s">
        <v>180</v>
      </c>
      <c r="AK500" s="112">
        <v>78229</v>
      </c>
      <c r="AL500" s="111" t="s">
        <v>1875</v>
      </c>
      <c r="AM500" s="111" t="s">
        <v>179</v>
      </c>
      <c r="AN500" s="111" t="s">
        <v>180</v>
      </c>
      <c r="AO500" s="112">
        <v>78229</v>
      </c>
      <c r="AP500" s="113">
        <v>2105750280</v>
      </c>
      <c r="AQ500" s="113">
        <v>8662496643</v>
      </c>
      <c r="AR500" s="111" t="s">
        <v>185</v>
      </c>
      <c r="AS500" s="114" t="s">
        <v>186</v>
      </c>
      <c r="AT500" s="114">
        <v>21094762</v>
      </c>
      <c r="AU500" s="114"/>
      <c r="AV500" s="114"/>
      <c r="AW500" s="114" t="s">
        <v>186</v>
      </c>
      <c r="AX500" s="114" t="s">
        <v>186</v>
      </c>
      <c r="AY500" s="114" t="s">
        <v>186</v>
      </c>
      <c r="AZ500" s="114" t="s">
        <v>186</v>
      </c>
      <c r="BA500" s="114" t="s">
        <v>186</v>
      </c>
      <c r="BB500" s="111" t="s">
        <v>186</v>
      </c>
      <c r="BC500" s="114" t="s">
        <v>186</v>
      </c>
      <c r="BD500" s="111" t="s">
        <v>186</v>
      </c>
      <c r="BE500" s="114" t="s">
        <v>186</v>
      </c>
      <c r="BF500" s="111" t="s">
        <v>186</v>
      </c>
      <c r="BG500" s="114" t="s">
        <v>186</v>
      </c>
      <c r="BH500" s="114" t="s">
        <v>186</v>
      </c>
      <c r="BI500" s="114" t="s">
        <v>186</v>
      </c>
      <c r="BJ500" s="114" t="s">
        <v>186</v>
      </c>
      <c r="BK500" s="114" t="s">
        <v>186</v>
      </c>
      <c r="BL500" s="114" t="s">
        <v>186</v>
      </c>
      <c r="BM500" s="114" t="s">
        <v>186</v>
      </c>
      <c r="BN500" s="111" t="s">
        <v>317</v>
      </c>
      <c r="BO500" s="114">
        <v>21094762</v>
      </c>
      <c r="BP500" s="111" t="s">
        <v>186</v>
      </c>
      <c r="BQ500" s="114" t="s">
        <v>186</v>
      </c>
      <c r="BR500" s="111" t="s">
        <v>186</v>
      </c>
      <c r="BS500" s="114" t="s">
        <v>186</v>
      </c>
      <c r="BT500" s="114" t="s">
        <v>186</v>
      </c>
      <c r="BU500" s="114" t="s">
        <v>186</v>
      </c>
      <c r="BV500" s="114" t="s">
        <v>186</v>
      </c>
      <c r="BW500" s="114" t="s">
        <v>186</v>
      </c>
      <c r="BX500" s="114" t="s">
        <v>186</v>
      </c>
      <c r="BY500" s="114" t="s">
        <v>186</v>
      </c>
      <c r="BZ500" s="114" t="s">
        <v>186</v>
      </c>
      <c r="CA500" s="111" t="s">
        <v>186</v>
      </c>
      <c r="CB500" s="114" t="s">
        <v>186</v>
      </c>
      <c r="CC500" s="111" t="s">
        <v>186</v>
      </c>
      <c r="CD500" s="114" t="s">
        <v>186</v>
      </c>
      <c r="CE500" s="111" t="s">
        <v>188</v>
      </c>
      <c r="CF500" s="111" t="s">
        <v>186</v>
      </c>
      <c r="CG500" s="111" t="s">
        <v>186</v>
      </c>
      <c r="CH500" s="111" t="s">
        <v>186</v>
      </c>
      <c r="CI500" s="111" t="s">
        <v>186</v>
      </c>
      <c r="CJ500" s="111" t="s">
        <v>186</v>
      </c>
      <c r="CK500" s="111" t="s">
        <v>186</v>
      </c>
      <c r="CL500" s="111" t="s">
        <v>186</v>
      </c>
      <c r="CM500" s="111" t="s">
        <v>186</v>
      </c>
      <c r="CN500" s="111" t="s">
        <v>186</v>
      </c>
      <c r="CO500" s="111" t="s">
        <v>186</v>
      </c>
      <c r="CP500" s="111" t="s">
        <v>186</v>
      </c>
      <c r="CQ500" s="111" t="s">
        <v>186</v>
      </c>
      <c r="CR500" s="111" t="s">
        <v>186</v>
      </c>
      <c r="CS500" s="111" t="s">
        <v>186</v>
      </c>
      <c r="CT500" s="111" t="s">
        <v>186</v>
      </c>
      <c r="CU500" s="111" t="s">
        <v>186</v>
      </c>
      <c r="CV500" s="114" t="s">
        <v>186</v>
      </c>
      <c r="CW500" s="111" t="s">
        <v>186</v>
      </c>
      <c r="CX500" s="111" t="s">
        <v>186</v>
      </c>
      <c r="CY500" s="111" t="s">
        <v>186</v>
      </c>
      <c r="CZ500" s="111" t="s">
        <v>186</v>
      </c>
      <c r="DA500" s="111" t="s">
        <v>186</v>
      </c>
      <c r="DB500" s="111" t="s">
        <v>186</v>
      </c>
      <c r="DC500" s="111" t="s">
        <v>186</v>
      </c>
      <c r="DD500" s="111" t="s">
        <v>186</v>
      </c>
      <c r="DE500" s="111" t="s">
        <v>186</v>
      </c>
      <c r="DF500" s="111" t="s">
        <v>186</v>
      </c>
      <c r="DG500" s="111" t="s">
        <v>186</v>
      </c>
      <c r="DH500" s="111" t="s">
        <v>186</v>
      </c>
      <c r="DI500" s="111" t="s">
        <v>186</v>
      </c>
      <c r="DJ500" s="111" t="s">
        <v>186</v>
      </c>
      <c r="DK500" s="111" t="s">
        <v>186</v>
      </c>
      <c r="DL500" s="111" t="s">
        <v>186</v>
      </c>
      <c r="DM500" s="115">
        <v>40968.48837962963</v>
      </c>
    </row>
    <row r="501" spans="18:117" ht="17.25" customHeight="1" hidden="1">
      <c r="R501" s="111" t="s">
        <v>1885</v>
      </c>
      <c r="S501" s="111" t="s">
        <v>1886</v>
      </c>
      <c r="T501" s="111" t="s">
        <v>1887</v>
      </c>
      <c r="U501" s="111" t="s">
        <v>712</v>
      </c>
      <c r="V501" s="111" t="s">
        <v>180</v>
      </c>
      <c r="W501" s="112">
        <v>77002</v>
      </c>
      <c r="X501" s="111" t="s">
        <v>1887</v>
      </c>
      <c r="Y501" s="111" t="s">
        <v>712</v>
      </c>
      <c r="Z501" s="111" t="s">
        <v>180</v>
      </c>
      <c r="AA501" s="112">
        <v>77002</v>
      </c>
      <c r="AB501" s="113">
        <v>7137571000</v>
      </c>
      <c r="AC501" s="113">
        <v>7136577123</v>
      </c>
      <c r="AD501" s="111" t="s">
        <v>1888</v>
      </c>
      <c r="AE501" s="111" t="s">
        <v>372</v>
      </c>
      <c r="AF501" s="111" t="s">
        <v>1889</v>
      </c>
      <c r="AG501" s="111" t="s">
        <v>1886</v>
      </c>
      <c r="AH501" s="111" t="s">
        <v>1887</v>
      </c>
      <c r="AI501" s="111" t="s">
        <v>712</v>
      </c>
      <c r="AJ501" s="111" t="s">
        <v>180</v>
      </c>
      <c r="AK501" s="112">
        <v>77002</v>
      </c>
      <c r="AL501" s="111" t="s">
        <v>1887</v>
      </c>
      <c r="AM501" s="111" t="s">
        <v>712</v>
      </c>
      <c r="AN501" s="111" t="s">
        <v>180</v>
      </c>
      <c r="AO501" s="112">
        <v>77002</v>
      </c>
      <c r="AP501" s="113">
        <v>7137571000</v>
      </c>
      <c r="AQ501" s="113">
        <v>7136577123</v>
      </c>
      <c r="AR501" s="111" t="s">
        <v>185</v>
      </c>
      <c r="AS501" s="114">
        <v>13570042</v>
      </c>
      <c r="AT501" s="114">
        <v>1488783</v>
      </c>
      <c r="AU501" s="114"/>
      <c r="AV501" s="114"/>
      <c r="AW501" s="114" t="s">
        <v>186</v>
      </c>
      <c r="AX501" s="114" t="s">
        <v>186</v>
      </c>
      <c r="AY501" s="114" t="s">
        <v>186</v>
      </c>
      <c r="AZ501" s="114" t="s">
        <v>186</v>
      </c>
      <c r="BA501" s="114" t="s">
        <v>186</v>
      </c>
      <c r="BB501" s="111" t="s">
        <v>356</v>
      </c>
      <c r="BC501" s="114">
        <v>13570042</v>
      </c>
      <c r="BD501" s="111" t="s">
        <v>186</v>
      </c>
      <c r="BE501" s="114" t="s">
        <v>186</v>
      </c>
      <c r="BF501" s="111" t="s">
        <v>186</v>
      </c>
      <c r="BG501" s="114" t="s">
        <v>186</v>
      </c>
      <c r="BH501" s="114" t="s">
        <v>186</v>
      </c>
      <c r="BI501" s="114" t="s">
        <v>186</v>
      </c>
      <c r="BJ501" s="114" t="s">
        <v>186</v>
      </c>
      <c r="BK501" s="114" t="s">
        <v>186</v>
      </c>
      <c r="BL501" s="114" t="s">
        <v>186</v>
      </c>
      <c r="BM501" s="114" t="s">
        <v>186</v>
      </c>
      <c r="BN501" s="111" t="s">
        <v>241</v>
      </c>
      <c r="BO501" s="114">
        <v>1359684</v>
      </c>
      <c r="BP501" s="111" t="s">
        <v>1890</v>
      </c>
      <c r="BQ501" s="114">
        <v>129099</v>
      </c>
      <c r="BR501" s="111" t="s">
        <v>186</v>
      </c>
      <c r="BS501" s="114" t="s">
        <v>186</v>
      </c>
      <c r="BT501" s="114" t="s">
        <v>186</v>
      </c>
      <c r="BU501" s="114" t="s">
        <v>186</v>
      </c>
      <c r="BV501" s="114" t="s">
        <v>186</v>
      </c>
      <c r="BW501" s="114" t="s">
        <v>186</v>
      </c>
      <c r="BX501" s="114" t="s">
        <v>186</v>
      </c>
      <c r="BY501" s="114" t="s">
        <v>186</v>
      </c>
      <c r="BZ501" s="114" t="s">
        <v>186</v>
      </c>
      <c r="CA501" s="111" t="s">
        <v>186</v>
      </c>
      <c r="CB501" s="114" t="s">
        <v>186</v>
      </c>
      <c r="CC501" s="111" t="s">
        <v>186</v>
      </c>
      <c r="CD501" s="114" t="s">
        <v>186</v>
      </c>
      <c r="CE501" s="111" t="s">
        <v>188</v>
      </c>
      <c r="CF501" s="111" t="s">
        <v>186</v>
      </c>
      <c r="CG501" s="111" t="s">
        <v>186</v>
      </c>
      <c r="CH501" s="111" t="s">
        <v>186</v>
      </c>
      <c r="CI501" s="111" t="s">
        <v>186</v>
      </c>
      <c r="CJ501" s="111" t="s">
        <v>186</v>
      </c>
      <c r="CK501" s="111" t="s">
        <v>186</v>
      </c>
      <c r="CL501" s="111" t="s">
        <v>186</v>
      </c>
      <c r="CM501" s="111" t="s">
        <v>186</v>
      </c>
      <c r="CN501" s="111" t="s">
        <v>186</v>
      </c>
      <c r="CO501" s="111" t="s">
        <v>186</v>
      </c>
      <c r="CP501" s="111" t="s">
        <v>186</v>
      </c>
      <c r="CQ501" s="111" t="s">
        <v>186</v>
      </c>
      <c r="CR501" s="111" t="s">
        <v>186</v>
      </c>
      <c r="CS501" s="111" t="s">
        <v>186</v>
      </c>
      <c r="CT501" s="111" t="s">
        <v>186</v>
      </c>
      <c r="CU501" s="111" t="s">
        <v>186</v>
      </c>
      <c r="CV501" s="114" t="s">
        <v>186</v>
      </c>
      <c r="CW501" s="111" t="s">
        <v>186</v>
      </c>
      <c r="CX501" s="111" t="s">
        <v>186</v>
      </c>
      <c r="CY501" s="111" t="s">
        <v>186</v>
      </c>
      <c r="CZ501" s="111" t="s">
        <v>186</v>
      </c>
      <c r="DA501" s="111" t="s">
        <v>186</v>
      </c>
      <c r="DB501" s="111" t="s">
        <v>186</v>
      </c>
      <c r="DC501" s="111" t="s">
        <v>186</v>
      </c>
      <c r="DD501" s="111" t="s">
        <v>186</v>
      </c>
      <c r="DE501" s="111" t="s">
        <v>186</v>
      </c>
      <c r="DF501" s="111" t="s">
        <v>186</v>
      </c>
      <c r="DG501" s="111" t="s">
        <v>186</v>
      </c>
      <c r="DH501" s="111" t="s">
        <v>186</v>
      </c>
      <c r="DI501" s="111" t="s">
        <v>186</v>
      </c>
      <c r="DJ501" s="111" t="s">
        <v>186</v>
      </c>
      <c r="DK501" s="111" t="s">
        <v>186</v>
      </c>
      <c r="DL501" s="111" t="s">
        <v>186</v>
      </c>
      <c r="DM501" s="115">
        <v>40970.42800925926</v>
      </c>
    </row>
    <row r="502" spans="18:117" ht="17.25" customHeight="1" hidden="1">
      <c r="R502" s="111" t="s">
        <v>1891</v>
      </c>
      <c r="S502" s="111" t="s">
        <v>1892</v>
      </c>
      <c r="T502" s="111" t="s">
        <v>1893</v>
      </c>
      <c r="U502" s="111" t="s">
        <v>712</v>
      </c>
      <c r="V502" s="111" t="s">
        <v>180</v>
      </c>
      <c r="W502" s="112">
        <v>77030</v>
      </c>
      <c r="X502" s="111" t="s">
        <v>1894</v>
      </c>
      <c r="Y502" s="111" t="s">
        <v>712</v>
      </c>
      <c r="Z502" s="111" t="s">
        <v>180</v>
      </c>
      <c r="AA502" s="112">
        <v>77210</v>
      </c>
      <c r="AB502" s="113">
        <v>8323553862</v>
      </c>
      <c r="AC502" s="113">
        <v>8323557268</v>
      </c>
      <c r="AD502" s="111" t="s">
        <v>1895</v>
      </c>
      <c r="AE502" s="111" t="s">
        <v>1209</v>
      </c>
      <c r="AF502" s="111" t="s">
        <v>1896</v>
      </c>
      <c r="AG502" s="111" t="s">
        <v>1897</v>
      </c>
      <c r="AH502" s="111" t="s">
        <v>1898</v>
      </c>
      <c r="AI502" s="111" t="s">
        <v>712</v>
      </c>
      <c r="AJ502" s="111" t="s">
        <v>180</v>
      </c>
      <c r="AK502" s="112">
        <v>77002</v>
      </c>
      <c r="AL502" s="111" t="s">
        <v>1899</v>
      </c>
      <c r="AM502" s="111" t="s">
        <v>712</v>
      </c>
      <c r="AN502" s="111" t="s">
        <v>180</v>
      </c>
      <c r="AO502" s="112">
        <v>77210</v>
      </c>
      <c r="AP502" s="113">
        <v>8323553862</v>
      </c>
      <c r="AQ502" s="113">
        <v>8323557268</v>
      </c>
      <c r="AR502" s="111" t="s">
        <v>185</v>
      </c>
      <c r="AS502" s="114" t="s">
        <v>186</v>
      </c>
      <c r="AT502" s="114">
        <v>9873109</v>
      </c>
      <c r="AU502" s="114"/>
      <c r="AV502" s="114"/>
      <c r="AW502" s="114" t="s">
        <v>186</v>
      </c>
      <c r="AX502" s="114" t="s">
        <v>186</v>
      </c>
      <c r="AY502" s="114" t="s">
        <v>186</v>
      </c>
      <c r="AZ502" s="114" t="s">
        <v>186</v>
      </c>
      <c r="BA502" s="114" t="s">
        <v>186</v>
      </c>
      <c r="BB502" s="111" t="s">
        <v>186</v>
      </c>
      <c r="BC502" s="114" t="s">
        <v>186</v>
      </c>
      <c r="BD502" s="111" t="s">
        <v>186</v>
      </c>
      <c r="BE502" s="114" t="s">
        <v>186</v>
      </c>
      <c r="BF502" s="111" t="s">
        <v>186</v>
      </c>
      <c r="BG502" s="114" t="s">
        <v>186</v>
      </c>
      <c r="BH502" s="114" t="s">
        <v>186</v>
      </c>
      <c r="BI502" s="114" t="s">
        <v>186</v>
      </c>
      <c r="BJ502" s="114" t="s">
        <v>186</v>
      </c>
      <c r="BK502" s="114" t="s">
        <v>186</v>
      </c>
      <c r="BL502" s="114" t="s">
        <v>186</v>
      </c>
      <c r="BM502" s="114" t="s">
        <v>186</v>
      </c>
      <c r="BN502" s="111" t="s">
        <v>1349</v>
      </c>
      <c r="BO502" s="114">
        <v>9873109</v>
      </c>
      <c r="BP502" s="111" t="s">
        <v>186</v>
      </c>
      <c r="BQ502" s="114" t="s">
        <v>186</v>
      </c>
      <c r="BR502" s="111" t="s">
        <v>186</v>
      </c>
      <c r="BS502" s="114" t="s">
        <v>186</v>
      </c>
      <c r="BT502" s="114" t="s">
        <v>186</v>
      </c>
      <c r="BU502" s="114" t="s">
        <v>186</v>
      </c>
      <c r="BV502" s="114" t="s">
        <v>186</v>
      </c>
      <c r="BW502" s="114" t="s">
        <v>186</v>
      </c>
      <c r="BX502" s="114" t="s">
        <v>186</v>
      </c>
      <c r="BY502" s="114" t="s">
        <v>186</v>
      </c>
      <c r="BZ502" s="114" t="s">
        <v>186</v>
      </c>
      <c r="CA502" s="111" t="s">
        <v>186</v>
      </c>
      <c r="CB502" s="114" t="s">
        <v>186</v>
      </c>
      <c r="CC502" s="111" t="s">
        <v>186</v>
      </c>
      <c r="CD502" s="114" t="s">
        <v>186</v>
      </c>
      <c r="CE502" s="111" t="s">
        <v>215</v>
      </c>
      <c r="CF502" s="111" t="s">
        <v>1900</v>
      </c>
      <c r="CG502" s="111" t="s">
        <v>186</v>
      </c>
      <c r="CH502" s="111" t="s">
        <v>186</v>
      </c>
      <c r="CI502" s="111" t="s">
        <v>186</v>
      </c>
      <c r="CJ502" s="111" t="s">
        <v>186</v>
      </c>
      <c r="CK502" s="111" t="s">
        <v>186</v>
      </c>
      <c r="CL502" s="111" t="s">
        <v>186</v>
      </c>
      <c r="CM502" s="111" t="s">
        <v>186</v>
      </c>
      <c r="CN502" s="114" t="s">
        <v>186</v>
      </c>
      <c r="CO502" s="114" t="s">
        <v>186</v>
      </c>
      <c r="CP502" s="111" t="s">
        <v>186</v>
      </c>
      <c r="CQ502" s="111" t="s">
        <v>186</v>
      </c>
      <c r="CR502" s="111" t="s">
        <v>186</v>
      </c>
      <c r="CS502" s="111" t="s">
        <v>186</v>
      </c>
      <c r="CT502" s="111" t="s">
        <v>186</v>
      </c>
      <c r="CU502" s="111" t="s">
        <v>186</v>
      </c>
      <c r="CV502" s="111" t="s">
        <v>186</v>
      </c>
      <c r="CW502" s="111" t="s">
        <v>186</v>
      </c>
      <c r="CX502" s="111" t="s">
        <v>186</v>
      </c>
      <c r="CY502" s="111" t="s">
        <v>186</v>
      </c>
      <c r="CZ502" s="111" t="s">
        <v>186</v>
      </c>
      <c r="DA502" s="111" t="s">
        <v>186</v>
      </c>
      <c r="DB502" s="111" t="s">
        <v>186</v>
      </c>
      <c r="DC502" s="111" t="s">
        <v>186</v>
      </c>
      <c r="DD502" s="111" t="s">
        <v>186</v>
      </c>
      <c r="DE502" s="111" t="s">
        <v>186</v>
      </c>
      <c r="DF502" s="111" t="s">
        <v>186</v>
      </c>
      <c r="DG502" s="111" t="s">
        <v>186</v>
      </c>
      <c r="DH502" s="111" t="s">
        <v>186</v>
      </c>
      <c r="DI502" s="111" t="s">
        <v>186</v>
      </c>
      <c r="DJ502" s="111" t="s">
        <v>186</v>
      </c>
      <c r="DK502" s="111" t="s">
        <v>186</v>
      </c>
      <c r="DL502" s="111" t="s">
        <v>186</v>
      </c>
      <c r="DM502" s="115">
        <v>40989.40736111111</v>
      </c>
    </row>
    <row r="503" spans="18:117" ht="17.25" customHeight="1" hidden="1">
      <c r="R503" s="111" t="s">
        <v>1901</v>
      </c>
      <c r="S503" s="111" t="s">
        <v>1902</v>
      </c>
      <c r="T503" s="111" t="s">
        <v>1903</v>
      </c>
      <c r="U503" s="111" t="s">
        <v>1904</v>
      </c>
      <c r="V503" s="111" t="s">
        <v>180</v>
      </c>
      <c r="W503" s="112">
        <v>77384</v>
      </c>
      <c r="X503" s="111" t="s">
        <v>1905</v>
      </c>
      <c r="Y503" s="111" t="s">
        <v>712</v>
      </c>
      <c r="Z503" s="111" t="s">
        <v>180</v>
      </c>
      <c r="AA503" s="112">
        <v>77210</v>
      </c>
      <c r="AB503" s="113">
        <v>8323553862</v>
      </c>
      <c r="AC503" s="113">
        <v>8323557268</v>
      </c>
      <c r="AD503" s="111" t="s">
        <v>1895</v>
      </c>
      <c r="AE503" s="111" t="s">
        <v>1209</v>
      </c>
      <c r="AF503" s="111" t="s">
        <v>1896</v>
      </c>
      <c r="AG503" s="111" t="s">
        <v>1897</v>
      </c>
      <c r="AH503" s="111" t="s">
        <v>1898</v>
      </c>
      <c r="AI503" s="111" t="s">
        <v>712</v>
      </c>
      <c r="AJ503" s="111" t="s">
        <v>180</v>
      </c>
      <c r="AK503" s="112">
        <v>77002</v>
      </c>
      <c r="AL503" s="111" t="s">
        <v>1899</v>
      </c>
      <c r="AM503" s="111" t="s">
        <v>712</v>
      </c>
      <c r="AN503" s="111" t="s">
        <v>180</v>
      </c>
      <c r="AO503" s="112">
        <v>77210</v>
      </c>
      <c r="AP503" s="113">
        <v>8323553862</v>
      </c>
      <c r="AQ503" s="113">
        <v>8323557268</v>
      </c>
      <c r="AR503" s="111" t="s">
        <v>185</v>
      </c>
      <c r="AS503" s="114" t="s">
        <v>186</v>
      </c>
      <c r="AT503" s="114">
        <v>1185758</v>
      </c>
      <c r="AU503" s="114"/>
      <c r="AV503" s="114"/>
      <c r="AW503" s="114" t="s">
        <v>186</v>
      </c>
      <c r="AX503" s="114" t="s">
        <v>186</v>
      </c>
      <c r="AY503" s="114" t="s">
        <v>186</v>
      </c>
      <c r="AZ503" s="114" t="s">
        <v>186</v>
      </c>
      <c r="BA503" s="114" t="s">
        <v>186</v>
      </c>
      <c r="BB503" s="111" t="s">
        <v>186</v>
      </c>
      <c r="BC503" s="114" t="s">
        <v>186</v>
      </c>
      <c r="BD503" s="111" t="s">
        <v>186</v>
      </c>
      <c r="BE503" s="114" t="s">
        <v>186</v>
      </c>
      <c r="BF503" s="111" t="s">
        <v>186</v>
      </c>
      <c r="BG503" s="114" t="s">
        <v>186</v>
      </c>
      <c r="BH503" s="114" t="s">
        <v>186</v>
      </c>
      <c r="BI503" s="114" t="s">
        <v>186</v>
      </c>
      <c r="BJ503" s="114" t="s">
        <v>186</v>
      </c>
      <c r="BK503" s="114" t="s">
        <v>186</v>
      </c>
      <c r="BL503" s="114" t="s">
        <v>186</v>
      </c>
      <c r="BM503" s="114" t="s">
        <v>186</v>
      </c>
      <c r="BN503" s="111" t="s">
        <v>1349</v>
      </c>
      <c r="BO503" s="114">
        <v>1185758</v>
      </c>
      <c r="BP503" s="111" t="s">
        <v>186</v>
      </c>
      <c r="BQ503" s="114" t="s">
        <v>186</v>
      </c>
      <c r="BR503" s="111" t="s">
        <v>186</v>
      </c>
      <c r="BS503" s="114" t="s">
        <v>186</v>
      </c>
      <c r="BT503" s="114" t="s">
        <v>186</v>
      </c>
      <c r="BU503" s="114" t="s">
        <v>186</v>
      </c>
      <c r="BV503" s="114" t="s">
        <v>186</v>
      </c>
      <c r="BW503" s="114" t="s">
        <v>186</v>
      </c>
      <c r="BX503" s="114" t="s">
        <v>186</v>
      </c>
      <c r="BY503" s="114" t="s">
        <v>186</v>
      </c>
      <c r="BZ503" s="114" t="s">
        <v>186</v>
      </c>
      <c r="CA503" s="111" t="s">
        <v>186</v>
      </c>
      <c r="CB503" s="114" t="s">
        <v>186</v>
      </c>
      <c r="CC503" s="111" t="s">
        <v>186</v>
      </c>
      <c r="CD503" s="114" t="s">
        <v>186</v>
      </c>
      <c r="CE503" s="111" t="s">
        <v>215</v>
      </c>
      <c r="CF503" s="111" t="s">
        <v>1906</v>
      </c>
      <c r="CG503" s="111" t="s">
        <v>186</v>
      </c>
      <c r="CH503" s="111" t="s">
        <v>186</v>
      </c>
      <c r="CI503" s="111" t="s">
        <v>186</v>
      </c>
      <c r="CJ503" s="111" t="s">
        <v>186</v>
      </c>
      <c r="CK503" s="111" t="s">
        <v>186</v>
      </c>
      <c r="CL503" s="111" t="s">
        <v>186</v>
      </c>
      <c r="CM503" s="111" t="s">
        <v>186</v>
      </c>
      <c r="CN503" s="114" t="s">
        <v>186</v>
      </c>
      <c r="CO503" s="114" t="s">
        <v>186</v>
      </c>
      <c r="CP503" s="111" t="s">
        <v>186</v>
      </c>
      <c r="CQ503" s="111" t="s">
        <v>186</v>
      </c>
      <c r="CR503" s="111" t="s">
        <v>186</v>
      </c>
      <c r="CS503" s="111" t="s">
        <v>186</v>
      </c>
      <c r="CT503" s="111" t="s">
        <v>186</v>
      </c>
      <c r="CU503" s="111" t="s">
        <v>186</v>
      </c>
      <c r="CV503" s="111" t="s">
        <v>186</v>
      </c>
      <c r="CW503" s="111" t="s">
        <v>186</v>
      </c>
      <c r="CX503" s="111" t="s">
        <v>186</v>
      </c>
      <c r="CY503" s="111" t="s">
        <v>186</v>
      </c>
      <c r="CZ503" s="111" t="s">
        <v>186</v>
      </c>
      <c r="DA503" s="111" t="s">
        <v>186</v>
      </c>
      <c r="DB503" s="111" t="s">
        <v>186</v>
      </c>
      <c r="DC503" s="111" t="s">
        <v>186</v>
      </c>
      <c r="DD503" s="111" t="s">
        <v>186</v>
      </c>
      <c r="DE503" s="111" t="s">
        <v>186</v>
      </c>
      <c r="DF503" s="111" t="s">
        <v>186</v>
      </c>
      <c r="DG503" s="111" t="s">
        <v>186</v>
      </c>
      <c r="DH503" s="111" t="s">
        <v>186</v>
      </c>
      <c r="DI503" s="111" t="s">
        <v>186</v>
      </c>
      <c r="DJ503" s="111" t="s">
        <v>186</v>
      </c>
      <c r="DK503" s="111" t="s">
        <v>186</v>
      </c>
      <c r="DL503" s="111" t="s">
        <v>186</v>
      </c>
      <c r="DM503" s="115">
        <v>40989.40871527778</v>
      </c>
    </row>
    <row r="504" spans="18:117" ht="17.25" customHeight="1" hidden="1">
      <c r="R504" s="111" t="s">
        <v>1907</v>
      </c>
      <c r="S504" s="111" t="s">
        <v>1908</v>
      </c>
      <c r="T504" s="111" t="s">
        <v>1909</v>
      </c>
      <c r="U504" s="111" t="s">
        <v>1910</v>
      </c>
      <c r="V504" s="111" t="s">
        <v>362</v>
      </c>
      <c r="W504" s="112">
        <v>78945</v>
      </c>
      <c r="X504" s="111" t="s">
        <v>1909</v>
      </c>
      <c r="Y504" s="111" t="s">
        <v>1910</v>
      </c>
      <c r="Z504" s="111" t="s">
        <v>362</v>
      </c>
      <c r="AA504" s="112">
        <v>78945</v>
      </c>
      <c r="AB504" s="113">
        <v>9792422200</v>
      </c>
      <c r="AC504" s="113">
        <v>9792422299</v>
      </c>
      <c r="AD504" s="111" t="s">
        <v>1911</v>
      </c>
      <c r="AE504" s="111" t="s">
        <v>372</v>
      </c>
      <c r="AF504" s="111" t="s">
        <v>1912</v>
      </c>
      <c r="AG504" s="111" t="s">
        <v>1908</v>
      </c>
      <c r="AH504" s="111" t="s">
        <v>1909</v>
      </c>
      <c r="AI504" s="111" t="s">
        <v>1910</v>
      </c>
      <c r="AJ504" s="111" t="s">
        <v>362</v>
      </c>
      <c r="AK504" s="112">
        <v>78945</v>
      </c>
      <c r="AL504" s="111" t="s">
        <v>1909</v>
      </c>
      <c r="AM504" s="111" t="s">
        <v>1910</v>
      </c>
      <c r="AN504" s="111" t="s">
        <v>362</v>
      </c>
      <c r="AO504" s="112">
        <v>78945</v>
      </c>
      <c r="AP504" s="113">
        <v>9792422111</v>
      </c>
      <c r="AQ504" s="113">
        <v>9792422299</v>
      </c>
      <c r="AR504" s="111" t="s">
        <v>185</v>
      </c>
      <c r="AS504" s="114">
        <v>474665</v>
      </c>
      <c r="AT504" s="114">
        <v>559842</v>
      </c>
      <c r="AU504" s="114"/>
      <c r="AV504" s="114"/>
      <c r="AW504" s="114" t="s">
        <v>186</v>
      </c>
      <c r="AX504" s="114" t="s">
        <v>186</v>
      </c>
      <c r="AY504" s="114" t="s">
        <v>186</v>
      </c>
      <c r="AZ504" s="114" t="s">
        <v>186</v>
      </c>
      <c r="BA504" s="114" t="s">
        <v>186</v>
      </c>
      <c r="BB504" s="111" t="s">
        <v>356</v>
      </c>
      <c r="BC504" s="114">
        <v>474665</v>
      </c>
      <c r="BD504" s="111" t="s">
        <v>186</v>
      </c>
      <c r="BE504" s="114" t="s">
        <v>186</v>
      </c>
      <c r="BF504" s="111" t="s">
        <v>186</v>
      </c>
      <c r="BG504" s="114" t="s">
        <v>186</v>
      </c>
      <c r="BH504" s="114" t="s">
        <v>186</v>
      </c>
      <c r="BI504" s="114" t="s">
        <v>186</v>
      </c>
      <c r="BJ504" s="114" t="s">
        <v>186</v>
      </c>
      <c r="BK504" s="114" t="s">
        <v>186</v>
      </c>
      <c r="BL504" s="114" t="s">
        <v>186</v>
      </c>
      <c r="BM504" s="114" t="s">
        <v>186</v>
      </c>
      <c r="BN504" s="111" t="s">
        <v>317</v>
      </c>
      <c r="BO504" s="114">
        <v>559842</v>
      </c>
      <c r="BP504" s="111" t="s">
        <v>186</v>
      </c>
      <c r="BQ504" s="114" t="s">
        <v>186</v>
      </c>
      <c r="BR504" s="111" t="s">
        <v>186</v>
      </c>
      <c r="BS504" s="114" t="s">
        <v>186</v>
      </c>
      <c r="BT504" s="114" t="s">
        <v>186</v>
      </c>
      <c r="BU504" s="114" t="s">
        <v>186</v>
      </c>
      <c r="BV504" s="114" t="s">
        <v>186</v>
      </c>
      <c r="BW504" s="114" t="s">
        <v>186</v>
      </c>
      <c r="BX504" s="114" t="s">
        <v>186</v>
      </c>
      <c r="BY504" s="114" t="s">
        <v>186</v>
      </c>
      <c r="BZ504" s="114" t="s">
        <v>186</v>
      </c>
      <c r="CA504" s="111" t="s">
        <v>186</v>
      </c>
      <c r="CB504" s="114" t="s">
        <v>186</v>
      </c>
      <c r="CC504" s="111" t="s">
        <v>186</v>
      </c>
      <c r="CD504" s="114" t="s">
        <v>186</v>
      </c>
      <c r="CE504" s="111" t="s">
        <v>188</v>
      </c>
      <c r="CF504" s="111" t="s">
        <v>186</v>
      </c>
      <c r="CG504" s="111" t="s">
        <v>186</v>
      </c>
      <c r="CH504" s="111" t="s">
        <v>186</v>
      </c>
      <c r="CI504" s="111" t="s">
        <v>186</v>
      </c>
      <c r="CJ504" s="111" t="s">
        <v>186</v>
      </c>
      <c r="CK504" s="111" t="s">
        <v>186</v>
      </c>
      <c r="CL504" s="111" t="s">
        <v>186</v>
      </c>
      <c r="CM504" s="111" t="s">
        <v>186</v>
      </c>
      <c r="CN504" s="111" t="s">
        <v>186</v>
      </c>
      <c r="CO504" s="111" t="s">
        <v>186</v>
      </c>
      <c r="CP504" s="111" t="s">
        <v>186</v>
      </c>
      <c r="CQ504" s="111" t="s">
        <v>186</v>
      </c>
      <c r="CR504" s="111" t="s">
        <v>186</v>
      </c>
      <c r="CS504" s="111" t="s">
        <v>186</v>
      </c>
      <c r="CT504" s="111" t="s">
        <v>186</v>
      </c>
      <c r="CU504" s="111" t="s">
        <v>186</v>
      </c>
      <c r="CV504" s="114" t="s">
        <v>186</v>
      </c>
      <c r="CW504" s="111" t="s">
        <v>186</v>
      </c>
      <c r="CX504" s="111" t="s">
        <v>186</v>
      </c>
      <c r="CY504" s="111" t="s">
        <v>186</v>
      </c>
      <c r="CZ504" s="111" t="s">
        <v>186</v>
      </c>
      <c r="DA504" s="111" t="s">
        <v>186</v>
      </c>
      <c r="DB504" s="111" t="s">
        <v>186</v>
      </c>
      <c r="DC504" s="111" t="s">
        <v>186</v>
      </c>
      <c r="DD504" s="111" t="s">
        <v>186</v>
      </c>
      <c r="DE504" s="111" t="s">
        <v>186</v>
      </c>
      <c r="DF504" s="111" t="s">
        <v>186</v>
      </c>
      <c r="DG504" s="111" t="s">
        <v>186</v>
      </c>
      <c r="DH504" s="111" t="s">
        <v>186</v>
      </c>
      <c r="DI504" s="111" t="s">
        <v>186</v>
      </c>
      <c r="DJ504" s="111" t="s">
        <v>186</v>
      </c>
      <c r="DK504" s="111" t="s">
        <v>186</v>
      </c>
      <c r="DL504" s="111" t="s">
        <v>186</v>
      </c>
      <c r="DM504" s="115">
        <v>40968.62258101852</v>
      </c>
    </row>
    <row r="505" spans="18:117" ht="17.25" customHeight="1" hidden="1">
      <c r="R505" s="124" t="s">
        <v>1913</v>
      </c>
      <c r="S505" s="111" t="s">
        <v>1914</v>
      </c>
      <c r="T505" s="111" t="s">
        <v>1915</v>
      </c>
      <c r="U505" s="111" t="s">
        <v>1916</v>
      </c>
      <c r="V505" s="111" t="s">
        <v>180</v>
      </c>
      <c r="W505" s="122">
        <v>77802</v>
      </c>
      <c r="X505" s="111" t="s">
        <v>1915</v>
      </c>
      <c r="Y505" s="111" t="s">
        <v>1916</v>
      </c>
      <c r="Z505" s="111" t="s">
        <v>180</v>
      </c>
      <c r="AA505" s="122">
        <v>77802</v>
      </c>
      <c r="AB505" s="125">
        <v>9797782553</v>
      </c>
      <c r="AC505" s="125">
        <v>9797744590</v>
      </c>
      <c r="AD505" s="111" t="s">
        <v>1917</v>
      </c>
      <c r="AE505" s="111" t="s">
        <v>1209</v>
      </c>
      <c r="AF505" s="126" t="s">
        <v>1918</v>
      </c>
      <c r="AG505" s="111" t="s">
        <v>1919</v>
      </c>
      <c r="AH505" s="111" t="s">
        <v>1915</v>
      </c>
      <c r="AI505" s="111" t="s">
        <v>1916</v>
      </c>
      <c r="AJ505" s="111" t="s">
        <v>180</v>
      </c>
      <c r="AK505" s="122">
        <v>77802</v>
      </c>
      <c r="AL505" s="111" t="s">
        <v>1915</v>
      </c>
      <c r="AM505" s="111" t="s">
        <v>1916</v>
      </c>
      <c r="AN505" s="111" t="s">
        <v>180</v>
      </c>
      <c r="AO505" s="122">
        <v>77802</v>
      </c>
      <c r="AP505" s="125">
        <v>9798217623</v>
      </c>
      <c r="AQ505" s="125">
        <v>9798217601</v>
      </c>
      <c r="AR505" s="111" t="s">
        <v>185</v>
      </c>
      <c r="AS505" s="127">
        <v>4303645</v>
      </c>
      <c r="AT505" s="127">
        <v>8326591</v>
      </c>
      <c r="AU505" s="127"/>
      <c r="AV505" s="127"/>
      <c r="AW505" s="127"/>
      <c r="AX505" s="127"/>
      <c r="AY505" s="127"/>
      <c r="AZ505" s="127"/>
      <c r="BA505" s="127"/>
      <c r="BB505" s="122" t="s">
        <v>357</v>
      </c>
      <c r="BC505" s="127">
        <v>4303645</v>
      </c>
      <c r="BD505" s="122"/>
      <c r="BE505" s="127"/>
      <c r="BF505" s="122"/>
      <c r="BG505" s="127"/>
      <c r="BH505" s="127"/>
      <c r="BI505" s="127"/>
      <c r="BJ505" s="127"/>
      <c r="BK505" s="127"/>
      <c r="BL505" s="127"/>
      <c r="BM505" s="127"/>
      <c r="BN505" s="111" t="s">
        <v>357</v>
      </c>
      <c r="BO505" s="127">
        <v>8326591</v>
      </c>
      <c r="BP505" s="122"/>
      <c r="BQ505" s="127"/>
      <c r="BR505" s="122"/>
      <c r="BS505" s="127"/>
      <c r="BT505" s="127"/>
      <c r="BU505" s="127"/>
      <c r="BV505" s="127"/>
      <c r="BW505" s="127"/>
      <c r="BX505" s="127"/>
      <c r="BY505" s="127"/>
      <c r="BZ505" s="127"/>
      <c r="CA505" s="122"/>
      <c r="CB505" s="127"/>
      <c r="CC505" s="122"/>
      <c r="CD505" s="127"/>
      <c r="CE505" s="111" t="s">
        <v>188</v>
      </c>
      <c r="CF505" s="122"/>
      <c r="CG505" s="122"/>
      <c r="CH505" s="122"/>
      <c r="CI505" s="122"/>
      <c r="CJ505" s="122"/>
      <c r="CK505" s="122"/>
      <c r="CL505" s="122"/>
      <c r="CM505" s="122"/>
      <c r="CN505" s="122"/>
      <c r="CO505" s="122"/>
      <c r="CP505" s="122"/>
      <c r="CQ505" s="122"/>
      <c r="CR505" s="122"/>
      <c r="CS505" s="122"/>
      <c r="CT505" s="122"/>
      <c r="CU505" s="122"/>
      <c r="CV505" s="122"/>
      <c r="CW505" s="122"/>
      <c r="CX505" s="122"/>
      <c r="CY505" s="122"/>
      <c r="CZ505" s="122"/>
      <c r="DA505" s="122"/>
      <c r="DB505" s="122"/>
      <c r="DC505" s="122"/>
      <c r="DD505" s="122"/>
      <c r="DE505" s="122"/>
      <c r="DF505" s="122"/>
      <c r="DG505" s="122"/>
      <c r="DH505" s="122"/>
      <c r="DI505" s="122"/>
      <c r="DJ505" s="122"/>
      <c r="DK505" s="122"/>
      <c r="DL505" s="122"/>
      <c r="DM505" s="122"/>
    </row>
    <row r="506" spans="18:117" ht="17.25" customHeight="1" hidden="1">
      <c r="R506" s="111" t="s">
        <v>1920</v>
      </c>
      <c r="S506" s="111" t="s">
        <v>1921</v>
      </c>
      <c r="T506" s="111" t="s">
        <v>1922</v>
      </c>
      <c r="U506" s="111" t="s">
        <v>1923</v>
      </c>
      <c r="V506" s="111" t="s">
        <v>180</v>
      </c>
      <c r="W506" s="112">
        <v>79553</v>
      </c>
      <c r="X506" s="111" t="s">
        <v>1924</v>
      </c>
      <c r="Y506" s="111" t="s">
        <v>1923</v>
      </c>
      <c r="Z506" s="111" t="s">
        <v>180</v>
      </c>
      <c r="AA506" s="112">
        <v>79553</v>
      </c>
      <c r="AB506" s="113">
        <v>3257732725</v>
      </c>
      <c r="AC506" s="113">
        <v>3257733781</v>
      </c>
      <c r="AD506" s="111" t="s">
        <v>1925</v>
      </c>
      <c r="AE506" s="111" t="s">
        <v>372</v>
      </c>
      <c r="AF506" s="111" t="s">
        <v>1926</v>
      </c>
      <c r="AG506" s="111" t="s">
        <v>1921</v>
      </c>
      <c r="AH506" s="111" t="s">
        <v>1922</v>
      </c>
      <c r="AI506" s="111" t="s">
        <v>1923</v>
      </c>
      <c r="AJ506" s="111" t="s">
        <v>180</v>
      </c>
      <c r="AK506" s="112">
        <v>79553</v>
      </c>
      <c r="AL506" s="111" t="s">
        <v>1924</v>
      </c>
      <c r="AM506" s="111" t="s">
        <v>1923</v>
      </c>
      <c r="AN506" s="111" t="s">
        <v>180</v>
      </c>
      <c r="AO506" s="112">
        <v>79553</v>
      </c>
      <c r="AP506" s="113">
        <v>3257732725</v>
      </c>
      <c r="AQ506" s="113">
        <v>3257733781</v>
      </c>
      <c r="AR506" s="111" t="s">
        <v>197</v>
      </c>
      <c r="AS506" s="114">
        <v>0</v>
      </c>
      <c r="AT506" s="114">
        <v>1689814</v>
      </c>
      <c r="AU506" s="114"/>
      <c r="AV506" s="114"/>
      <c r="AW506" s="114" t="s">
        <v>186</v>
      </c>
      <c r="AX506" s="114" t="s">
        <v>186</v>
      </c>
      <c r="AY506" s="114" t="s">
        <v>186</v>
      </c>
      <c r="AZ506" s="114" t="s">
        <v>186</v>
      </c>
      <c r="BA506" s="114" t="s">
        <v>186</v>
      </c>
      <c r="BB506" s="111" t="s">
        <v>186</v>
      </c>
      <c r="BC506" s="114" t="s">
        <v>186</v>
      </c>
      <c r="BD506" s="111" t="s">
        <v>186</v>
      </c>
      <c r="BE506" s="114" t="s">
        <v>186</v>
      </c>
      <c r="BF506" s="111" t="s">
        <v>186</v>
      </c>
      <c r="BG506" s="114" t="s">
        <v>186</v>
      </c>
      <c r="BH506" s="114" t="s">
        <v>186</v>
      </c>
      <c r="BI506" s="114">
        <v>418361</v>
      </c>
      <c r="BJ506" s="114">
        <v>439352</v>
      </c>
      <c r="BK506" s="114">
        <v>832101</v>
      </c>
      <c r="BL506" s="114" t="s">
        <v>186</v>
      </c>
      <c r="BM506" s="114" t="s">
        <v>186</v>
      </c>
      <c r="BN506" s="111" t="s">
        <v>186</v>
      </c>
      <c r="BO506" s="114" t="s">
        <v>186</v>
      </c>
      <c r="BP506" s="111" t="s">
        <v>186</v>
      </c>
      <c r="BQ506" s="114" t="s">
        <v>186</v>
      </c>
      <c r="BR506" s="111" t="s">
        <v>186</v>
      </c>
      <c r="BS506" s="114" t="s">
        <v>186</v>
      </c>
      <c r="BT506" s="114" t="s">
        <v>186</v>
      </c>
      <c r="BU506" s="114" t="s">
        <v>186</v>
      </c>
      <c r="BV506" s="114" t="s">
        <v>186</v>
      </c>
      <c r="BW506" s="114" t="s">
        <v>186</v>
      </c>
      <c r="BX506" s="114" t="s">
        <v>186</v>
      </c>
      <c r="BY506" s="114" t="s">
        <v>186</v>
      </c>
      <c r="BZ506" s="114" t="s">
        <v>186</v>
      </c>
      <c r="CA506" s="111" t="s">
        <v>186</v>
      </c>
      <c r="CB506" s="114" t="s">
        <v>186</v>
      </c>
      <c r="CC506" s="111" t="s">
        <v>186</v>
      </c>
      <c r="CD506" s="114" t="s">
        <v>186</v>
      </c>
      <c r="CE506" s="111" t="s">
        <v>188</v>
      </c>
      <c r="CF506" s="111" t="s">
        <v>186</v>
      </c>
      <c r="CG506" s="111" t="s">
        <v>186</v>
      </c>
      <c r="CH506" s="111" t="s">
        <v>186</v>
      </c>
      <c r="CI506" s="111" t="s">
        <v>186</v>
      </c>
      <c r="CJ506" s="111" t="s">
        <v>186</v>
      </c>
      <c r="CK506" s="111" t="s">
        <v>186</v>
      </c>
      <c r="CL506" s="111" t="s">
        <v>186</v>
      </c>
      <c r="CM506" s="111" t="s">
        <v>186</v>
      </c>
      <c r="CN506" s="111" t="s">
        <v>186</v>
      </c>
      <c r="CO506" s="111" t="s">
        <v>186</v>
      </c>
      <c r="CP506" s="111" t="s">
        <v>186</v>
      </c>
      <c r="CQ506" s="111" t="s">
        <v>186</v>
      </c>
      <c r="CR506" s="111" t="s">
        <v>186</v>
      </c>
      <c r="CS506" s="111" t="s">
        <v>186</v>
      </c>
      <c r="CT506" s="111" t="s">
        <v>186</v>
      </c>
      <c r="CU506" s="111" t="s">
        <v>186</v>
      </c>
      <c r="CV506" s="111" t="s">
        <v>186</v>
      </c>
      <c r="CW506" s="111" t="s">
        <v>186</v>
      </c>
      <c r="CX506" s="111" t="s">
        <v>186</v>
      </c>
      <c r="CY506" s="111" t="s">
        <v>186</v>
      </c>
      <c r="CZ506" s="111" t="s">
        <v>186</v>
      </c>
      <c r="DA506" s="111" t="s">
        <v>186</v>
      </c>
      <c r="DB506" s="111" t="s">
        <v>186</v>
      </c>
      <c r="DC506" s="111" t="s">
        <v>186</v>
      </c>
      <c r="DD506" s="111" t="s">
        <v>186</v>
      </c>
      <c r="DE506" s="111" t="s">
        <v>186</v>
      </c>
      <c r="DF506" s="111" t="s">
        <v>186</v>
      </c>
      <c r="DG506" s="111" t="s">
        <v>186</v>
      </c>
      <c r="DH506" s="111" t="s">
        <v>186</v>
      </c>
      <c r="DI506" s="111" t="s">
        <v>186</v>
      </c>
      <c r="DJ506" s="111" t="s">
        <v>186</v>
      </c>
      <c r="DK506" s="111" t="s">
        <v>186</v>
      </c>
      <c r="DL506" s="111" t="s">
        <v>186</v>
      </c>
      <c r="DM506" s="115">
        <v>40955.4780787037</v>
      </c>
    </row>
    <row r="507" spans="18:117" ht="17.25" customHeight="1" hidden="1">
      <c r="R507" s="111" t="s">
        <v>1927</v>
      </c>
      <c r="S507" s="111" t="s">
        <v>1928</v>
      </c>
      <c r="T507" s="111" t="s">
        <v>1929</v>
      </c>
      <c r="U507" s="111" t="s">
        <v>1930</v>
      </c>
      <c r="V507" s="111" t="s">
        <v>180</v>
      </c>
      <c r="W507" s="112">
        <v>78582</v>
      </c>
      <c r="X507" s="111" t="s">
        <v>1931</v>
      </c>
      <c r="Y507" s="111" t="s">
        <v>1930</v>
      </c>
      <c r="Z507" s="111" t="s">
        <v>180</v>
      </c>
      <c r="AA507" s="112">
        <v>78582</v>
      </c>
      <c r="AB507" s="113">
        <v>9564875561</v>
      </c>
      <c r="AC507" s="113">
        <v>9564874680</v>
      </c>
      <c r="AD507" s="111" t="s">
        <v>1932</v>
      </c>
      <c r="AE507" s="111" t="s">
        <v>212</v>
      </c>
      <c r="AF507" s="111" t="s">
        <v>1933</v>
      </c>
      <c r="AG507" s="111" t="s">
        <v>1928</v>
      </c>
      <c r="AH507" s="111" t="s">
        <v>1929</v>
      </c>
      <c r="AI507" s="111" t="s">
        <v>1930</v>
      </c>
      <c r="AJ507" s="111" t="s">
        <v>180</v>
      </c>
      <c r="AK507" s="112">
        <v>78582</v>
      </c>
      <c r="AL507" s="111" t="s">
        <v>1931</v>
      </c>
      <c r="AM507" s="111" t="s">
        <v>1930</v>
      </c>
      <c r="AN507" s="111" t="s">
        <v>180</v>
      </c>
      <c r="AO507" s="112">
        <v>78582</v>
      </c>
      <c r="AP507" s="113">
        <v>9564879025</v>
      </c>
      <c r="AQ507" s="113">
        <v>9564874680</v>
      </c>
      <c r="AR507" s="111" t="s">
        <v>197</v>
      </c>
      <c r="AS507" s="114">
        <v>1511296</v>
      </c>
      <c r="AT507" s="114">
        <v>706015</v>
      </c>
      <c r="AU507" s="114"/>
      <c r="AV507" s="114">
        <v>327897</v>
      </c>
      <c r="AW507" s="114">
        <v>397320</v>
      </c>
      <c r="AX507" s="114">
        <v>293665</v>
      </c>
      <c r="AY507" s="114">
        <v>270200</v>
      </c>
      <c r="AZ507" s="114"/>
      <c r="BA507" s="114">
        <v>222214</v>
      </c>
      <c r="BB507" s="111" t="s">
        <v>186</v>
      </c>
      <c r="BC507" s="114" t="s">
        <v>186</v>
      </c>
      <c r="BD507" s="111" t="s">
        <v>186</v>
      </c>
      <c r="BE507" s="114" t="s">
        <v>186</v>
      </c>
      <c r="BF507" s="111" t="s">
        <v>186</v>
      </c>
      <c r="BG507" s="114" t="s">
        <v>186</v>
      </c>
      <c r="BH507" s="114">
        <v>109299</v>
      </c>
      <c r="BI507" s="114">
        <v>296888</v>
      </c>
      <c r="BJ507" s="114">
        <v>209761</v>
      </c>
      <c r="BK507" s="114">
        <v>90067</v>
      </c>
      <c r="BL507" s="114"/>
      <c r="BM507" s="114"/>
      <c r="BN507" s="111" t="s">
        <v>186</v>
      </c>
      <c r="BO507" s="114" t="s">
        <v>186</v>
      </c>
      <c r="BP507" s="111" t="s">
        <v>186</v>
      </c>
      <c r="BQ507" s="114" t="s">
        <v>186</v>
      </c>
      <c r="BR507" s="111" t="s">
        <v>186</v>
      </c>
      <c r="BS507" s="114" t="s">
        <v>186</v>
      </c>
      <c r="BT507" s="114" t="s">
        <v>186</v>
      </c>
      <c r="BU507" s="114" t="s">
        <v>186</v>
      </c>
      <c r="BV507" s="114" t="s">
        <v>186</v>
      </c>
      <c r="BW507" s="114" t="s">
        <v>186</v>
      </c>
      <c r="BX507" s="114" t="s">
        <v>186</v>
      </c>
      <c r="BY507" s="114" t="s">
        <v>186</v>
      </c>
      <c r="BZ507" s="114" t="s">
        <v>186</v>
      </c>
      <c r="CA507" s="111" t="s">
        <v>186</v>
      </c>
      <c r="CB507" s="114" t="s">
        <v>186</v>
      </c>
      <c r="CC507" s="111" t="s">
        <v>186</v>
      </c>
      <c r="CD507" s="114" t="s">
        <v>186</v>
      </c>
      <c r="CE507" s="111" t="s">
        <v>188</v>
      </c>
      <c r="CF507" s="111" t="s">
        <v>186</v>
      </c>
      <c r="CG507" s="111" t="s">
        <v>186</v>
      </c>
      <c r="CH507" s="111" t="s">
        <v>186</v>
      </c>
      <c r="CI507" s="111" t="s">
        <v>186</v>
      </c>
      <c r="CJ507" s="111" t="s">
        <v>186</v>
      </c>
      <c r="CK507" s="111" t="s">
        <v>186</v>
      </c>
      <c r="CL507" s="111" t="s">
        <v>186</v>
      </c>
      <c r="CM507" s="111" t="s">
        <v>186</v>
      </c>
      <c r="CN507" s="111" t="s">
        <v>186</v>
      </c>
      <c r="CO507" s="111" t="s">
        <v>186</v>
      </c>
      <c r="CP507" s="111" t="s">
        <v>186</v>
      </c>
      <c r="CQ507" s="111" t="s">
        <v>186</v>
      </c>
      <c r="CR507" s="111" t="s">
        <v>186</v>
      </c>
      <c r="CS507" s="111" t="s">
        <v>186</v>
      </c>
      <c r="CT507" s="111" t="s">
        <v>186</v>
      </c>
      <c r="CU507" s="111" t="s">
        <v>186</v>
      </c>
      <c r="CV507" s="114" t="s">
        <v>186</v>
      </c>
      <c r="CW507" s="111" t="s">
        <v>186</v>
      </c>
      <c r="CX507" s="111" t="s">
        <v>186</v>
      </c>
      <c r="CY507" s="111" t="s">
        <v>186</v>
      </c>
      <c r="CZ507" s="111" t="s">
        <v>186</v>
      </c>
      <c r="DA507" s="111" t="s">
        <v>186</v>
      </c>
      <c r="DB507" s="111" t="s">
        <v>186</v>
      </c>
      <c r="DC507" s="111" t="s">
        <v>186</v>
      </c>
      <c r="DD507" s="111" t="s">
        <v>186</v>
      </c>
      <c r="DE507" s="111" t="s">
        <v>186</v>
      </c>
      <c r="DF507" s="111" t="s">
        <v>186</v>
      </c>
      <c r="DG507" s="111" t="s">
        <v>186</v>
      </c>
      <c r="DH507" s="111" t="s">
        <v>186</v>
      </c>
      <c r="DI507" s="111" t="s">
        <v>186</v>
      </c>
      <c r="DJ507" s="111" t="s">
        <v>186</v>
      </c>
      <c r="DK507" s="111" t="s">
        <v>186</v>
      </c>
      <c r="DL507" s="111" t="s">
        <v>186</v>
      </c>
      <c r="DM507" s="115">
        <v>40977.37479166667</v>
      </c>
    </row>
    <row r="508" spans="18:117" ht="17.25" customHeight="1" hidden="1">
      <c r="R508" s="111" t="s">
        <v>1934</v>
      </c>
      <c r="S508" s="111" t="s">
        <v>1935</v>
      </c>
      <c r="T508" s="111" t="s">
        <v>1936</v>
      </c>
      <c r="U508" s="111" t="s">
        <v>1937</v>
      </c>
      <c r="V508" s="111" t="s">
        <v>180</v>
      </c>
      <c r="W508" s="112">
        <v>76424</v>
      </c>
      <c r="X508" s="111" t="s">
        <v>1936</v>
      </c>
      <c r="Y508" s="111" t="s">
        <v>1937</v>
      </c>
      <c r="Z508" s="111" t="s">
        <v>180</v>
      </c>
      <c r="AA508" s="112">
        <v>76424</v>
      </c>
      <c r="AB508" s="113">
        <v>2545592241</v>
      </c>
      <c r="AC508" s="113">
        <v>2545596536</v>
      </c>
      <c r="AD508" s="111" t="s">
        <v>1938</v>
      </c>
      <c r="AE508" s="111" t="s">
        <v>372</v>
      </c>
      <c r="AF508" s="111" t="s">
        <v>1939</v>
      </c>
      <c r="AG508" s="111" t="s">
        <v>1935</v>
      </c>
      <c r="AH508" s="111" t="s">
        <v>1936</v>
      </c>
      <c r="AI508" s="111" t="s">
        <v>1937</v>
      </c>
      <c r="AJ508" s="111" t="s">
        <v>180</v>
      </c>
      <c r="AK508" s="112">
        <v>76424</v>
      </c>
      <c r="AL508" s="111" t="s">
        <v>1936</v>
      </c>
      <c r="AM508" s="111" t="s">
        <v>1937</v>
      </c>
      <c r="AN508" s="111" t="s">
        <v>180</v>
      </c>
      <c r="AO508" s="112">
        <v>76424</v>
      </c>
      <c r="AP508" s="113">
        <v>2545592241</v>
      </c>
      <c r="AQ508" s="113">
        <v>2545596536</v>
      </c>
      <c r="AR508" s="111" t="s">
        <v>185</v>
      </c>
      <c r="AS508" s="114">
        <v>0</v>
      </c>
      <c r="AT508" s="114">
        <v>291613.55</v>
      </c>
      <c r="AU508" s="114"/>
      <c r="AV508" s="114"/>
      <c r="AW508" s="114" t="s">
        <v>186</v>
      </c>
      <c r="AX508" s="114" t="s">
        <v>186</v>
      </c>
      <c r="AY508" s="114" t="s">
        <v>186</v>
      </c>
      <c r="AZ508" s="114" t="s">
        <v>186</v>
      </c>
      <c r="BA508" s="114" t="s">
        <v>186</v>
      </c>
      <c r="BB508" s="111" t="s">
        <v>186</v>
      </c>
      <c r="BC508" s="114" t="s">
        <v>186</v>
      </c>
      <c r="BD508" s="111" t="s">
        <v>186</v>
      </c>
      <c r="BE508" s="114" t="s">
        <v>186</v>
      </c>
      <c r="BF508" s="111" t="s">
        <v>186</v>
      </c>
      <c r="BG508" s="114" t="s">
        <v>186</v>
      </c>
      <c r="BH508" s="114" t="s">
        <v>186</v>
      </c>
      <c r="BI508" s="114">
        <v>227660.5</v>
      </c>
      <c r="BJ508" s="114">
        <v>63953.05</v>
      </c>
      <c r="BK508" s="114" t="s">
        <v>186</v>
      </c>
      <c r="BL508" s="114" t="s">
        <v>186</v>
      </c>
      <c r="BM508" s="114" t="s">
        <v>186</v>
      </c>
      <c r="BN508" s="111" t="s">
        <v>186</v>
      </c>
      <c r="BO508" s="114" t="s">
        <v>186</v>
      </c>
      <c r="BP508" s="111" t="s">
        <v>186</v>
      </c>
      <c r="BQ508" s="114" t="s">
        <v>186</v>
      </c>
      <c r="BR508" s="111" t="s">
        <v>186</v>
      </c>
      <c r="BS508" s="114" t="s">
        <v>186</v>
      </c>
      <c r="BT508" s="114" t="s">
        <v>186</v>
      </c>
      <c r="BU508" s="114" t="s">
        <v>186</v>
      </c>
      <c r="BV508" s="114" t="s">
        <v>186</v>
      </c>
      <c r="BW508" s="114" t="s">
        <v>186</v>
      </c>
      <c r="BX508" s="114" t="s">
        <v>186</v>
      </c>
      <c r="BY508" s="114" t="s">
        <v>186</v>
      </c>
      <c r="BZ508" s="114" t="s">
        <v>186</v>
      </c>
      <c r="CA508" s="111" t="s">
        <v>186</v>
      </c>
      <c r="CB508" s="114" t="s">
        <v>186</v>
      </c>
      <c r="CC508" s="111" t="s">
        <v>186</v>
      </c>
      <c r="CD508" s="114" t="s">
        <v>186</v>
      </c>
      <c r="CE508" s="111" t="s">
        <v>188</v>
      </c>
      <c r="CF508" s="111" t="s">
        <v>186</v>
      </c>
      <c r="CG508" s="111" t="s">
        <v>186</v>
      </c>
      <c r="CH508" s="111" t="s">
        <v>186</v>
      </c>
      <c r="CI508" s="111" t="s">
        <v>186</v>
      </c>
      <c r="CJ508" s="111" t="s">
        <v>186</v>
      </c>
      <c r="CK508" s="111" t="s">
        <v>186</v>
      </c>
      <c r="CL508" s="111" t="s">
        <v>186</v>
      </c>
      <c r="CM508" s="111" t="s">
        <v>186</v>
      </c>
      <c r="CN508" s="111" t="s">
        <v>186</v>
      </c>
      <c r="CO508" s="111" t="s">
        <v>186</v>
      </c>
      <c r="CP508" s="111" t="s">
        <v>186</v>
      </c>
      <c r="CQ508" s="111" t="s">
        <v>186</v>
      </c>
      <c r="CR508" s="111" t="s">
        <v>186</v>
      </c>
      <c r="CS508" s="111" t="s">
        <v>186</v>
      </c>
      <c r="CT508" s="111" t="s">
        <v>186</v>
      </c>
      <c r="CU508" s="111" t="s">
        <v>186</v>
      </c>
      <c r="CV508" s="111" t="s">
        <v>186</v>
      </c>
      <c r="CW508" s="111" t="s">
        <v>186</v>
      </c>
      <c r="CX508" s="111" t="s">
        <v>186</v>
      </c>
      <c r="CY508" s="111" t="s">
        <v>186</v>
      </c>
      <c r="CZ508" s="111" t="s">
        <v>186</v>
      </c>
      <c r="DA508" s="111" t="s">
        <v>186</v>
      </c>
      <c r="DB508" s="111" t="s">
        <v>186</v>
      </c>
      <c r="DC508" s="111" t="s">
        <v>186</v>
      </c>
      <c r="DD508" s="111" t="s">
        <v>186</v>
      </c>
      <c r="DE508" s="111" t="s">
        <v>186</v>
      </c>
      <c r="DF508" s="111" t="s">
        <v>186</v>
      </c>
      <c r="DG508" s="111" t="s">
        <v>186</v>
      </c>
      <c r="DH508" s="111" t="s">
        <v>186</v>
      </c>
      <c r="DI508" s="111" t="s">
        <v>186</v>
      </c>
      <c r="DJ508" s="111" t="s">
        <v>186</v>
      </c>
      <c r="DK508" s="111" t="s">
        <v>186</v>
      </c>
      <c r="DL508" s="111" t="s">
        <v>186</v>
      </c>
      <c r="DM508" s="115">
        <v>40939.5931712963</v>
      </c>
    </row>
    <row r="509" spans="18:117" ht="17.25" customHeight="1" hidden="1">
      <c r="R509" s="129" t="s">
        <v>1940</v>
      </c>
      <c r="S509" s="129" t="s">
        <v>1941</v>
      </c>
      <c r="T509" s="129" t="s">
        <v>1942</v>
      </c>
      <c r="U509" s="129" t="s">
        <v>1943</v>
      </c>
      <c r="V509" s="129" t="s">
        <v>362</v>
      </c>
      <c r="W509" s="112">
        <v>79502</v>
      </c>
      <c r="X509" s="111" t="s">
        <v>1944</v>
      </c>
      <c r="Y509" s="111" t="s">
        <v>1943</v>
      </c>
      <c r="Z509" s="111" t="s">
        <v>362</v>
      </c>
      <c r="AA509" s="112">
        <v>79502</v>
      </c>
      <c r="AB509" s="113">
        <v>9409893551</v>
      </c>
      <c r="AC509" s="113">
        <v>9409893395</v>
      </c>
      <c r="AD509" s="111" t="s">
        <v>1945</v>
      </c>
      <c r="AE509" s="111" t="s">
        <v>204</v>
      </c>
      <c r="AF509" s="111" t="s">
        <v>1946</v>
      </c>
      <c r="AG509" s="111" t="s">
        <v>1941</v>
      </c>
      <c r="AH509" s="111" t="s">
        <v>1942</v>
      </c>
      <c r="AI509" s="111" t="s">
        <v>1943</v>
      </c>
      <c r="AJ509" s="111" t="s">
        <v>362</v>
      </c>
      <c r="AK509" s="112">
        <v>79502</v>
      </c>
      <c r="AL509" s="111" t="s">
        <v>1944</v>
      </c>
      <c r="AM509" s="111" t="s">
        <v>1943</v>
      </c>
      <c r="AN509" s="111" t="s">
        <v>362</v>
      </c>
      <c r="AO509" s="112">
        <v>79502</v>
      </c>
      <c r="AP509" s="113">
        <v>9409893551</v>
      </c>
      <c r="AQ509" s="113">
        <v>9409893395</v>
      </c>
      <c r="AR509" s="111" t="s">
        <v>197</v>
      </c>
      <c r="AS509" s="114">
        <v>0</v>
      </c>
      <c r="AT509" s="114">
        <v>0</v>
      </c>
      <c r="AU509" s="114"/>
      <c r="AV509" s="114"/>
      <c r="AW509" s="114" t="s">
        <v>186</v>
      </c>
      <c r="AX509" s="114" t="s">
        <v>186</v>
      </c>
      <c r="AY509" s="114" t="s">
        <v>186</v>
      </c>
      <c r="AZ509" s="114" t="s">
        <v>186</v>
      </c>
      <c r="BA509" s="114" t="s">
        <v>186</v>
      </c>
      <c r="BB509" s="111" t="s">
        <v>186</v>
      </c>
      <c r="BC509" s="114" t="s">
        <v>186</v>
      </c>
      <c r="BD509" s="111" t="s">
        <v>186</v>
      </c>
      <c r="BE509" s="114" t="s">
        <v>186</v>
      </c>
      <c r="BF509" s="111" t="s">
        <v>186</v>
      </c>
      <c r="BG509" s="114" t="s">
        <v>186</v>
      </c>
      <c r="BH509" s="114" t="s">
        <v>186</v>
      </c>
      <c r="BI509" s="114" t="s">
        <v>186</v>
      </c>
      <c r="BJ509" s="114" t="s">
        <v>186</v>
      </c>
      <c r="BK509" s="114" t="s">
        <v>186</v>
      </c>
      <c r="BL509" s="114" t="s">
        <v>186</v>
      </c>
      <c r="BM509" s="114" t="s">
        <v>186</v>
      </c>
      <c r="BN509" s="111" t="s">
        <v>186</v>
      </c>
      <c r="BO509" s="114" t="s">
        <v>186</v>
      </c>
      <c r="BP509" s="111" t="s">
        <v>186</v>
      </c>
      <c r="BQ509" s="114" t="s">
        <v>186</v>
      </c>
      <c r="BR509" s="111" t="s">
        <v>186</v>
      </c>
      <c r="BS509" s="114" t="s">
        <v>186</v>
      </c>
      <c r="BT509" s="114" t="s">
        <v>186</v>
      </c>
      <c r="BU509" s="114" t="s">
        <v>186</v>
      </c>
      <c r="BV509" s="114" t="s">
        <v>186</v>
      </c>
      <c r="BW509" s="114" t="s">
        <v>186</v>
      </c>
      <c r="BX509" s="114" t="s">
        <v>186</v>
      </c>
      <c r="BY509" s="114" t="s">
        <v>186</v>
      </c>
      <c r="BZ509" s="114" t="s">
        <v>186</v>
      </c>
      <c r="CA509" s="111" t="s">
        <v>186</v>
      </c>
      <c r="CB509" s="114" t="s">
        <v>186</v>
      </c>
      <c r="CC509" s="111" t="s">
        <v>186</v>
      </c>
      <c r="CD509" s="114" t="s">
        <v>186</v>
      </c>
      <c r="CE509" s="111" t="s">
        <v>188</v>
      </c>
      <c r="CF509" s="111" t="s">
        <v>186</v>
      </c>
      <c r="CG509" s="111" t="s">
        <v>186</v>
      </c>
      <c r="CH509" s="111" t="s">
        <v>186</v>
      </c>
      <c r="CI509" s="111" t="s">
        <v>186</v>
      </c>
      <c r="CJ509" s="111" t="s">
        <v>186</v>
      </c>
      <c r="CK509" s="111" t="s">
        <v>186</v>
      </c>
      <c r="CL509" s="111" t="s">
        <v>186</v>
      </c>
      <c r="CM509" s="111" t="s">
        <v>186</v>
      </c>
      <c r="CN509" s="111" t="s">
        <v>186</v>
      </c>
      <c r="CO509" s="111" t="s">
        <v>186</v>
      </c>
      <c r="CP509" s="111" t="s">
        <v>186</v>
      </c>
      <c r="CQ509" s="111" t="s">
        <v>186</v>
      </c>
      <c r="CR509" s="111" t="s">
        <v>186</v>
      </c>
      <c r="CS509" s="111" t="s">
        <v>186</v>
      </c>
      <c r="CT509" s="111" t="s">
        <v>186</v>
      </c>
      <c r="CU509" s="111" t="s">
        <v>186</v>
      </c>
      <c r="CV509" s="111" t="s">
        <v>186</v>
      </c>
      <c r="CW509" s="111" t="s">
        <v>186</v>
      </c>
      <c r="CX509" s="111" t="s">
        <v>186</v>
      </c>
      <c r="CY509" s="111" t="s">
        <v>186</v>
      </c>
      <c r="CZ509" s="111" t="s">
        <v>186</v>
      </c>
      <c r="DA509" s="111" t="s">
        <v>186</v>
      </c>
      <c r="DB509" s="111" t="s">
        <v>186</v>
      </c>
      <c r="DC509" s="111" t="s">
        <v>186</v>
      </c>
      <c r="DD509" s="111" t="s">
        <v>186</v>
      </c>
      <c r="DE509" s="111" t="s">
        <v>186</v>
      </c>
      <c r="DF509" s="111" t="s">
        <v>186</v>
      </c>
      <c r="DG509" s="111" t="s">
        <v>186</v>
      </c>
      <c r="DH509" s="111" t="s">
        <v>186</v>
      </c>
      <c r="DI509" s="111" t="s">
        <v>186</v>
      </c>
      <c r="DJ509" s="111" t="s">
        <v>186</v>
      </c>
      <c r="DK509" s="111" t="s">
        <v>186</v>
      </c>
      <c r="DL509" s="111" t="s">
        <v>186</v>
      </c>
      <c r="DM509" s="115">
        <v>40984.32597222222</v>
      </c>
    </row>
    <row r="510" spans="18:117" ht="17.25" customHeight="1" hidden="1">
      <c r="R510" s="111" t="s">
        <v>1947</v>
      </c>
      <c r="S510" s="111" t="s">
        <v>1948</v>
      </c>
      <c r="T510" s="111" t="s">
        <v>1949</v>
      </c>
      <c r="U510" s="111" t="s">
        <v>1950</v>
      </c>
      <c r="V510" s="111" t="s">
        <v>180</v>
      </c>
      <c r="W510" s="112">
        <v>77480</v>
      </c>
      <c r="X510" s="111" t="s">
        <v>1949</v>
      </c>
      <c r="Y510" s="111" t="s">
        <v>1950</v>
      </c>
      <c r="Z510" s="111" t="s">
        <v>180</v>
      </c>
      <c r="AA510" s="112">
        <v>77480</v>
      </c>
      <c r="AB510" s="113">
        <v>9795481500</v>
      </c>
      <c r="AC510" s="113">
        <v>9795483105</v>
      </c>
      <c r="AD510" s="111" t="s">
        <v>1951</v>
      </c>
      <c r="AE510" s="111" t="s">
        <v>1952</v>
      </c>
      <c r="AF510" s="111" t="s">
        <v>1953</v>
      </c>
      <c r="AG510" s="111" t="s">
        <v>1948</v>
      </c>
      <c r="AH510" s="111" t="s">
        <v>1949</v>
      </c>
      <c r="AI510" s="111" t="s">
        <v>1950</v>
      </c>
      <c r="AJ510" s="111" t="s">
        <v>180</v>
      </c>
      <c r="AK510" s="112">
        <v>77480</v>
      </c>
      <c r="AL510" s="111" t="s">
        <v>1949</v>
      </c>
      <c r="AM510" s="111" t="s">
        <v>1950</v>
      </c>
      <c r="AN510" s="111" t="s">
        <v>180</v>
      </c>
      <c r="AO510" s="112">
        <v>77480</v>
      </c>
      <c r="AP510" s="113">
        <v>9795481591</v>
      </c>
      <c r="AQ510" s="113">
        <v>9795481567</v>
      </c>
      <c r="AR510" s="111" t="s">
        <v>197</v>
      </c>
      <c r="AS510" s="114" t="s">
        <v>186</v>
      </c>
      <c r="AT510" s="114">
        <v>152995</v>
      </c>
      <c r="AU510" s="114"/>
      <c r="AV510" s="114"/>
      <c r="AW510" s="114" t="s">
        <v>186</v>
      </c>
      <c r="AX510" s="114" t="s">
        <v>186</v>
      </c>
      <c r="AY510" s="114" t="s">
        <v>186</v>
      </c>
      <c r="AZ510" s="114" t="s">
        <v>186</v>
      </c>
      <c r="BA510" s="114" t="s">
        <v>186</v>
      </c>
      <c r="BB510" s="111" t="s">
        <v>186</v>
      </c>
      <c r="BC510" s="114" t="s">
        <v>186</v>
      </c>
      <c r="BD510" s="111" t="s">
        <v>186</v>
      </c>
      <c r="BE510" s="114" t="s">
        <v>186</v>
      </c>
      <c r="BF510" s="111" t="s">
        <v>186</v>
      </c>
      <c r="BG510" s="114" t="s">
        <v>186</v>
      </c>
      <c r="BH510" s="114" t="s">
        <v>186</v>
      </c>
      <c r="BI510" s="114" t="s">
        <v>186</v>
      </c>
      <c r="BJ510" s="114" t="s">
        <v>186</v>
      </c>
      <c r="BK510" s="114" t="s">
        <v>186</v>
      </c>
      <c r="BL510" s="114">
        <v>152995</v>
      </c>
      <c r="BM510" s="114" t="s">
        <v>186</v>
      </c>
      <c r="BN510" s="111" t="s">
        <v>186</v>
      </c>
      <c r="BO510" s="114" t="s">
        <v>186</v>
      </c>
      <c r="BP510" s="111" t="s">
        <v>186</v>
      </c>
      <c r="BQ510" s="114" t="s">
        <v>186</v>
      </c>
      <c r="BR510" s="111" t="s">
        <v>186</v>
      </c>
      <c r="BS510" s="114" t="s">
        <v>186</v>
      </c>
      <c r="BT510" s="114" t="s">
        <v>186</v>
      </c>
      <c r="BU510" s="114" t="s">
        <v>186</v>
      </c>
      <c r="BV510" s="114" t="s">
        <v>186</v>
      </c>
      <c r="BW510" s="114" t="s">
        <v>186</v>
      </c>
      <c r="BX510" s="114" t="s">
        <v>186</v>
      </c>
      <c r="BY510" s="114" t="s">
        <v>186</v>
      </c>
      <c r="BZ510" s="114" t="s">
        <v>186</v>
      </c>
      <c r="CA510" s="111" t="s">
        <v>186</v>
      </c>
      <c r="CB510" s="114" t="s">
        <v>186</v>
      </c>
      <c r="CC510" s="111" t="s">
        <v>186</v>
      </c>
      <c r="CD510" s="114" t="s">
        <v>186</v>
      </c>
      <c r="CE510" s="111" t="s">
        <v>188</v>
      </c>
      <c r="CF510" s="111" t="s">
        <v>186</v>
      </c>
      <c r="CG510" s="111" t="s">
        <v>186</v>
      </c>
      <c r="CH510" s="111" t="s">
        <v>186</v>
      </c>
      <c r="CI510" s="111" t="s">
        <v>186</v>
      </c>
      <c r="CJ510" s="111" t="s">
        <v>186</v>
      </c>
      <c r="CK510" s="111" t="s">
        <v>186</v>
      </c>
      <c r="CL510" s="111" t="s">
        <v>186</v>
      </c>
      <c r="CM510" s="111" t="s">
        <v>186</v>
      </c>
      <c r="CN510" s="111" t="s">
        <v>186</v>
      </c>
      <c r="CO510" s="111" t="s">
        <v>186</v>
      </c>
      <c r="CP510" s="111" t="s">
        <v>186</v>
      </c>
      <c r="CQ510" s="111" t="s">
        <v>186</v>
      </c>
      <c r="CR510" s="111" t="s">
        <v>186</v>
      </c>
      <c r="CS510" s="111" t="s">
        <v>186</v>
      </c>
      <c r="CT510" s="111" t="s">
        <v>186</v>
      </c>
      <c r="CU510" s="111" t="s">
        <v>186</v>
      </c>
      <c r="CV510" s="111" t="s">
        <v>186</v>
      </c>
      <c r="CW510" s="111" t="s">
        <v>186</v>
      </c>
      <c r="CX510" s="111" t="s">
        <v>186</v>
      </c>
      <c r="CY510" s="111" t="s">
        <v>186</v>
      </c>
      <c r="CZ510" s="111" t="s">
        <v>186</v>
      </c>
      <c r="DA510" s="111" t="s">
        <v>186</v>
      </c>
      <c r="DB510" s="111" t="s">
        <v>186</v>
      </c>
      <c r="DC510" s="111" t="s">
        <v>186</v>
      </c>
      <c r="DD510" s="111" t="s">
        <v>186</v>
      </c>
      <c r="DE510" s="111" t="s">
        <v>186</v>
      </c>
      <c r="DF510" s="111" t="s">
        <v>186</v>
      </c>
      <c r="DG510" s="111" t="s">
        <v>186</v>
      </c>
      <c r="DH510" s="111" t="s">
        <v>186</v>
      </c>
      <c r="DI510" s="111" t="s">
        <v>186</v>
      </c>
      <c r="DJ510" s="111" t="s">
        <v>186</v>
      </c>
      <c r="DK510" s="111" t="s">
        <v>186</v>
      </c>
      <c r="DL510" s="111" t="s">
        <v>186</v>
      </c>
      <c r="DM510" s="115">
        <v>40981.48578703704</v>
      </c>
    </row>
    <row r="511" spans="18:117" ht="17.25" customHeight="1" hidden="1">
      <c r="R511" s="111" t="s">
        <v>1954</v>
      </c>
      <c r="S511" s="111" t="s">
        <v>1955</v>
      </c>
      <c r="T511" s="111" t="s">
        <v>1956</v>
      </c>
      <c r="U511" s="111" t="s">
        <v>1957</v>
      </c>
      <c r="V511" s="111" t="s">
        <v>180</v>
      </c>
      <c r="W511" s="112">
        <v>79088</v>
      </c>
      <c r="X511" s="111" t="s">
        <v>1958</v>
      </c>
      <c r="Y511" s="111" t="s">
        <v>1959</v>
      </c>
      <c r="Z511" s="111" t="s">
        <v>180</v>
      </c>
      <c r="AA511" s="112">
        <v>79088</v>
      </c>
      <c r="AB511" s="113">
        <v>8069958268</v>
      </c>
      <c r="AC511" s="113">
        <v>8069951041</v>
      </c>
      <c r="AD511" s="111" t="s">
        <v>1960</v>
      </c>
      <c r="AE511" s="111" t="s">
        <v>372</v>
      </c>
      <c r="AF511" s="111" t="s">
        <v>1961</v>
      </c>
      <c r="AG511" s="111" t="s">
        <v>1955</v>
      </c>
      <c r="AH511" s="111" t="s">
        <v>1956</v>
      </c>
      <c r="AI511" s="111" t="s">
        <v>1957</v>
      </c>
      <c r="AJ511" s="111" t="s">
        <v>180</v>
      </c>
      <c r="AK511" s="112">
        <v>79088</v>
      </c>
      <c r="AL511" s="111" t="s">
        <v>1962</v>
      </c>
      <c r="AM511" s="111" t="s">
        <v>1957</v>
      </c>
      <c r="AN511" s="111" t="s">
        <v>180</v>
      </c>
      <c r="AO511" s="112">
        <v>79088</v>
      </c>
      <c r="AP511" s="113">
        <v>8069958268</v>
      </c>
      <c r="AQ511" s="113">
        <v>8069951041</v>
      </c>
      <c r="AR511" s="111" t="s">
        <v>197</v>
      </c>
      <c r="AS511" s="114">
        <v>0</v>
      </c>
      <c r="AT511" s="114">
        <v>90861</v>
      </c>
      <c r="AU511" s="114"/>
      <c r="AV511" s="114"/>
      <c r="AW511" s="114" t="s">
        <v>186</v>
      </c>
      <c r="AX511" s="114" t="s">
        <v>186</v>
      </c>
      <c r="AY511" s="114" t="s">
        <v>186</v>
      </c>
      <c r="AZ511" s="114" t="s">
        <v>186</v>
      </c>
      <c r="BA511" s="114" t="s">
        <v>186</v>
      </c>
      <c r="BB511" s="111" t="s">
        <v>186</v>
      </c>
      <c r="BC511" s="114" t="s">
        <v>186</v>
      </c>
      <c r="BD511" s="111" t="s">
        <v>186</v>
      </c>
      <c r="BE511" s="114" t="s">
        <v>186</v>
      </c>
      <c r="BF511" s="111" t="s">
        <v>186</v>
      </c>
      <c r="BG511" s="114" t="s">
        <v>186</v>
      </c>
      <c r="BH511" s="114" t="s">
        <v>186</v>
      </c>
      <c r="BI511" s="114" t="s">
        <v>186</v>
      </c>
      <c r="BJ511" s="114" t="s">
        <v>186</v>
      </c>
      <c r="BK511" s="114" t="s">
        <v>186</v>
      </c>
      <c r="BL511" s="114" t="s">
        <v>186</v>
      </c>
      <c r="BM511" s="114" t="s">
        <v>186</v>
      </c>
      <c r="BN511" s="111" t="s">
        <v>1963</v>
      </c>
      <c r="BO511" s="114">
        <v>90861</v>
      </c>
      <c r="BP511" s="111" t="s">
        <v>186</v>
      </c>
      <c r="BQ511" s="114" t="s">
        <v>186</v>
      </c>
      <c r="BR511" s="111" t="s">
        <v>186</v>
      </c>
      <c r="BS511" s="114" t="s">
        <v>186</v>
      </c>
      <c r="BT511" s="114" t="s">
        <v>186</v>
      </c>
      <c r="BU511" s="114" t="s">
        <v>186</v>
      </c>
      <c r="BV511" s="114" t="s">
        <v>186</v>
      </c>
      <c r="BW511" s="114" t="s">
        <v>186</v>
      </c>
      <c r="BX511" s="114" t="s">
        <v>186</v>
      </c>
      <c r="BY511" s="114" t="s">
        <v>186</v>
      </c>
      <c r="BZ511" s="114" t="s">
        <v>186</v>
      </c>
      <c r="CA511" s="111" t="s">
        <v>186</v>
      </c>
      <c r="CB511" s="114" t="s">
        <v>186</v>
      </c>
      <c r="CC511" s="111" t="s">
        <v>186</v>
      </c>
      <c r="CD511" s="114" t="s">
        <v>186</v>
      </c>
      <c r="CE511" s="111" t="s">
        <v>188</v>
      </c>
      <c r="CF511" s="111" t="s">
        <v>186</v>
      </c>
      <c r="CG511" s="111" t="s">
        <v>186</v>
      </c>
      <c r="CH511" s="111" t="s">
        <v>186</v>
      </c>
      <c r="CI511" s="111" t="s">
        <v>186</v>
      </c>
      <c r="CJ511" s="111" t="s">
        <v>186</v>
      </c>
      <c r="CK511" s="111" t="s">
        <v>186</v>
      </c>
      <c r="CL511" s="111" t="s">
        <v>186</v>
      </c>
      <c r="CM511" s="111" t="s">
        <v>186</v>
      </c>
      <c r="CN511" s="111" t="s">
        <v>186</v>
      </c>
      <c r="CO511" s="111" t="s">
        <v>186</v>
      </c>
      <c r="CP511" s="111" t="s">
        <v>186</v>
      </c>
      <c r="CQ511" s="111" t="s">
        <v>186</v>
      </c>
      <c r="CR511" s="111" t="s">
        <v>186</v>
      </c>
      <c r="CS511" s="111" t="s">
        <v>186</v>
      </c>
      <c r="CT511" s="111" t="s">
        <v>186</v>
      </c>
      <c r="CU511" s="111" t="s">
        <v>186</v>
      </c>
      <c r="CV511" s="114" t="s">
        <v>186</v>
      </c>
      <c r="CW511" s="111" t="s">
        <v>186</v>
      </c>
      <c r="CX511" s="111" t="s">
        <v>186</v>
      </c>
      <c r="CY511" s="111" t="s">
        <v>186</v>
      </c>
      <c r="CZ511" s="111" t="s">
        <v>186</v>
      </c>
      <c r="DA511" s="111" t="s">
        <v>186</v>
      </c>
      <c r="DB511" s="111" t="s">
        <v>186</v>
      </c>
      <c r="DC511" s="111" t="s">
        <v>186</v>
      </c>
      <c r="DD511" s="111" t="s">
        <v>186</v>
      </c>
      <c r="DE511" s="111" t="s">
        <v>186</v>
      </c>
      <c r="DF511" s="111" t="s">
        <v>186</v>
      </c>
      <c r="DG511" s="111" t="s">
        <v>186</v>
      </c>
      <c r="DH511" s="111" t="s">
        <v>186</v>
      </c>
      <c r="DI511" s="111" t="s">
        <v>186</v>
      </c>
      <c r="DJ511" s="111" t="s">
        <v>186</v>
      </c>
      <c r="DK511" s="111" t="s">
        <v>186</v>
      </c>
      <c r="DL511" s="111" t="s">
        <v>186</v>
      </c>
      <c r="DM511" s="115">
        <v>40973.58289351852</v>
      </c>
    </row>
    <row r="512" spans="18:117" ht="17.25" customHeight="1" hidden="1">
      <c r="R512" s="111" t="s">
        <v>1964</v>
      </c>
      <c r="S512" s="111" t="s">
        <v>1965</v>
      </c>
      <c r="T512" s="111" t="s">
        <v>1966</v>
      </c>
      <c r="U512" s="111" t="s">
        <v>255</v>
      </c>
      <c r="V512" s="111" t="s">
        <v>180</v>
      </c>
      <c r="W512" s="112">
        <v>76104</v>
      </c>
      <c r="X512" s="111" t="s">
        <v>1966</v>
      </c>
      <c r="Y512" s="111" t="s">
        <v>255</v>
      </c>
      <c r="Z512" s="111" t="s">
        <v>180</v>
      </c>
      <c r="AA512" s="112">
        <v>76104</v>
      </c>
      <c r="AB512" s="113">
        <v>8179213431</v>
      </c>
      <c r="AC512" s="113">
        <v>8179241207</v>
      </c>
      <c r="AD512" s="111" t="s">
        <v>1208</v>
      </c>
      <c r="AE512" s="111" t="s">
        <v>236</v>
      </c>
      <c r="AF512" s="111" t="s">
        <v>1210</v>
      </c>
      <c r="AG512" s="111" t="s">
        <v>1965</v>
      </c>
      <c r="AH512" s="111" t="s">
        <v>1213</v>
      </c>
      <c r="AI512" s="111" t="s">
        <v>255</v>
      </c>
      <c r="AJ512" s="111" t="s">
        <v>180</v>
      </c>
      <c r="AK512" s="112">
        <v>76104</v>
      </c>
      <c r="AL512" s="111" t="s">
        <v>1213</v>
      </c>
      <c r="AM512" s="111" t="s">
        <v>255</v>
      </c>
      <c r="AN512" s="111" t="s">
        <v>180</v>
      </c>
      <c r="AO512" s="112">
        <v>76104</v>
      </c>
      <c r="AP512" s="113">
        <v>8179206204</v>
      </c>
      <c r="AQ512" s="113">
        <v>8178702884</v>
      </c>
      <c r="AR512" s="111" t="s">
        <v>197</v>
      </c>
      <c r="AS512" s="114">
        <v>83279349</v>
      </c>
      <c r="AT512" s="114">
        <v>151092928</v>
      </c>
      <c r="AU512" s="114"/>
      <c r="AV512" s="114"/>
      <c r="AW512" s="114" t="s">
        <v>186</v>
      </c>
      <c r="AX512" s="114" t="s">
        <v>186</v>
      </c>
      <c r="AY512" s="114" t="s">
        <v>186</v>
      </c>
      <c r="AZ512" s="114" t="s">
        <v>186</v>
      </c>
      <c r="BA512" s="114" t="s">
        <v>186</v>
      </c>
      <c r="BB512" s="111" t="s">
        <v>1215</v>
      </c>
      <c r="BC512" s="114">
        <v>83279349</v>
      </c>
      <c r="BD512" s="111" t="s">
        <v>186</v>
      </c>
      <c r="BE512" s="114" t="s">
        <v>186</v>
      </c>
      <c r="BF512" s="111" t="s">
        <v>186</v>
      </c>
      <c r="BG512" s="114" t="s">
        <v>186</v>
      </c>
      <c r="BH512" s="114" t="s">
        <v>186</v>
      </c>
      <c r="BI512" s="114" t="s">
        <v>186</v>
      </c>
      <c r="BJ512" s="114" t="s">
        <v>186</v>
      </c>
      <c r="BK512" s="114" t="s">
        <v>186</v>
      </c>
      <c r="BL512" s="114" t="s">
        <v>186</v>
      </c>
      <c r="BM512" s="114" t="s">
        <v>186</v>
      </c>
      <c r="BN512" s="111" t="s">
        <v>1215</v>
      </c>
      <c r="BO512" s="114">
        <v>151092928</v>
      </c>
      <c r="BP512" s="111" t="s">
        <v>186</v>
      </c>
      <c r="BQ512" s="114" t="s">
        <v>186</v>
      </c>
      <c r="BR512" s="111" t="s">
        <v>186</v>
      </c>
      <c r="BS512" s="114" t="s">
        <v>186</v>
      </c>
      <c r="BT512" s="114" t="s">
        <v>186</v>
      </c>
      <c r="BU512" s="114" t="s">
        <v>186</v>
      </c>
      <c r="BV512" s="114" t="s">
        <v>186</v>
      </c>
      <c r="BW512" s="114" t="s">
        <v>186</v>
      </c>
      <c r="BX512" s="114" t="s">
        <v>186</v>
      </c>
      <c r="BY512" s="114" t="s">
        <v>186</v>
      </c>
      <c r="BZ512" s="114" t="s">
        <v>186</v>
      </c>
      <c r="CA512" s="111" t="s">
        <v>186</v>
      </c>
      <c r="CB512" s="114" t="s">
        <v>186</v>
      </c>
      <c r="CC512" s="111" t="s">
        <v>186</v>
      </c>
      <c r="CD512" s="114" t="s">
        <v>186</v>
      </c>
      <c r="CE512" s="111" t="s">
        <v>188</v>
      </c>
      <c r="CF512" s="111" t="s">
        <v>186</v>
      </c>
      <c r="CG512" s="111" t="s">
        <v>186</v>
      </c>
      <c r="CH512" s="111" t="s">
        <v>186</v>
      </c>
      <c r="CI512" s="111" t="s">
        <v>186</v>
      </c>
      <c r="CJ512" s="111" t="s">
        <v>186</v>
      </c>
      <c r="CK512" s="111" t="s">
        <v>186</v>
      </c>
      <c r="CL512" s="111" t="s">
        <v>186</v>
      </c>
      <c r="CM512" s="111" t="s">
        <v>186</v>
      </c>
      <c r="CN512" s="111" t="s">
        <v>186</v>
      </c>
      <c r="CO512" s="111" t="s">
        <v>186</v>
      </c>
      <c r="CP512" s="111" t="s">
        <v>186</v>
      </c>
      <c r="CQ512" s="111" t="s">
        <v>186</v>
      </c>
      <c r="CR512" s="111" t="s">
        <v>186</v>
      </c>
      <c r="CS512" s="111" t="s">
        <v>186</v>
      </c>
      <c r="CT512" s="111" t="s">
        <v>186</v>
      </c>
      <c r="CU512" s="111" t="s">
        <v>186</v>
      </c>
      <c r="CV512" s="114" t="s">
        <v>186</v>
      </c>
      <c r="CW512" s="111" t="s">
        <v>186</v>
      </c>
      <c r="CX512" s="111" t="s">
        <v>186</v>
      </c>
      <c r="CY512" s="111" t="s">
        <v>186</v>
      </c>
      <c r="CZ512" s="111" t="s">
        <v>186</v>
      </c>
      <c r="DA512" s="111" t="s">
        <v>186</v>
      </c>
      <c r="DB512" s="111" t="s">
        <v>186</v>
      </c>
      <c r="DC512" s="111" t="s">
        <v>186</v>
      </c>
      <c r="DD512" s="111" t="s">
        <v>186</v>
      </c>
      <c r="DE512" s="111" t="s">
        <v>186</v>
      </c>
      <c r="DF512" s="111" t="s">
        <v>186</v>
      </c>
      <c r="DG512" s="111" t="s">
        <v>186</v>
      </c>
      <c r="DH512" s="111" t="s">
        <v>186</v>
      </c>
      <c r="DI512" s="111" t="s">
        <v>186</v>
      </c>
      <c r="DJ512" s="111" t="s">
        <v>186</v>
      </c>
      <c r="DK512" s="111" t="s">
        <v>186</v>
      </c>
      <c r="DL512" s="111" t="s">
        <v>186</v>
      </c>
      <c r="DM512" s="115">
        <v>40969.469513888886</v>
      </c>
    </row>
    <row r="513" spans="18:117" ht="17.25" customHeight="1" hidden="1">
      <c r="R513" s="111" t="s">
        <v>1967</v>
      </c>
      <c r="S513" s="111" t="s">
        <v>1968</v>
      </c>
      <c r="T513" s="111" t="s">
        <v>1969</v>
      </c>
      <c r="U513" s="111" t="s">
        <v>712</v>
      </c>
      <c r="V513" s="111" t="s">
        <v>362</v>
      </c>
      <c r="W513" s="112">
        <v>77030</v>
      </c>
      <c r="X513" s="111" t="s">
        <v>1969</v>
      </c>
      <c r="Y513" s="111" t="s">
        <v>712</v>
      </c>
      <c r="Z513" s="111" t="s">
        <v>362</v>
      </c>
      <c r="AA513" s="112">
        <v>77030</v>
      </c>
      <c r="AB513" s="113">
        <v>8328241000</v>
      </c>
      <c r="AC513" s="113">
        <v>8328258847</v>
      </c>
      <c r="AD513" s="111" t="s">
        <v>1970</v>
      </c>
      <c r="AE513" s="111" t="s">
        <v>1971</v>
      </c>
      <c r="AF513" s="111" t="s">
        <v>1972</v>
      </c>
      <c r="AG513" s="111" t="s">
        <v>1968</v>
      </c>
      <c r="AH513" s="111" t="s">
        <v>1973</v>
      </c>
      <c r="AI513" s="111" t="s">
        <v>712</v>
      </c>
      <c r="AJ513" s="111" t="s">
        <v>362</v>
      </c>
      <c r="AK513" s="112">
        <v>77030</v>
      </c>
      <c r="AL513" s="111" t="s">
        <v>1973</v>
      </c>
      <c r="AM513" s="111" t="s">
        <v>712</v>
      </c>
      <c r="AN513" s="111" t="s">
        <v>362</v>
      </c>
      <c r="AO513" s="112">
        <v>77030</v>
      </c>
      <c r="AP513" s="113">
        <v>8329242918</v>
      </c>
      <c r="AQ513" s="113">
        <v>8328258847</v>
      </c>
      <c r="AR513" s="111" t="s">
        <v>185</v>
      </c>
      <c r="AS513" s="114">
        <v>21707266</v>
      </c>
      <c r="AT513" s="114" t="s">
        <v>186</v>
      </c>
      <c r="AU513" s="114"/>
      <c r="AV513" s="114"/>
      <c r="AW513" s="114" t="s">
        <v>186</v>
      </c>
      <c r="AX513" s="114" t="s">
        <v>186</v>
      </c>
      <c r="AY513" s="114" t="s">
        <v>186</v>
      </c>
      <c r="AZ513" s="114" t="s">
        <v>186</v>
      </c>
      <c r="BA513" s="114" t="s">
        <v>186</v>
      </c>
      <c r="BB513" s="111" t="s">
        <v>1974</v>
      </c>
      <c r="BC513" s="114">
        <v>21707266</v>
      </c>
      <c r="BD513" s="111" t="s">
        <v>186</v>
      </c>
      <c r="BE513" s="114" t="s">
        <v>186</v>
      </c>
      <c r="BF513" s="111" t="s">
        <v>186</v>
      </c>
      <c r="BG513" s="114" t="s">
        <v>186</v>
      </c>
      <c r="BH513" s="114" t="s">
        <v>186</v>
      </c>
      <c r="BI513" s="114" t="s">
        <v>186</v>
      </c>
      <c r="BJ513" s="114" t="s">
        <v>186</v>
      </c>
      <c r="BK513" s="114" t="s">
        <v>186</v>
      </c>
      <c r="BL513" s="114" t="s">
        <v>186</v>
      </c>
      <c r="BM513" s="114" t="s">
        <v>186</v>
      </c>
      <c r="BN513" s="111" t="s">
        <v>186</v>
      </c>
      <c r="BO513" s="114" t="s">
        <v>186</v>
      </c>
      <c r="BP513" s="111" t="s">
        <v>186</v>
      </c>
      <c r="BQ513" s="114" t="s">
        <v>186</v>
      </c>
      <c r="BR513" s="111" t="s">
        <v>186</v>
      </c>
      <c r="BS513" s="114" t="s">
        <v>186</v>
      </c>
      <c r="BT513" s="114" t="s">
        <v>186</v>
      </c>
      <c r="BU513" s="114" t="s">
        <v>186</v>
      </c>
      <c r="BV513" s="114" t="s">
        <v>186</v>
      </c>
      <c r="BW513" s="114" t="s">
        <v>186</v>
      </c>
      <c r="BX513" s="114" t="s">
        <v>186</v>
      </c>
      <c r="BY513" s="114" t="s">
        <v>186</v>
      </c>
      <c r="BZ513" s="114" t="s">
        <v>186</v>
      </c>
      <c r="CA513" s="111" t="s">
        <v>186</v>
      </c>
      <c r="CB513" s="114" t="s">
        <v>186</v>
      </c>
      <c r="CC513" s="111" t="s">
        <v>186</v>
      </c>
      <c r="CD513" s="114" t="s">
        <v>186</v>
      </c>
      <c r="CE513" s="111" t="s">
        <v>186</v>
      </c>
      <c r="CF513" s="111" t="s">
        <v>186</v>
      </c>
      <c r="CG513" s="111" t="s">
        <v>186</v>
      </c>
      <c r="CH513" s="111" t="s">
        <v>186</v>
      </c>
      <c r="CI513" s="111" t="s">
        <v>186</v>
      </c>
      <c r="CJ513" s="111" t="s">
        <v>186</v>
      </c>
      <c r="CK513" s="111" t="s">
        <v>186</v>
      </c>
      <c r="CL513" s="111" t="s">
        <v>186</v>
      </c>
      <c r="CM513" s="111" t="s">
        <v>186</v>
      </c>
      <c r="CN513" s="111" t="s">
        <v>186</v>
      </c>
      <c r="CO513" s="111" t="s">
        <v>186</v>
      </c>
      <c r="CP513" s="111" t="s">
        <v>186</v>
      </c>
      <c r="CQ513" s="111" t="s">
        <v>186</v>
      </c>
      <c r="CR513" s="111" t="s">
        <v>186</v>
      </c>
      <c r="CS513" s="111" t="s">
        <v>186</v>
      </c>
      <c r="CT513" s="111" t="s">
        <v>186</v>
      </c>
      <c r="CU513" s="111" t="s">
        <v>186</v>
      </c>
      <c r="CV513" s="111" t="s">
        <v>186</v>
      </c>
      <c r="CW513" s="111" t="s">
        <v>186</v>
      </c>
      <c r="CX513" s="111" t="s">
        <v>186</v>
      </c>
      <c r="CY513" s="111" t="s">
        <v>186</v>
      </c>
      <c r="CZ513" s="111" t="s">
        <v>186</v>
      </c>
      <c r="DA513" s="111" t="s">
        <v>186</v>
      </c>
      <c r="DB513" s="111" t="s">
        <v>186</v>
      </c>
      <c r="DC513" s="111" t="s">
        <v>186</v>
      </c>
      <c r="DD513" s="111" t="s">
        <v>186</v>
      </c>
      <c r="DE513" s="111" t="s">
        <v>186</v>
      </c>
      <c r="DF513" s="111" t="s">
        <v>186</v>
      </c>
      <c r="DG513" s="111" t="s">
        <v>186</v>
      </c>
      <c r="DH513" s="111" t="s">
        <v>186</v>
      </c>
      <c r="DI513" s="111" t="s">
        <v>186</v>
      </c>
      <c r="DJ513" s="111" t="s">
        <v>186</v>
      </c>
      <c r="DK513" s="111" t="s">
        <v>186</v>
      </c>
      <c r="DL513" s="111" t="s">
        <v>186</v>
      </c>
      <c r="DM513" s="115">
        <v>40981.60686342593</v>
      </c>
    </row>
    <row r="514" spans="18:117" ht="17.25" customHeight="1" hidden="1">
      <c r="R514" s="111" t="s">
        <v>1975</v>
      </c>
      <c r="S514" s="111" t="s">
        <v>1976</v>
      </c>
      <c r="T514" s="111" t="s">
        <v>1977</v>
      </c>
      <c r="U514" s="111" t="s">
        <v>1978</v>
      </c>
      <c r="V514" s="111" t="s">
        <v>180</v>
      </c>
      <c r="W514" s="112">
        <v>76020</v>
      </c>
      <c r="X514" s="111" t="s">
        <v>1977</v>
      </c>
      <c r="Y514" s="111" t="s">
        <v>1978</v>
      </c>
      <c r="Z514" s="111" t="s">
        <v>180</v>
      </c>
      <c r="AA514" s="112">
        <v>76020</v>
      </c>
      <c r="AB514" s="113">
        <v>8174448600</v>
      </c>
      <c r="AC514" s="113">
        <v>6822367202</v>
      </c>
      <c r="AD514" s="111" t="s">
        <v>1979</v>
      </c>
      <c r="AE514" s="111" t="s">
        <v>303</v>
      </c>
      <c r="AF514" s="111" t="s">
        <v>1980</v>
      </c>
      <c r="AG514" s="111" t="s">
        <v>1981</v>
      </c>
      <c r="AH514" s="111" t="s">
        <v>1982</v>
      </c>
      <c r="AI514" s="111" t="s">
        <v>1353</v>
      </c>
      <c r="AJ514" s="111" t="s">
        <v>180</v>
      </c>
      <c r="AK514" s="112">
        <v>76011</v>
      </c>
      <c r="AL514" s="111" t="s">
        <v>1982</v>
      </c>
      <c r="AM514" s="111" t="s">
        <v>1353</v>
      </c>
      <c r="AN514" s="111" t="s">
        <v>180</v>
      </c>
      <c r="AO514" s="112">
        <v>76011</v>
      </c>
      <c r="AP514" s="113">
        <v>6822366220</v>
      </c>
      <c r="AQ514" s="113">
        <v>6822367202</v>
      </c>
      <c r="AR514" s="111" t="s">
        <v>185</v>
      </c>
      <c r="AS514" s="114" t="s">
        <v>186</v>
      </c>
      <c r="AT514" s="114">
        <v>1334367</v>
      </c>
      <c r="AU514" s="114"/>
      <c r="AV514" s="114"/>
      <c r="AW514" s="114" t="s">
        <v>186</v>
      </c>
      <c r="AX514" s="114" t="s">
        <v>186</v>
      </c>
      <c r="AY514" s="114" t="s">
        <v>186</v>
      </c>
      <c r="AZ514" s="114" t="s">
        <v>186</v>
      </c>
      <c r="BA514" s="114" t="s">
        <v>186</v>
      </c>
      <c r="BB514" s="111" t="s">
        <v>186</v>
      </c>
      <c r="BC514" s="114" t="s">
        <v>186</v>
      </c>
      <c r="BD514" s="111" t="s">
        <v>186</v>
      </c>
      <c r="BE514" s="114" t="s">
        <v>186</v>
      </c>
      <c r="BF514" s="111" t="s">
        <v>186</v>
      </c>
      <c r="BG514" s="114" t="s">
        <v>186</v>
      </c>
      <c r="BH514" s="114" t="s">
        <v>186</v>
      </c>
      <c r="BI514" s="114" t="s">
        <v>186</v>
      </c>
      <c r="BJ514" s="114" t="s">
        <v>186</v>
      </c>
      <c r="BK514" s="114" t="s">
        <v>186</v>
      </c>
      <c r="BL514" s="114" t="s">
        <v>186</v>
      </c>
      <c r="BM514" s="114" t="s">
        <v>186</v>
      </c>
      <c r="BN514" s="111" t="s">
        <v>317</v>
      </c>
      <c r="BO514" s="114">
        <v>1334367</v>
      </c>
      <c r="BP514" s="111" t="s">
        <v>186</v>
      </c>
      <c r="BQ514" s="114" t="s">
        <v>186</v>
      </c>
      <c r="BR514" s="111" t="s">
        <v>186</v>
      </c>
      <c r="BS514" s="114" t="s">
        <v>186</v>
      </c>
      <c r="BT514" s="114" t="s">
        <v>186</v>
      </c>
      <c r="BU514" s="114" t="s">
        <v>186</v>
      </c>
      <c r="BV514" s="114" t="s">
        <v>186</v>
      </c>
      <c r="BW514" s="114" t="s">
        <v>186</v>
      </c>
      <c r="BX514" s="114" t="s">
        <v>186</v>
      </c>
      <c r="BY514" s="114" t="s">
        <v>186</v>
      </c>
      <c r="BZ514" s="114" t="s">
        <v>186</v>
      </c>
      <c r="CA514" s="111" t="s">
        <v>186</v>
      </c>
      <c r="CB514" s="114" t="s">
        <v>186</v>
      </c>
      <c r="CC514" s="111" t="s">
        <v>186</v>
      </c>
      <c r="CD514" s="114" t="s">
        <v>186</v>
      </c>
      <c r="CE514" s="111" t="s">
        <v>188</v>
      </c>
      <c r="CF514" s="111" t="s">
        <v>1983</v>
      </c>
      <c r="CG514" s="111" t="s">
        <v>186</v>
      </c>
      <c r="CH514" s="111" t="s">
        <v>186</v>
      </c>
      <c r="CI514" s="111" t="s">
        <v>186</v>
      </c>
      <c r="CJ514" s="111" t="s">
        <v>186</v>
      </c>
      <c r="CK514" s="111" t="s">
        <v>186</v>
      </c>
      <c r="CL514" s="111" t="s">
        <v>186</v>
      </c>
      <c r="CM514" s="111" t="s">
        <v>186</v>
      </c>
      <c r="CN514" s="111" t="s">
        <v>186</v>
      </c>
      <c r="CO514" s="111" t="s">
        <v>186</v>
      </c>
      <c r="CP514" s="111" t="s">
        <v>186</v>
      </c>
      <c r="CQ514" s="111" t="s">
        <v>186</v>
      </c>
      <c r="CR514" s="111" t="s">
        <v>186</v>
      </c>
      <c r="CS514" s="111" t="s">
        <v>186</v>
      </c>
      <c r="CT514" s="111" t="s">
        <v>186</v>
      </c>
      <c r="CU514" s="111" t="s">
        <v>186</v>
      </c>
      <c r="CV514" s="114" t="s">
        <v>186</v>
      </c>
      <c r="CW514" s="111" t="s">
        <v>186</v>
      </c>
      <c r="CX514" s="111" t="s">
        <v>186</v>
      </c>
      <c r="CY514" s="111" t="s">
        <v>186</v>
      </c>
      <c r="CZ514" s="111" t="s">
        <v>186</v>
      </c>
      <c r="DA514" s="111" t="s">
        <v>186</v>
      </c>
      <c r="DB514" s="111" t="s">
        <v>186</v>
      </c>
      <c r="DC514" s="111" t="s">
        <v>186</v>
      </c>
      <c r="DD514" s="111" t="s">
        <v>186</v>
      </c>
      <c r="DE514" s="111" t="s">
        <v>186</v>
      </c>
      <c r="DF514" s="111" t="s">
        <v>186</v>
      </c>
      <c r="DG514" s="111" t="s">
        <v>186</v>
      </c>
      <c r="DH514" s="111" t="s">
        <v>186</v>
      </c>
      <c r="DI514" s="111" t="s">
        <v>186</v>
      </c>
      <c r="DJ514" s="111" t="s">
        <v>186</v>
      </c>
      <c r="DK514" s="111" t="s">
        <v>186</v>
      </c>
      <c r="DL514" s="111" t="s">
        <v>186</v>
      </c>
      <c r="DM514" s="115">
        <v>40969.581712962965</v>
      </c>
    </row>
    <row r="515" spans="18:117" ht="17.25" customHeight="1" hidden="1">
      <c r="R515" s="111" t="s">
        <v>1984</v>
      </c>
      <c r="S515" s="111" t="s">
        <v>1985</v>
      </c>
      <c r="T515" s="111" t="s">
        <v>1986</v>
      </c>
      <c r="U515" s="111" t="s">
        <v>1987</v>
      </c>
      <c r="V515" s="111" t="s">
        <v>180</v>
      </c>
      <c r="W515" s="112">
        <v>76022</v>
      </c>
      <c r="X515" s="111" t="s">
        <v>1986</v>
      </c>
      <c r="Y515" s="111" t="s">
        <v>1987</v>
      </c>
      <c r="Z515" s="111" t="s">
        <v>180</v>
      </c>
      <c r="AA515" s="112">
        <v>76022</v>
      </c>
      <c r="AB515" s="113">
        <v>8174448600</v>
      </c>
      <c r="AC515" s="113">
        <v>6822367202</v>
      </c>
      <c r="AD515" s="111" t="s">
        <v>1979</v>
      </c>
      <c r="AE515" s="111" t="s">
        <v>303</v>
      </c>
      <c r="AF515" s="111" t="s">
        <v>1980</v>
      </c>
      <c r="AG515" s="111" t="s">
        <v>1981</v>
      </c>
      <c r="AH515" s="111" t="s">
        <v>1982</v>
      </c>
      <c r="AI515" s="111" t="s">
        <v>1353</v>
      </c>
      <c r="AJ515" s="111" t="s">
        <v>180</v>
      </c>
      <c r="AK515" s="112">
        <v>76011</v>
      </c>
      <c r="AL515" s="111" t="s">
        <v>1982</v>
      </c>
      <c r="AM515" s="111" t="s">
        <v>1353</v>
      </c>
      <c r="AN515" s="111" t="s">
        <v>180</v>
      </c>
      <c r="AO515" s="112">
        <v>76011</v>
      </c>
      <c r="AP515" s="113">
        <v>6822366220</v>
      </c>
      <c r="AQ515" s="113">
        <v>6822367202</v>
      </c>
      <c r="AR515" s="111" t="s">
        <v>185</v>
      </c>
      <c r="AS515" s="114" t="s">
        <v>186</v>
      </c>
      <c r="AT515" s="114">
        <v>8419302</v>
      </c>
      <c r="AU515" s="114"/>
      <c r="AV515" s="114"/>
      <c r="AW515" s="114" t="s">
        <v>186</v>
      </c>
      <c r="AX515" s="114" t="s">
        <v>186</v>
      </c>
      <c r="AY515" s="114" t="s">
        <v>186</v>
      </c>
      <c r="AZ515" s="114" t="s">
        <v>186</v>
      </c>
      <c r="BA515" s="114" t="s">
        <v>186</v>
      </c>
      <c r="BB515" s="111" t="s">
        <v>186</v>
      </c>
      <c r="BC515" s="114" t="s">
        <v>186</v>
      </c>
      <c r="BD515" s="111" t="s">
        <v>186</v>
      </c>
      <c r="BE515" s="114" t="s">
        <v>186</v>
      </c>
      <c r="BF515" s="111" t="s">
        <v>186</v>
      </c>
      <c r="BG515" s="114" t="s">
        <v>186</v>
      </c>
      <c r="BH515" s="114" t="s">
        <v>186</v>
      </c>
      <c r="BI515" s="114" t="s">
        <v>186</v>
      </c>
      <c r="BJ515" s="114" t="s">
        <v>186</v>
      </c>
      <c r="BK515" s="114" t="s">
        <v>186</v>
      </c>
      <c r="BL515" s="114" t="s">
        <v>186</v>
      </c>
      <c r="BM515" s="114" t="s">
        <v>186</v>
      </c>
      <c r="BN515" s="111" t="s">
        <v>317</v>
      </c>
      <c r="BO515" s="114">
        <v>8419302</v>
      </c>
      <c r="BP515" s="111" t="s">
        <v>186</v>
      </c>
      <c r="BQ515" s="114" t="s">
        <v>186</v>
      </c>
      <c r="BR515" s="111" t="s">
        <v>186</v>
      </c>
      <c r="BS515" s="114" t="s">
        <v>186</v>
      </c>
      <c r="BT515" s="114" t="s">
        <v>186</v>
      </c>
      <c r="BU515" s="114" t="s">
        <v>186</v>
      </c>
      <c r="BV515" s="114" t="s">
        <v>186</v>
      </c>
      <c r="BW515" s="114" t="s">
        <v>186</v>
      </c>
      <c r="BX515" s="114" t="s">
        <v>186</v>
      </c>
      <c r="BY515" s="114" t="s">
        <v>186</v>
      </c>
      <c r="BZ515" s="114" t="s">
        <v>186</v>
      </c>
      <c r="CA515" s="111" t="s">
        <v>186</v>
      </c>
      <c r="CB515" s="114" t="s">
        <v>186</v>
      </c>
      <c r="CC515" s="111" t="s">
        <v>186</v>
      </c>
      <c r="CD515" s="114" t="s">
        <v>186</v>
      </c>
      <c r="CE515" s="111" t="s">
        <v>188</v>
      </c>
      <c r="CF515" s="111" t="s">
        <v>1983</v>
      </c>
      <c r="CG515" s="111" t="s">
        <v>186</v>
      </c>
      <c r="CH515" s="111" t="s">
        <v>186</v>
      </c>
      <c r="CI515" s="111" t="s">
        <v>186</v>
      </c>
      <c r="CJ515" s="111" t="s">
        <v>186</v>
      </c>
      <c r="CK515" s="111" t="s">
        <v>186</v>
      </c>
      <c r="CL515" s="111" t="s">
        <v>186</v>
      </c>
      <c r="CM515" s="111" t="s">
        <v>186</v>
      </c>
      <c r="CN515" s="111" t="s">
        <v>186</v>
      </c>
      <c r="CO515" s="111" t="s">
        <v>186</v>
      </c>
      <c r="CP515" s="111" t="s">
        <v>186</v>
      </c>
      <c r="CQ515" s="111" t="s">
        <v>186</v>
      </c>
      <c r="CR515" s="111" t="s">
        <v>186</v>
      </c>
      <c r="CS515" s="111" t="s">
        <v>186</v>
      </c>
      <c r="CT515" s="111" t="s">
        <v>186</v>
      </c>
      <c r="CU515" s="111" t="s">
        <v>186</v>
      </c>
      <c r="CV515" s="114" t="s">
        <v>186</v>
      </c>
      <c r="CW515" s="111" t="s">
        <v>186</v>
      </c>
      <c r="CX515" s="111" t="s">
        <v>186</v>
      </c>
      <c r="CY515" s="111" t="s">
        <v>186</v>
      </c>
      <c r="CZ515" s="111" t="s">
        <v>186</v>
      </c>
      <c r="DA515" s="111" t="s">
        <v>186</v>
      </c>
      <c r="DB515" s="111" t="s">
        <v>186</v>
      </c>
      <c r="DC515" s="111" t="s">
        <v>186</v>
      </c>
      <c r="DD515" s="111" t="s">
        <v>186</v>
      </c>
      <c r="DE515" s="111" t="s">
        <v>186</v>
      </c>
      <c r="DF515" s="111" t="s">
        <v>186</v>
      </c>
      <c r="DG515" s="111" t="s">
        <v>186</v>
      </c>
      <c r="DH515" s="111" t="s">
        <v>186</v>
      </c>
      <c r="DI515" s="111" t="s">
        <v>186</v>
      </c>
      <c r="DJ515" s="111" t="s">
        <v>186</v>
      </c>
      <c r="DK515" s="111" t="s">
        <v>186</v>
      </c>
      <c r="DL515" s="111" t="s">
        <v>186</v>
      </c>
      <c r="DM515" s="115">
        <v>40969.58267361111</v>
      </c>
    </row>
    <row r="516" spans="18:117" ht="17.25" customHeight="1" hidden="1">
      <c r="R516" s="111" t="s">
        <v>1988</v>
      </c>
      <c r="S516" s="111" t="s">
        <v>1989</v>
      </c>
      <c r="T516" s="111" t="s">
        <v>1990</v>
      </c>
      <c r="U516" s="111" t="s">
        <v>255</v>
      </c>
      <c r="V516" s="111" t="s">
        <v>180</v>
      </c>
      <c r="W516" s="112">
        <v>76104</v>
      </c>
      <c r="X516" s="111" t="s">
        <v>1990</v>
      </c>
      <c r="Y516" s="111" t="s">
        <v>255</v>
      </c>
      <c r="Z516" s="111" t="s">
        <v>180</v>
      </c>
      <c r="AA516" s="112">
        <v>76104</v>
      </c>
      <c r="AB516" s="113">
        <v>8172502000</v>
      </c>
      <c r="AC516" s="113">
        <v>6822367202</v>
      </c>
      <c r="AD516" s="111" t="s">
        <v>1979</v>
      </c>
      <c r="AE516" s="111" t="s">
        <v>303</v>
      </c>
      <c r="AF516" s="111" t="s">
        <v>1980</v>
      </c>
      <c r="AG516" s="111" t="s">
        <v>1981</v>
      </c>
      <c r="AH516" s="111" t="s">
        <v>1982</v>
      </c>
      <c r="AI516" s="111" t="s">
        <v>1353</v>
      </c>
      <c r="AJ516" s="111" t="s">
        <v>180</v>
      </c>
      <c r="AK516" s="112">
        <v>76011</v>
      </c>
      <c r="AL516" s="111" t="s">
        <v>1982</v>
      </c>
      <c r="AM516" s="111" t="s">
        <v>1353</v>
      </c>
      <c r="AN516" s="111" t="s">
        <v>180</v>
      </c>
      <c r="AO516" s="112">
        <v>76011</v>
      </c>
      <c r="AP516" s="113">
        <v>6822366220</v>
      </c>
      <c r="AQ516" s="113">
        <v>6822367202</v>
      </c>
      <c r="AR516" s="111" t="s">
        <v>185</v>
      </c>
      <c r="AS516" s="114">
        <v>11097905</v>
      </c>
      <c r="AT516" s="114">
        <v>41687424</v>
      </c>
      <c r="AU516" s="114"/>
      <c r="AV516" s="114"/>
      <c r="AW516" s="114" t="s">
        <v>186</v>
      </c>
      <c r="AX516" s="114" t="s">
        <v>186</v>
      </c>
      <c r="AY516" s="114" t="s">
        <v>186</v>
      </c>
      <c r="AZ516" s="114" t="s">
        <v>186</v>
      </c>
      <c r="BA516" s="114" t="s">
        <v>186</v>
      </c>
      <c r="BB516" s="111" t="s">
        <v>317</v>
      </c>
      <c r="BC516" s="114">
        <v>11097905</v>
      </c>
      <c r="BD516" s="111" t="s">
        <v>186</v>
      </c>
      <c r="BE516" s="114" t="s">
        <v>186</v>
      </c>
      <c r="BF516" s="111" t="s">
        <v>186</v>
      </c>
      <c r="BG516" s="114" t="s">
        <v>186</v>
      </c>
      <c r="BH516" s="114" t="s">
        <v>186</v>
      </c>
      <c r="BI516" s="114" t="s">
        <v>186</v>
      </c>
      <c r="BJ516" s="114" t="s">
        <v>186</v>
      </c>
      <c r="BK516" s="114" t="s">
        <v>186</v>
      </c>
      <c r="BL516" s="114" t="s">
        <v>186</v>
      </c>
      <c r="BM516" s="114" t="s">
        <v>186</v>
      </c>
      <c r="BN516" s="111" t="s">
        <v>317</v>
      </c>
      <c r="BO516" s="114">
        <v>41687424</v>
      </c>
      <c r="BP516" s="111" t="s">
        <v>186</v>
      </c>
      <c r="BQ516" s="114" t="s">
        <v>186</v>
      </c>
      <c r="BR516" s="111" t="s">
        <v>186</v>
      </c>
      <c r="BS516" s="114" t="s">
        <v>186</v>
      </c>
      <c r="BT516" s="114" t="s">
        <v>186</v>
      </c>
      <c r="BU516" s="114" t="s">
        <v>186</v>
      </c>
      <c r="BV516" s="114" t="s">
        <v>186</v>
      </c>
      <c r="BW516" s="114" t="s">
        <v>186</v>
      </c>
      <c r="BX516" s="114" t="s">
        <v>186</v>
      </c>
      <c r="BY516" s="114" t="s">
        <v>186</v>
      </c>
      <c r="BZ516" s="114" t="s">
        <v>186</v>
      </c>
      <c r="CA516" s="111" t="s">
        <v>186</v>
      </c>
      <c r="CB516" s="114" t="s">
        <v>186</v>
      </c>
      <c r="CC516" s="111" t="s">
        <v>186</v>
      </c>
      <c r="CD516" s="114" t="s">
        <v>186</v>
      </c>
      <c r="CE516" s="111" t="s">
        <v>188</v>
      </c>
      <c r="CF516" s="111" t="s">
        <v>1991</v>
      </c>
      <c r="CG516" s="111" t="s">
        <v>186</v>
      </c>
      <c r="CH516" s="111" t="s">
        <v>186</v>
      </c>
      <c r="CI516" s="111" t="s">
        <v>186</v>
      </c>
      <c r="CJ516" s="111" t="s">
        <v>186</v>
      </c>
      <c r="CK516" s="111" t="s">
        <v>186</v>
      </c>
      <c r="CL516" s="111" t="s">
        <v>186</v>
      </c>
      <c r="CM516" s="111" t="s">
        <v>186</v>
      </c>
      <c r="CN516" s="111" t="s">
        <v>186</v>
      </c>
      <c r="CO516" s="111" t="s">
        <v>186</v>
      </c>
      <c r="CP516" s="111" t="s">
        <v>186</v>
      </c>
      <c r="CQ516" s="111" t="s">
        <v>186</v>
      </c>
      <c r="CR516" s="111" t="s">
        <v>186</v>
      </c>
      <c r="CS516" s="111" t="s">
        <v>186</v>
      </c>
      <c r="CT516" s="111" t="s">
        <v>186</v>
      </c>
      <c r="CU516" s="111" t="s">
        <v>186</v>
      </c>
      <c r="CV516" s="114" t="s">
        <v>186</v>
      </c>
      <c r="CW516" s="111" t="s">
        <v>186</v>
      </c>
      <c r="CX516" s="111" t="s">
        <v>186</v>
      </c>
      <c r="CY516" s="111" t="s">
        <v>186</v>
      </c>
      <c r="CZ516" s="111" t="s">
        <v>186</v>
      </c>
      <c r="DA516" s="111" t="s">
        <v>186</v>
      </c>
      <c r="DB516" s="111" t="s">
        <v>186</v>
      </c>
      <c r="DC516" s="111" t="s">
        <v>186</v>
      </c>
      <c r="DD516" s="111" t="s">
        <v>186</v>
      </c>
      <c r="DE516" s="111" t="s">
        <v>186</v>
      </c>
      <c r="DF516" s="111" t="s">
        <v>186</v>
      </c>
      <c r="DG516" s="111" t="s">
        <v>186</v>
      </c>
      <c r="DH516" s="111" t="s">
        <v>186</v>
      </c>
      <c r="DI516" s="111" t="s">
        <v>186</v>
      </c>
      <c r="DJ516" s="111" t="s">
        <v>186</v>
      </c>
      <c r="DK516" s="111" t="s">
        <v>186</v>
      </c>
      <c r="DL516" s="111" t="s">
        <v>186</v>
      </c>
      <c r="DM516" s="115">
        <v>40969.58726851852</v>
      </c>
    </row>
    <row r="517" spans="18:117" ht="17.25" customHeight="1" hidden="1">
      <c r="R517" s="111" t="s">
        <v>1992</v>
      </c>
      <c r="S517" s="111" t="s">
        <v>1993</v>
      </c>
      <c r="T517" s="111" t="s">
        <v>1994</v>
      </c>
      <c r="U517" s="111" t="s">
        <v>255</v>
      </c>
      <c r="V517" s="111" t="s">
        <v>180</v>
      </c>
      <c r="W517" s="112">
        <v>76132</v>
      </c>
      <c r="X517" s="111" t="s">
        <v>1994</v>
      </c>
      <c r="Y517" s="111" t="s">
        <v>255</v>
      </c>
      <c r="Z517" s="111" t="s">
        <v>180</v>
      </c>
      <c r="AA517" s="112">
        <v>76132</v>
      </c>
      <c r="AB517" s="113">
        <v>8174335000</v>
      </c>
      <c r="AC517" s="113">
        <v>6822367202</v>
      </c>
      <c r="AD517" s="111" t="s">
        <v>1979</v>
      </c>
      <c r="AE517" s="111" t="s">
        <v>303</v>
      </c>
      <c r="AF517" s="111" t="s">
        <v>1980</v>
      </c>
      <c r="AG517" s="111" t="s">
        <v>1981</v>
      </c>
      <c r="AH517" s="111" t="s">
        <v>1982</v>
      </c>
      <c r="AI517" s="111" t="s">
        <v>1353</v>
      </c>
      <c r="AJ517" s="111" t="s">
        <v>180</v>
      </c>
      <c r="AK517" s="112">
        <v>76011</v>
      </c>
      <c r="AL517" s="111" t="s">
        <v>1982</v>
      </c>
      <c r="AM517" s="111" t="s">
        <v>1353</v>
      </c>
      <c r="AN517" s="111" t="s">
        <v>180</v>
      </c>
      <c r="AO517" s="112">
        <v>76011</v>
      </c>
      <c r="AP517" s="113">
        <v>6822366220</v>
      </c>
      <c r="AQ517" s="113">
        <v>6822367202</v>
      </c>
      <c r="AR517" s="111" t="s">
        <v>185</v>
      </c>
      <c r="AS517" s="114" t="s">
        <v>186</v>
      </c>
      <c r="AT517" s="114">
        <v>3949380</v>
      </c>
      <c r="AU517" s="114"/>
      <c r="AV517" s="114"/>
      <c r="AW517" s="114" t="s">
        <v>186</v>
      </c>
      <c r="AX517" s="114" t="s">
        <v>186</v>
      </c>
      <c r="AY517" s="114" t="s">
        <v>186</v>
      </c>
      <c r="AZ517" s="114" t="s">
        <v>186</v>
      </c>
      <c r="BA517" s="114" t="s">
        <v>186</v>
      </c>
      <c r="BB517" s="111" t="s">
        <v>186</v>
      </c>
      <c r="BC517" s="114" t="s">
        <v>186</v>
      </c>
      <c r="BD517" s="111" t="s">
        <v>186</v>
      </c>
      <c r="BE517" s="114" t="s">
        <v>186</v>
      </c>
      <c r="BF517" s="111" t="s">
        <v>186</v>
      </c>
      <c r="BG517" s="114" t="s">
        <v>186</v>
      </c>
      <c r="BH517" s="114" t="s">
        <v>186</v>
      </c>
      <c r="BI517" s="114" t="s">
        <v>186</v>
      </c>
      <c r="BJ517" s="114" t="s">
        <v>186</v>
      </c>
      <c r="BK517" s="114" t="s">
        <v>186</v>
      </c>
      <c r="BL517" s="114" t="s">
        <v>186</v>
      </c>
      <c r="BM517" s="114" t="s">
        <v>186</v>
      </c>
      <c r="BN517" s="111" t="s">
        <v>317</v>
      </c>
      <c r="BO517" s="114">
        <v>76132</v>
      </c>
      <c r="BP517" s="111" t="s">
        <v>186</v>
      </c>
      <c r="BQ517" s="114" t="s">
        <v>186</v>
      </c>
      <c r="BR517" s="111" t="s">
        <v>186</v>
      </c>
      <c r="BS517" s="114" t="s">
        <v>186</v>
      </c>
      <c r="BT517" s="114" t="s">
        <v>186</v>
      </c>
      <c r="BU517" s="114" t="s">
        <v>186</v>
      </c>
      <c r="BV517" s="114" t="s">
        <v>186</v>
      </c>
      <c r="BW517" s="114" t="s">
        <v>186</v>
      </c>
      <c r="BX517" s="114" t="s">
        <v>186</v>
      </c>
      <c r="BY517" s="114" t="s">
        <v>186</v>
      </c>
      <c r="BZ517" s="114" t="s">
        <v>186</v>
      </c>
      <c r="CA517" s="111" t="s">
        <v>186</v>
      </c>
      <c r="CB517" s="114" t="s">
        <v>186</v>
      </c>
      <c r="CC517" s="111" t="s">
        <v>186</v>
      </c>
      <c r="CD517" s="114" t="s">
        <v>186</v>
      </c>
      <c r="CE517" s="111" t="s">
        <v>188</v>
      </c>
      <c r="CF517" s="111" t="s">
        <v>1983</v>
      </c>
      <c r="CG517" s="111" t="s">
        <v>186</v>
      </c>
      <c r="CH517" s="111" t="s">
        <v>186</v>
      </c>
      <c r="CI517" s="111" t="s">
        <v>186</v>
      </c>
      <c r="CJ517" s="111" t="s">
        <v>186</v>
      </c>
      <c r="CK517" s="111" t="s">
        <v>186</v>
      </c>
      <c r="CL517" s="111" t="s">
        <v>186</v>
      </c>
      <c r="CM517" s="111" t="s">
        <v>186</v>
      </c>
      <c r="CN517" s="111" t="s">
        <v>186</v>
      </c>
      <c r="CO517" s="111" t="s">
        <v>186</v>
      </c>
      <c r="CP517" s="111" t="s">
        <v>186</v>
      </c>
      <c r="CQ517" s="111" t="s">
        <v>186</v>
      </c>
      <c r="CR517" s="111" t="s">
        <v>186</v>
      </c>
      <c r="CS517" s="111" t="s">
        <v>186</v>
      </c>
      <c r="CT517" s="111" t="s">
        <v>186</v>
      </c>
      <c r="CU517" s="111" t="s">
        <v>186</v>
      </c>
      <c r="CV517" s="114" t="s">
        <v>186</v>
      </c>
      <c r="CW517" s="111" t="s">
        <v>186</v>
      </c>
      <c r="CX517" s="111" t="s">
        <v>186</v>
      </c>
      <c r="CY517" s="111" t="s">
        <v>186</v>
      </c>
      <c r="CZ517" s="111" t="s">
        <v>186</v>
      </c>
      <c r="DA517" s="111" t="s">
        <v>186</v>
      </c>
      <c r="DB517" s="111" t="s">
        <v>186</v>
      </c>
      <c r="DC517" s="111" t="s">
        <v>186</v>
      </c>
      <c r="DD517" s="111" t="s">
        <v>186</v>
      </c>
      <c r="DE517" s="111" t="s">
        <v>186</v>
      </c>
      <c r="DF517" s="111" t="s">
        <v>186</v>
      </c>
      <c r="DG517" s="111" t="s">
        <v>186</v>
      </c>
      <c r="DH517" s="111" t="s">
        <v>186</v>
      </c>
      <c r="DI517" s="111" t="s">
        <v>186</v>
      </c>
      <c r="DJ517" s="111" t="s">
        <v>186</v>
      </c>
      <c r="DK517" s="111" t="s">
        <v>186</v>
      </c>
      <c r="DL517" s="111" t="s">
        <v>186</v>
      </c>
      <c r="DM517" s="115">
        <v>40969.58070601852</v>
      </c>
    </row>
    <row r="518" spans="18:117" ht="17.25" customHeight="1" hidden="1">
      <c r="R518" s="111" t="s">
        <v>1995</v>
      </c>
      <c r="S518" s="111" t="s">
        <v>1996</v>
      </c>
      <c r="T518" s="111" t="s">
        <v>1997</v>
      </c>
      <c r="U518" s="111" t="s">
        <v>1998</v>
      </c>
      <c r="V518" s="111" t="s">
        <v>180</v>
      </c>
      <c r="W518" s="112">
        <v>76401</v>
      </c>
      <c r="X518" s="111" t="s">
        <v>1997</v>
      </c>
      <c r="Y518" s="111" t="s">
        <v>1998</v>
      </c>
      <c r="Z518" s="111" t="s">
        <v>180</v>
      </c>
      <c r="AA518" s="112">
        <v>76401</v>
      </c>
      <c r="AB518" s="113">
        <v>2549651500</v>
      </c>
      <c r="AC518" s="113">
        <v>6822367202</v>
      </c>
      <c r="AD518" s="111" t="s">
        <v>1979</v>
      </c>
      <c r="AE518" s="111" t="s">
        <v>303</v>
      </c>
      <c r="AF518" s="111" t="s">
        <v>1980</v>
      </c>
      <c r="AG518" s="111" t="s">
        <v>1981</v>
      </c>
      <c r="AH518" s="111" t="s">
        <v>1982</v>
      </c>
      <c r="AI518" s="111" t="s">
        <v>1353</v>
      </c>
      <c r="AJ518" s="111" t="s">
        <v>180</v>
      </c>
      <c r="AK518" s="112">
        <v>76011</v>
      </c>
      <c r="AL518" s="111" t="s">
        <v>1982</v>
      </c>
      <c r="AM518" s="111" t="s">
        <v>1353</v>
      </c>
      <c r="AN518" s="111" t="s">
        <v>629</v>
      </c>
      <c r="AO518" s="112">
        <v>76011</v>
      </c>
      <c r="AP518" s="113">
        <v>6822366220</v>
      </c>
      <c r="AQ518" s="113">
        <v>6822367202</v>
      </c>
      <c r="AR518" s="111" t="s">
        <v>185</v>
      </c>
      <c r="AS518" s="114" t="s">
        <v>186</v>
      </c>
      <c r="AT518" s="114">
        <v>1888549</v>
      </c>
      <c r="AU518" s="114"/>
      <c r="AV518" s="114"/>
      <c r="AW518" s="114" t="s">
        <v>186</v>
      </c>
      <c r="AX518" s="114" t="s">
        <v>186</v>
      </c>
      <c r="AY518" s="114" t="s">
        <v>186</v>
      </c>
      <c r="AZ518" s="114" t="s">
        <v>186</v>
      </c>
      <c r="BA518" s="114" t="s">
        <v>186</v>
      </c>
      <c r="BB518" s="111" t="s">
        <v>186</v>
      </c>
      <c r="BC518" s="114" t="s">
        <v>186</v>
      </c>
      <c r="BD518" s="111" t="s">
        <v>186</v>
      </c>
      <c r="BE518" s="114" t="s">
        <v>186</v>
      </c>
      <c r="BF518" s="111" t="s">
        <v>186</v>
      </c>
      <c r="BG518" s="114" t="s">
        <v>186</v>
      </c>
      <c r="BH518" s="114" t="s">
        <v>186</v>
      </c>
      <c r="BI518" s="114" t="s">
        <v>186</v>
      </c>
      <c r="BJ518" s="114" t="s">
        <v>186</v>
      </c>
      <c r="BK518" s="114" t="s">
        <v>186</v>
      </c>
      <c r="BL518" s="114" t="s">
        <v>186</v>
      </c>
      <c r="BM518" s="114" t="s">
        <v>186</v>
      </c>
      <c r="BN518" s="111" t="s">
        <v>317</v>
      </c>
      <c r="BO518" s="114">
        <v>1888549</v>
      </c>
      <c r="BP518" s="111" t="s">
        <v>186</v>
      </c>
      <c r="BQ518" s="114" t="s">
        <v>186</v>
      </c>
      <c r="BR518" s="111" t="s">
        <v>186</v>
      </c>
      <c r="BS518" s="114" t="s">
        <v>186</v>
      </c>
      <c r="BT518" s="114" t="s">
        <v>186</v>
      </c>
      <c r="BU518" s="114" t="s">
        <v>186</v>
      </c>
      <c r="BV518" s="114" t="s">
        <v>186</v>
      </c>
      <c r="BW518" s="114" t="s">
        <v>186</v>
      </c>
      <c r="BX518" s="114" t="s">
        <v>186</v>
      </c>
      <c r="BY518" s="114" t="s">
        <v>186</v>
      </c>
      <c r="BZ518" s="114" t="s">
        <v>186</v>
      </c>
      <c r="CA518" s="111" t="s">
        <v>186</v>
      </c>
      <c r="CB518" s="114" t="s">
        <v>186</v>
      </c>
      <c r="CC518" s="111" t="s">
        <v>186</v>
      </c>
      <c r="CD518" s="114" t="s">
        <v>186</v>
      </c>
      <c r="CE518" s="111" t="s">
        <v>188</v>
      </c>
      <c r="CF518" s="111" t="s">
        <v>264</v>
      </c>
      <c r="CG518" s="111" t="s">
        <v>186</v>
      </c>
      <c r="CH518" s="111" t="s">
        <v>186</v>
      </c>
      <c r="CI518" s="111" t="s">
        <v>186</v>
      </c>
      <c r="CJ518" s="111" t="s">
        <v>186</v>
      </c>
      <c r="CK518" s="111" t="s">
        <v>186</v>
      </c>
      <c r="CL518" s="111" t="s">
        <v>186</v>
      </c>
      <c r="CM518" s="111" t="s">
        <v>186</v>
      </c>
      <c r="CN518" s="111" t="s">
        <v>186</v>
      </c>
      <c r="CO518" s="111" t="s">
        <v>186</v>
      </c>
      <c r="CP518" s="111" t="s">
        <v>186</v>
      </c>
      <c r="CQ518" s="111" t="s">
        <v>186</v>
      </c>
      <c r="CR518" s="111" t="s">
        <v>186</v>
      </c>
      <c r="CS518" s="111" t="s">
        <v>186</v>
      </c>
      <c r="CT518" s="111" t="s">
        <v>186</v>
      </c>
      <c r="CU518" s="111" t="s">
        <v>186</v>
      </c>
      <c r="CV518" s="114" t="s">
        <v>186</v>
      </c>
      <c r="CW518" s="111" t="s">
        <v>186</v>
      </c>
      <c r="CX518" s="111" t="s">
        <v>186</v>
      </c>
      <c r="CY518" s="111" t="s">
        <v>186</v>
      </c>
      <c r="CZ518" s="111" t="s">
        <v>186</v>
      </c>
      <c r="DA518" s="111" t="s">
        <v>186</v>
      </c>
      <c r="DB518" s="111" t="s">
        <v>186</v>
      </c>
      <c r="DC518" s="111" t="s">
        <v>186</v>
      </c>
      <c r="DD518" s="111" t="s">
        <v>186</v>
      </c>
      <c r="DE518" s="111" t="s">
        <v>186</v>
      </c>
      <c r="DF518" s="111" t="s">
        <v>186</v>
      </c>
      <c r="DG518" s="111" t="s">
        <v>186</v>
      </c>
      <c r="DH518" s="111" t="s">
        <v>186</v>
      </c>
      <c r="DI518" s="111" t="s">
        <v>186</v>
      </c>
      <c r="DJ518" s="111" t="s">
        <v>186</v>
      </c>
      <c r="DK518" s="111" t="s">
        <v>186</v>
      </c>
      <c r="DL518" s="111" t="s">
        <v>186</v>
      </c>
      <c r="DM518" s="115">
        <v>40969.59244212963</v>
      </c>
    </row>
    <row r="519" spans="18:117" ht="17.25" customHeight="1" hidden="1">
      <c r="R519" s="111" t="s">
        <v>1999</v>
      </c>
      <c r="S519" s="111" t="s">
        <v>2000</v>
      </c>
      <c r="T519" s="111" t="s">
        <v>2001</v>
      </c>
      <c r="U519" s="111" t="s">
        <v>2002</v>
      </c>
      <c r="V519" s="111" t="s">
        <v>180</v>
      </c>
      <c r="W519" s="112">
        <v>75013</v>
      </c>
      <c r="X519" s="111" t="s">
        <v>2001</v>
      </c>
      <c r="Y519" s="111" t="s">
        <v>2002</v>
      </c>
      <c r="Z519" s="111" t="s">
        <v>180</v>
      </c>
      <c r="AA519" s="112">
        <v>75013</v>
      </c>
      <c r="AB519" s="113">
        <v>9727471000</v>
      </c>
      <c r="AC519" s="113">
        <v>6822366220</v>
      </c>
      <c r="AD519" s="111" t="s">
        <v>1979</v>
      </c>
      <c r="AE519" s="111" t="s">
        <v>2003</v>
      </c>
      <c r="AF519" s="111" t="s">
        <v>1980</v>
      </c>
      <c r="AG519" s="111" t="s">
        <v>1981</v>
      </c>
      <c r="AH519" s="111" t="s">
        <v>1982</v>
      </c>
      <c r="AI519" s="111" t="s">
        <v>1353</v>
      </c>
      <c r="AJ519" s="111" t="s">
        <v>180</v>
      </c>
      <c r="AK519" s="112">
        <v>76011</v>
      </c>
      <c r="AL519" s="111" t="s">
        <v>1982</v>
      </c>
      <c r="AM519" s="111" t="s">
        <v>1353</v>
      </c>
      <c r="AN519" s="111" t="s">
        <v>180</v>
      </c>
      <c r="AO519" s="112">
        <v>76011</v>
      </c>
      <c r="AP519" s="113">
        <v>6822366220</v>
      </c>
      <c r="AQ519" s="113">
        <v>6822367202</v>
      </c>
      <c r="AR519" s="111" t="s">
        <v>185</v>
      </c>
      <c r="AS519" s="114" t="s">
        <v>186</v>
      </c>
      <c r="AT519" s="114">
        <v>2484371</v>
      </c>
      <c r="AU519" s="114"/>
      <c r="AV519" s="114"/>
      <c r="AW519" s="114" t="s">
        <v>186</v>
      </c>
      <c r="AX519" s="114" t="s">
        <v>186</v>
      </c>
      <c r="AY519" s="114" t="s">
        <v>186</v>
      </c>
      <c r="AZ519" s="114" t="s">
        <v>186</v>
      </c>
      <c r="BA519" s="114" t="s">
        <v>186</v>
      </c>
      <c r="BB519" s="111" t="s">
        <v>186</v>
      </c>
      <c r="BC519" s="114" t="s">
        <v>186</v>
      </c>
      <c r="BD519" s="111" t="s">
        <v>186</v>
      </c>
      <c r="BE519" s="114" t="s">
        <v>186</v>
      </c>
      <c r="BF519" s="111" t="s">
        <v>186</v>
      </c>
      <c r="BG519" s="114" t="s">
        <v>186</v>
      </c>
      <c r="BH519" s="114" t="s">
        <v>186</v>
      </c>
      <c r="BI519" s="114" t="s">
        <v>186</v>
      </c>
      <c r="BJ519" s="114" t="s">
        <v>186</v>
      </c>
      <c r="BK519" s="114" t="s">
        <v>186</v>
      </c>
      <c r="BL519" s="114" t="s">
        <v>186</v>
      </c>
      <c r="BM519" s="114" t="s">
        <v>186</v>
      </c>
      <c r="BN519" s="111" t="s">
        <v>317</v>
      </c>
      <c r="BO519" s="114">
        <v>2484371</v>
      </c>
      <c r="BP519" s="111" t="s">
        <v>186</v>
      </c>
      <c r="BQ519" s="114" t="s">
        <v>186</v>
      </c>
      <c r="BR519" s="111" t="s">
        <v>186</v>
      </c>
      <c r="BS519" s="114" t="s">
        <v>186</v>
      </c>
      <c r="BT519" s="114" t="s">
        <v>186</v>
      </c>
      <c r="BU519" s="114" t="s">
        <v>186</v>
      </c>
      <c r="BV519" s="114" t="s">
        <v>186</v>
      </c>
      <c r="BW519" s="114" t="s">
        <v>186</v>
      </c>
      <c r="BX519" s="114" t="s">
        <v>186</v>
      </c>
      <c r="BY519" s="114" t="s">
        <v>186</v>
      </c>
      <c r="BZ519" s="114" t="s">
        <v>186</v>
      </c>
      <c r="CA519" s="111" t="s">
        <v>186</v>
      </c>
      <c r="CB519" s="114" t="s">
        <v>186</v>
      </c>
      <c r="CC519" s="111" t="s">
        <v>186</v>
      </c>
      <c r="CD519" s="114" t="s">
        <v>186</v>
      </c>
      <c r="CE519" s="111" t="s">
        <v>188</v>
      </c>
      <c r="CF519" s="111" t="s">
        <v>2004</v>
      </c>
      <c r="CG519" s="111" t="s">
        <v>186</v>
      </c>
      <c r="CH519" s="111" t="s">
        <v>186</v>
      </c>
      <c r="CI519" s="111" t="s">
        <v>186</v>
      </c>
      <c r="CJ519" s="111" t="s">
        <v>186</v>
      </c>
      <c r="CK519" s="111" t="s">
        <v>186</v>
      </c>
      <c r="CL519" s="111" t="s">
        <v>186</v>
      </c>
      <c r="CM519" s="111" t="s">
        <v>186</v>
      </c>
      <c r="CN519" s="111" t="s">
        <v>186</v>
      </c>
      <c r="CO519" s="111" t="s">
        <v>186</v>
      </c>
      <c r="CP519" s="111" t="s">
        <v>186</v>
      </c>
      <c r="CQ519" s="111" t="s">
        <v>186</v>
      </c>
      <c r="CR519" s="111" t="s">
        <v>186</v>
      </c>
      <c r="CS519" s="111" t="s">
        <v>186</v>
      </c>
      <c r="CT519" s="111" t="s">
        <v>186</v>
      </c>
      <c r="CU519" s="111" t="s">
        <v>186</v>
      </c>
      <c r="CV519" s="114" t="s">
        <v>186</v>
      </c>
      <c r="CW519" s="111" t="s">
        <v>186</v>
      </c>
      <c r="CX519" s="111" t="s">
        <v>186</v>
      </c>
      <c r="CY519" s="111" t="s">
        <v>186</v>
      </c>
      <c r="CZ519" s="111" t="s">
        <v>186</v>
      </c>
      <c r="DA519" s="111" t="s">
        <v>186</v>
      </c>
      <c r="DB519" s="111" t="s">
        <v>186</v>
      </c>
      <c r="DC519" s="111" t="s">
        <v>186</v>
      </c>
      <c r="DD519" s="111" t="s">
        <v>186</v>
      </c>
      <c r="DE519" s="111" t="s">
        <v>186</v>
      </c>
      <c r="DF519" s="111" t="s">
        <v>186</v>
      </c>
      <c r="DG519" s="111" t="s">
        <v>186</v>
      </c>
      <c r="DH519" s="111" t="s">
        <v>186</v>
      </c>
      <c r="DI519" s="111" t="s">
        <v>186</v>
      </c>
      <c r="DJ519" s="111" t="s">
        <v>186</v>
      </c>
      <c r="DK519" s="111" t="s">
        <v>186</v>
      </c>
      <c r="DL519" s="111" t="s">
        <v>186</v>
      </c>
      <c r="DM519" s="115">
        <v>40969.48019675926</v>
      </c>
    </row>
    <row r="520" spans="18:117" ht="17.25" customHeight="1" hidden="1">
      <c r="R520" s="111" t="s">
        <v>2005</v>
      </c>
      <c r="S520" s="111" t="s">
        <v>2006</v>
      </c>
      <c r="T520" s="111" t="s">
        <v>2007</v>
      </c>
      <c r="U520" s="111" t="s">
        <v>2008</v>
      </c>
      <c r="V520" s="111" t="s">
        <v>180</v>
      </c>
      <c r="W520" s="112">
        <v>76033</v>
      </c>
      <c r="X520" s="111" t="s">
        <v>2007</v>
      </c>
      <c r="Y520" s="111" t="s">
        <v>2008</v>
      </c>
      <c r="Z520" s="111" t="s">
        <v>180</v>
      </c>
      <c r="AA520" s="112">
        <v>76033</v>
      </c>
      <c r="AB520" s="113">
        <v>8176412551</v>
      </c>
      <c r="AC520" s="113">
        <v>6822367202</v>
      </c>
      <c r="AD520" s="111" t="s">
        <v>1979</v>
      </c>
      <c r="AE520" s="111" t="s">
        <v>303</v>
      </c>
      <c r="AF520" s="111" t="s">
        <v>1980</v>
      </c>
      <c r="AG520" s="111" t="s">
        <v>1981</v>
      </c>
      <c r="AH520" s="111" t="s">
        <v>1982</v>
      </c>
      <c r="AI520" s="111" t="s">
        <v>1353</v>
      </c>
      <c r="AJ520" s="111" t="s">
        <v>180</v>
      </c>
      <c r="AK520" s="112">
        <v>76011</v>
      </c>
      <c r="AL520" s="111" t="s">
        <v>1982</v>
      </c>
      <c r="AM520" s="111" t="s">
        <v>1353</v>
      </c>
      <c r="AN520" s="111" t="s">
        <v>180</v>
      </c>
      <c r="AO520" s="112">
        <v>76011</v>
      </c>
      <c r="AP520" s="113">
        <v>6822366220</v>
      </c>
      <c r="AQ520" s="113">
        <v>6822367202</v>
      </c>
      <c r="AR520" s="111" t="s">
        <v>185</v>
      </c>
      <c r="AS520" s="114" t="s">
        <v>186</v>
      </c>
      <c r="AT520" s="114">
        <v>4125054</v>
      </c>
      <c r="AU520" s="114"/>
      <c r="AV520" s="114"/>
      <c r="AW520" s="114" t="s">
        <v>186</v>
      </c>
      <c r="AX520" s="114" t="s">
        <v>186</v>
      </c>
      <c r="AY520" s="114" t="s">
        <v>186</v>
      </c>
      <c r="AZ520" s="114" t="s">
        <v>186</v>
      </c>
      <c r="BA520" s="114" t="s">
        <v>186</v>
      </c>
      <c r="BB520" s="111" t="s">
        <v>186</v>
      </c>
      <c r="BC520" s="114" t="s">
        <v>186</v>
      </c>
      <c r="BD520" s="111" t="s">
        <v>186</v>
      </c>
      <c r="BE520" s="114" t="s">
        <v>186</v>
      </c>
      <c r="BF520" s="111" t="s">
        <v>186</v>
      </c>
      <c r="BG520" s="114" t="s">
        <v>186</v>
      </c>
      <c r="BH520" s="114" t="s">
        <v>186</v>
      </c>
      <c r="BI520" s="114" t="s">
        <v>186</v>
      </c>
      <c r="BJ520" s="114" t="s">
        <v>186</v>
      </c>
      <c r="BK520" s="114" t="s">
        <v>186</v>
      </c>
      <c r="BL520" s="114" t="s">
        <v>186</v>
      </c>
      <c r="BM520" s="114" t="s">
        <v>186</v>
      </c>
      <c r="BN520" s="111" t="s">
        <v>317</v>
      </c>
      <c r="BO520" s="114">
        <v>4125054</v>
      </c>
      <c r="BP520" s="111" t="s">
        <v>186</v>
      </c>
      <c r="BQ520" s="114" t="s">
        <v>186</v>
      </c>
      <c r="BR520" s="111" t="s">
        <v>186</v>
      </c>
      <c r="BS520" s="114" t="s">
        <v>186</v>
      </c>
      <c r="BT520" s="114" t="s">
        <v>186</v>
      </c>
      <c r="BU520" s="114" t="s">
        <v>186</v>
      </c>
      <c r="BV520" s="114" t="s">
        <v>186</v>
      </c>
      <c r="BW520" s="114" t="s">
        <v>186</v>
      </c>
      <c r="BX520" s="114" t="s">
        <v>186</v>
      </c>
      <c r="BY520" s="114" t="s">
        <v>186</v>
      </c>
      <c r="BZ520" s="114" t="s">
        <v>186</v>
      </c>
      <c r="CA520" s="111" t="s">
        <v>186</v>
      </c>
      <c r="CB520" s="114" t="s">
        <v>186</v>
      </c>
      <c r="CC520" s="111" t="s">
        <v>186</v>
      </c>
      <c r="CD520" s="114" t="s">
        <v>186</v>
      </c>
      <c r="CE520" s="111" t="s">
        <v>188</v>
      </c>
      <c r="CF520" s="111" t="s">
        <v>1983</v>
      </c>
      <c r="CG520" s="111" t="s">
        <v>186</v>
      </c>
      <c r="CH520" s="111" t="s">
        <v>186</v>
      </c>
      <c r="CI520" s="111" t="s">
        <v>186</v>
      </c>
      <c r="CJ520" s="111" t="s">
        <v>186</v>
      </c>
      <c r="CK520" s="111" t="s">
        <v>186</v>
      </c>
      <c r="CL520" s="111" t="s">
        <v>186</v>
      </c>
      <c r="CM520" s="111" t="s">
        <v>186</v>
      </c>
      <c r="CN520" s="111" t="s">
        <v>186</v>
      </c>
      <c r="CO520" s="111" t="s">
        <v>186</v>
      </c>
      <c r="CP520" s="111" t="s">
        <v>186</v>
      </c>
      <c r="CQ520" s="111" t="s">
        <v>186</v>
      </c>
      <c r="CR520" s="111" t="s">
        <v>186</v>
      </c>
      <c r="CS520" s="111" t="s">
        <v>186</v>
      </c>
      <c r="CT520" s="111" t="s">
        <v>186</v>
      </c>
      <c r="CU520" s="111" t="s">
        <v>186</v>
      </c>
      <c r="CV520" s="114" t="s">
        <v>186</v>
      </c>
      <c r="CW520" s="111" t="s">
        <v>186</v>
      </c>
      <c r="CX520" s="111" t="s">
        <v>186</v>
      </c>
      <c r="CY520" s="111" t="s">
        <v>186</v>
      </c>
      <c r="CZ520" s="111" t="s">
        <v>186</v>
      </c>
      <c r="DA520" s="111" t="s">
        <v>186</v>
      </c>
      <c r="DB520" s="111" t="s">
        <v>186</v>
      </c>
      <c r="DC520" s="111" t="s">
        <v>186</v>
      </c>
      <c r="DD520" s="111" t="s">
        <v>186</v>
      </c>
      <c r="DE520" s="111" t="s">
        <v>186</v>
      </c>
      <c r="DF520" s="111" t="s">
        <v>186</v>
      </c>
      <c r="DG520" s="111" t="s">
        <v>186</v>
      </c>
      <c r="DH520" s="111" t="s">
        <v>186</v>
      </c>
      <c r="DI520" s="111" t="s">
        <v>186</v>
      </c>
      <c r="DJ520" s="111" t="s">
        <v>186</v>
      </c>
      <c r="DK520" s="111" t="s">
        <v>186</v>
      </c>
      <c r="DL520" s="111" t="s">
        <v>186</v>
      </c>
      <c r="DM520" s="115">
        <v>40969.5790162037</v>
      </c>
    </row>
    <row r="521" spans="18:117" ht="17.25" customHeight="1" hidden="1">
      <c r="R521" s="111" t="s">
        <v>2009</v>
      </c>
      <c r="S521" s="111" t="s">
        <v>2010</v>
      </c>
      <c r="T521" s="111" t="s">
        <v>2011</v>
      </c>
      <c r="U521" s="111" t="s">
        <v>263</v>
      </c>
      <c r="V521" s="111" t="s">
        <v>180</v>
      </c>
      <c r="W521" s="112">
        <v>75231</v>
      </c>
      <c r="X521" s="111" t="s">
        <v>2011</v>
      </c>
      <c r="Y521" s="111" t="s">
        <v>263</v>
      </c>
      <c r="Z521" s="111" t="s">
        <v>180</v>
      </c>
      <c r="AA521" s="112">
        <v>75231</v>
      </c>
      <c r="AB521" s="113">
        <v>2143456789</v>
      </c>
      <c r="AC521" s="113">
        <v>6822367202</v>
      </c>
      <c r="AD521" s="111" t="s">
        <v>1979</v>
      </c>
      <c r="AE521" s="111" t="s">
        <v>2003</v>
      </c>
      <c r="AF521" s="111" t="s">
        <v>1980</v>
      </c>
      <c r="AG521" s="111" t="s">
        <v>1981</v>
      </c>
      <c r="AH521" s="111" t="s">
        <v>1982</v>
      </c>
      <c r="AI521" s="111" t="s">
        <v>1353</v>
      </c>
      <c r="AJ521" s="111" t="s">
        <v>180</v>
      </c>
      <c r="AK521" s="112">
        <v>76011</v>
      </c>
      <c r="AL521" s="111" t="s">
        <v>1982</v>
      </c>
      <c r="AM521" s="111" t="s">
        <v>1353</v>
      </c>
      <c r="AN521" s="111" t="s">
        <v>180</v>
      </c>
      <c r="AO521" s="112">
        <v>76011</v>
      </c>
      <c r="AP521" s="113">
        <v>6822366220</v>
      </c>
      <c r="AQ521" s="113">
        <v>6822367202</v>
      </c>
      <c r="AR521" s="111" t="s">
        <v>185</v>
      </c>
      <c r="AS521" s="114" t="s">
        <v>186</v>
      </c>
      <c r="AT521" s="114">
        <v>34579943</v>
      </c>
      <c r="AU521" s="114"/>
      <c r="AV521" s="114"/>
      <c r="AW521" s="114" t="s">
        <v>186</v>
      </c>
      <c r="AX521" s="114" t="s">
        <v>186</v>
      </c>
      <c r="AY521" s="114" t="s">
        <v>186</v>
      </c>
      <c r="AZ521" s="114" t="s">
        <v>186</v>
      </c>
      <c r="BA521" s="114" t="s">
        <v>186</v>
      </c>
      <c r="BB521" s="111" t="s">
        <v>186</v>
      </c>
      <c r="BC521" s="114" t="s">
        <v>186</v>
      </c>
      <c r="BD521" s="111" t="s">
        <v>186</v>
      </c>
      <c r="BE521" s="114" t="s">
        <v>186</v>
      </c>
      <c r="BF521" s="111" t="s">
        <v>186</v>
      </c>
      <c r="BG521" s="114" t="s">
        <v>186</v>
      </c>
      <c r="BH521" s="114" t="s">
        <v>186</v>
      </c>
      <c r="BI521" s="114" t="s">
        <v>186</v>
      </c>
      <c r="BJ521" s="114" t="s">
        <v>186</v>
      </c>
      <c r="BK521" s="114" t="s">
        <v>186</v>
      </c>
      <c r="BL521" s="114" t="s">
        <v>186</v>
      </c>
      <c r="BM521" s="114" t="s">
        <v>186</v>
      </c>
      <c r="BN521" s="111" t="s">
        <v>317</v>
      </c>
      <c r="BO521" s="114">
        <v>34579943</v>
      </c>
      <c r="BP521" s="111" t="s">
        <v>186</v>
      </c>
      <c r="BQ521" s="114" t="s">
        <v>186</v>
      </c>
      <c r="BR521" s="111" t="s">
        <v>186</v>
      </c>
      <c r="BS521" s="114" t="s">
        <v>186</v>
      </c>
      <c r="BT521" s="114" t="s">
        <v>186</v>
      </c>
      <c r="BU521" s="114" t="s">
        <v>186</v>
      </c>
      <c r="BV521" s="114" t="s">
        <v>186</v>
      </c>
      <c r="BW521" s="114" t="s">
        <v>186</v>
      </c>
      <c r="BX521" s="114" t="s">
        <v>186</v>
      </c>
      <c r="BY521" s="114" t="s">
        <v>186</v>
      </c>
      <c r="BZ521" s="114" t="s">
        <v>186</v>
      </c>
      <c r="CA521" s="111" t="s">
        <v>186</v>
      </c>
      <c r="CB521" s="114" t="s">
        <v>186</v>
      </c>
      <c r="CC521" s="111" t="s">
        <v>186</v>
      </c>
      <c r="CD521" s="114" t="s">
        <v>186</v>
      </c>
      <c r="CE521" s="111" t="s">
        <v>188</v>
      </c>
      <c r="CF521" s="111" t="s">
        <v>2004</v>
      </c>
      <c r="CG521" s="111" t="s">
        <v>186</v>
      </c>
      <c r="CH521" s="111" t="s">
        <v>186</v>
      </c>
      <c r="CI521" s="111" t="s">
        <v>186</v>
      </c>
      <c r="CJ521" s="111" t="s">
        <v>186</v>
      </c>
      <c r="CK521" s="111" t="s">
        <v>186</v>
      </c>
      <c r="CL521" s="111" t="s">
        <v>186</v>
      </c>
      <c r="CM521" s="111" t="s">
        <v>186</v>
      </c>
      <c r="CN521" s="111" t="s">
        <v>186</v>
      </c>
      <c r="CO521" s="111" t="s">
        <v>186</v>
      </c>
      <c r="CP521" s="111" t="s">
        <v>186</v>
      </c>
      <c r="CQ521" s="111" t="s">
        <v>186</v>
      </c>
      <c r="CR521" s="111" t="s">
        <v>186</v>
      </c>
      <c r="CS521" s="111" t="s">
        <v>186</v>
      </c>
      <c r="CT521" s="111" t="s">
        <v>186</v>
      </c>
      <c r="CU521" s="111" t="s">
        <v>186</v>
      </c>
      <c r="CV521" s="114" t="s">
        <v>186</v>
      </c>
      <c r="CW521" s="111" t="s">
        <v>186</v>
      </c>
      <c r="CX521" s="111" t="s">
        <v>186</v>
      </c>
      <c r="CY521" s="111" t="s">
        <v>186</v>
      </c>
      <c r="CZ521" s="111" t="s">
        <v>186</v>
      </c>
      <c r="DA521" s="111" t="s">
        <v>186</v>
      </c>
      <c r="DB521" s="111" t="s">
        <v>186</v>
      </c>
      <c r="DC521" s="111" t="s">
        <v>186</v>
      </c>
      <c r="DD521" s="111" t="s">
        <v>186</v>
      </c>
      <c r="DE521" s="111" t="s">
        <v>186</v>
      </c>
      <c r="DF521" s="111" t="s">
        <v>186</v>
      </c>
      <c r="DG521" s="111" t="s">
        <v>186</v>
      </c>
      <c r="DH521" s="111" t="s">
        <v>186</v>
      </c>
      <c r="DI521" s="111" t="s">
        <v>186</v>
      </c>
      <c r="DJ521" s="111" t="s">
        <v>186</v>
      </c>
      <c r="DK521" s="111" t="s">
        <v>186</v>
      </c>
      <c r="DL521" s="111" t="s">
        <v>186</v>
      </c>
      <c r="DM521" s="115">
        <v>40969.47645833333</v>
      </c>
    </row>
    <row r="522" spans="18:117" ht="17.25" customHeight="1" hidden="1">
      <c r="R522" s="111" t="s">
        <v>2012</v>
      </c>
      <c r="S522" s="111" t="s">
        <v>2013</v>
      </c>
      <c r="T522" s="111" t="s">
        <v>2014</v>
      </c>
      <c r="U522" s="111" t="s">
        <v>601</v>
      </c>
      <c r="V522" s="111" t="s">
        <v>180</v>
      </c>
      <c r="W522" s="112">
        <v>76201</v>
      </c>
      <c r="X522" s="111" t="s">
        <v>2014</v>
      </c>
      <c r="Y522" s="111" t="s">
        <v>601</v>
      </c>
      <c r="Z522" s="111" t="s">
        <v>180</v>
      </c>
      <c r="AA522" s="112">
        <v>76201</v>
      </c>
      <c r="AB522" s="113">
        <v>9408987000</v>
      </c>
      <c r="AC522" s="113">
        <v>6822367202</v>
      </c>
      <c r="AD522" s="111" t="s">
        <v>1979</v>
      </c>
      <c r="AE522" s="111" t="s">
        <v>303</v>
      </c>
      <c r="AF522" s="111" t="s">
        <v>1980</v>
      </c>
      <c r="AG522" s="111" t="s">
        <v>1981</v>
      </c>
      <c r="AH522" s="111" t="s">
        <v>1982</v>
      </c>
      <c r="AI522" s="111" t="s">
        <v>1353</v>
      </c>
      <c r="AJ522" s="111" t="s">
        <v>180</v>
      </c>
      <c r="AK522" s="112">
        <v>76011</v>
      </c>
      <c r="AL522" s="111" t="s">
        <v>1982</v>
      </c>
      <c r="AM522" s="111" t="s">
        <v>1353</v>
      </c>
      <c r="AN522" s="111" t="s">
        <v>180</v>
      </c>
      <c r="AO522" s="112">
        <v>76011</v>
      </c>
      <c r="AP522" s="113">
        <v>6822366220</v>
      </c>
      <c r="AQ522" s="113">
        <v>6822367202</v>
      </c>
      <c r="AR522" s="111" t="s">
        <v>185</v>
      </c>
      <c r="AS522" s="114" t="s">
        <v>186</v>
      </c>
      <c r="AT522" s="114">
        <v>12390263</v>
      </c>
      <c r="AU522" s="114"/>
      <c r="AV522" s="114"/>
      <c r="AW522" s="114" t="s">
        <v>186</v>
      </c>
      <c r="AX522" s="114" t="s">
        <v>186</v>
      </c>
      <c r="AY522" s="114" t="s">
        <v>186</v>
      </c>
      <c r="AZ522" s="114" t="s">
        <v>186</v>
      </c>
      <c r="BA522" s="114" t="s">
        <v>186</v>
      </c>
      <c r="BB522" s="111" t="s">
        <v>186</v>
      </c>
      <c r="BC522" s="114" t="s">
        <v>186</v>
      </c>
      <c r="BD522" s="111" t="s">
        <v>186</v>
      </c>
      <c r="BE522" s="114" t="s">
        <v>186</v>
      </c>
      <c r="BF522" s="111" t="s">
        <v>186</v>
      </c>
      <c r="BG522" s="114" t="s">
        <v>186</v>
      </c>
      <c r="BH522" s="114" t="s">
        <v>186</v>
      </c>
      <c r="BI522" s="114" t="s">
        <v>186</v>
      </c>
      <c r="BJ522" s="114" t="s">
        <v>186</v>
      </c>
      <c r="BK522" s="114" t="s">
        <v>186</v>
      </c>
      <c r="BL522" s="114" t="s">
        <v>186</v>
      </c>
      <c r="BM522" s="114" t="s">
        <v>186</v>
      </c>
      <c r="BN522" s="111" t="s">
        <v>317</v>
      </c>
      <c r="BO522" s="114">
        <v>12390263</v>
      </c>
      <c r="BP522" s="111" t="s">
        <v>186</v>
      </c>
      <c r="BQ522" s="114" t="s">
        <v>186</v>
      </c>
      <c r="BR522" s="111" t="s">
        <v>186</v>
      </c>
      <c r="BS522" s="114" t="s">
        <v>186</v>
      </c>
      <c r="BT522" s="114" t="s">
        <v>186</v>
      </c>
      <c r="BU522" s="114" t="s">
        <v>186</v>
      </c>
      <c r="BV522" s="114" t="s">
        <v>186</v>
      </c>
      <c r="BW522" s="114" t="s">
        <v>186</v>
      </c>
      <c r="BX522" s="114" t="s">
        <v>186</v>
      </c>
      <c r="BY522" s="114" t="s">
        <v>186</v>
      </c>
      <c r="BZ522" s="114" t="s">
        <v>186</v>
      </c>
      <c r="CA522" s="111" t="s">
        <v>186</v>
      </c>
      <c r="CB522" s="114" t="s">
        <v>186</v>
      </c>
      <c r="CC522" s="111" t="s">
        <v>186</v>
      </c>
      <c r="CD522" s="114" t="s">
        <v>186</v>
      </c>
      <c r="CE522" s="111" t="s">
        <v>188</v>
      </c>
      <c r="CF522" s="111" t="s">
        <v>1983</v>
      </c>
      <c r="CG522" s="111" t="s">
        <v>186</v>
      </c>
      <c r="CH522" s="111" t="s">
        <v>186</v>
      </c>
      <c r="CI522" s="111" t="s">
        <v>186</v>
      </c>
      <c r="CJ522" s="111" t="s">
        <v>186</v>
      </c>
      <c r="CK522" s="111" t="s">
        <v>186</v>
      </c>
      <c r="CL522" s="111" t="s">
        <v>186</v>
      </c>
      <c r="CM522" s="111" t="s">
        <v>186</v>
      </c>
      <c r="CN522" s="111" t="s">
        <v>186</v>
      </c>
      <c r="CO522" s="111" t="s">
        <v>186</v>
      </c>
      <c r="CP522" s="111" t="s">
        <v>186</v>
      </c>
      <c r="CQ522" s="111" t="s">
        <v>186</v>
      </c>
      <c r="CR522" s="111" t="s">
        <v>186</v>
      </c>
      <c r="CS522" s="111" t="s">
        <v>186</v>
      </c>
      <c r="CT522" s="111" t="s">
        <v>186</v>
      </c>
      <c r="CU522" s="111" t="s">
        <v>186</v>
      </c>
      <c r="CV522" s="114" t="s">
        <v>186</v>
      </c>
      <c r="CW522" s="111" t="s">
        <v>186</v>
      </c>
      <c r="CX522" s="111" t="s">
        <v>186</v>
      </c>
      <c r="CY522" s="111" t="s">
        <v>186</v>
      </c>
      <c r="CZ522" s="111" t="s">
        <v>186</v>
      </c>
      <c r="DA522" s="111" t="s">
        <v>186</v>
      </c>
      <c r="DB522" s="111" t="s">
        <v>186</v>
      </c>
      <c r="DC522" s="111" t="s">
        <v>186</v>
      </c>
      <c r="DD522" s="111" t="s">
        <v>186</v>
      </c>
      <c r="DE522" s="111" t="s">
        <v>186</v>
      </c>
      <c r="DF522" s="111" t="s">
        <v>186</v>
      </c>
      <c r="DG522" s="111" t="s">
        <v>186</v>
      </c>
      <c r="DH522" s="111" t="s">
        <v>186</v>
      </c>
      <c r="DI522" s="111" t="s">
        <v>186</v>
      </c>
      <c r="DJ522" s="111" t="s">
        <v>186</v>
      </c>
      <c r="DK522" s="111" t="s">
        <v>186</v>
      </c>
      <c r="DL522" s="111" t="s">
        <v>186</v>
      </c>
      <c r="DM522" s="115">
        <v>40969.57803240741</v>
      </c>
    </row>
    <row r="523" spans="18:117" ht="17.25" customHeight="1" hidden="1">
      <c r="R523" s="111" t="s">
        <v>2015</v>
      </c>
      <c r="S523" s="111" t="s">
        <v>2016</v>
      </c>
      <c r="T523" s="111" t="s">
        <v>2017</v>
      </c>
      <c r="U523" s="111" t="s">
        <v>2018</v>
      </c>
      <c r="V523" s="111" t="s">
        <v>180</v>
      </c>
      <c r="W523" s="112">
        <v>75142</v>
      </c>
      <c r="X523" s="111" t="s">
        <v>2017</v>
      </c>
      <c r="Y523" s="111" t="s">
        <v>2018</v>
      </c>
      <c r="Z523" s="111" t="s">
        <v>180</v>
      </c>
      <c r="AA523" s="112">
        <v>75142</v>
      </c>
      <c r="AB523" s="113">
        <v>9729327200</v>
      </c>
      <c r="AC523" s="113">
        <v>6822367202</v>
      </c>
      <c r="AD523" s="111" t="s">
        <v>1979</v>
      </c>
      <c r="AE523" s="111" t="s">
        <v>2003</v>
      </c>
      <c r="AF523" s="111" t="s">
        <v>1980</v>
      </c>
      <c r="AG523" s="111" t="s">
        <v>1981</v>
      </c>
      <c r="AH523" s="111" t="s">
        <v>1982</v>
      </c>
      <c r="AI523" s="111" t="s">
        <v>1353</v>
      </c>
      <c r="AJ523" s="111" t="s">
        <v>180</v>
      </c>
      <c r="AK523" s="112">
        <v>76011</v>
      </c>
      <c r="AL523" s="111" t="s">
        <v>1982</v>
      </c>
      <c r="AM523" s="111" t="s">
        <v>1353</v>
      </c>
      <c r="AN523" s="111" t="s">
        <v>180</v>
      </c>
      <c r="AO523" s="112">
        <v>76011</v>
      </c>
      <c r="AP523" s="113">
        <v>6822366220</v>
      </c>
      <c r="AQ523" s="113">
        <v>6822367202</v>
      </c>
      <c r="AR523" s="111" t="s">
        <v>185</v>
      </c>
      <c r="AS523" s="114" t="s">
        <v>186</v>
      </c>
      <c r="AT523" s="114">
        <v>1881856</v>
      </c>
      <c r="AU523" s="114"/>
      <c r="AV523" s="114"/>
      <c r="AW523" s="114" t="s">
        <v>186</v>
      </c>
      <c r="AX523" s="114" t="s">
        <v>186</v>
      </c>
      <c r="AY523" s="114" t="s">
        <v>186</v>
      </c>
      <c r="AZ523" s="114" t="s">
        <v>186</v>
      </c>
      <c r="BA523" s="114" t="s">
        <v>186</v>
      </c>
      <c r="BB523" s="111" t="s">
        <v>306</v>
      </c>
      <c r="BC523" s="114">
        <v>1881856</v>
      </c>
      <c r="BD523" s="111" t="s">
        <v>186</v>
      </c>
      <c r="BE523" s="114" t="s">
        <v>186</v>
      </c>
      <c r="BF523" s="111" t="s">
        <v>186</v>
      </c>
      <c r="BG523" s="114" t="s">
        <v>186</v>
      </c>
      <c r="BH523" s="114" t="s">
        <v>186</v>
      </c>
      <c r="BI523" s="114" t="s">
        <v>186</v>
      </c>
      <c r="BJ523" s="114" t="s">
        <v>186</v>
      </c>
      <c r="BK523" s="114" t="s">
        <v>186</v>
      </c>
      <c r="BL523" s="114" t="s">
        <v>186</v>
      </c>
      <c r="BM523" s="114" t="s">
        <v>186</v>
      </c>
      <c r="BN523" s="111" t="s">
        <v>307</v>
      </c>
      <c r="BO523" s="114">
        <v>44892495</v>
      </c>
      <c r="BP523" s="111" t="s">
        <v>186</v>
      </c>
      <c r="BQ523" s="114" t="s">
        <v>186</v>
      </c>
      <c r="BR523" s="111" t="s">
        <v>186</v>
      </c>
      <c r="BS523" s="114" t="s">
        <v>186</v>
      </c>
      <c r="BT523" s="114" t="s">
        <v>186</v>
      </c>
      <c r="BU523" s="114" t="s">
        <v>186</v>
      </c>
      <c r="BV523" s="114" t="s">
        <v>186</v>
      </c>
      <c r="BW523" s="114" t="s">
        <v>186</v>
      </c>
      <c r="BX523" s="114" t="s">
        <v>186</v>
      </c>
      <c r="BY523" s="114" t="s">
        <v>186</v>
      </c>
      <c r="BZ523" s="114" t="s">
        <v>186</v>
      </c>
      <c r="CA523" s="111" t="s">
        <v>186</v>
      </c>
      <c r="CB523" s="114" t="s">
        <v>186</v>
      </c>
      <c r="CC523" s="111" t="s">
        <v>186</v>
      </c>
      <c r="CD523" s="114" t="s">
        <v>186</v>
      </c>
      <c r="CE523" s="111" t="s">
        <v>188</v>
      </c>
      <c r="CF523" s="111" t="s">
        <v>2019</v>
      </c>
      <c r="CG523" s="111" t="s">
        <v>186</v>
      </c>
      <c r="CH523" s="111" t="s">
        <v>186</v>
      </c>
      <c r="CI523" s="111" t="s">
        <v>186</v>
      </c>
      <c r="CJ523" s="111" t="s">
        <v>186</v>
      </c>
      <c r="CK523" s="111" t="s">
        <v>186</v>
      </c>
      <c r="CL523" s="111" t="s">
        <v>186</v>
      </c>
      <c r="CM523" s="111" t="s">
        <v>186</v>
      </c>
      <c r="CN523" s="111" t="s">
        <v>186</v>
      </c>
      <c r="CO523" s="111" t="s">
        <v>186</v>
      </c>
      <c r="CP523" s="111" t="s">
        <v>186</v>
      </c>
      <c r="CQ523" s="111" t="s">
        <v>186</v>
      </c>
      <c r="CR523" s="111" t="s">
        <v>186</v>
      </c>
      <c r="CS523" s="111" t="s">
        <v>186</v>
      </c>
      <c r="CT523" s="111" t="s">
        <v>186</v>
      </c>
      <c r="CU523" s="111" t="s">
        <v>186</v>
      </c>
      <c r="CV523" s="114" t="s">
        <v>186</v>
      </c>
      <c r="CW523" s="111" t="s">
        <v>186</v>
      </c>
      <c r="CX523" s="111" t="s">
        <v>186</v>
      </c>
      <c r="CY523" s="111" t="s">
        <v>186</v>
      </c>
      <c r="CZ523" s="111" t="s">
        <v>186</v>
      </c>
      <c r="DA523" s="111" t="s">
        <v>186</v>
      </c>
      <c r="DB523" s="111" t="s">
        <v>186</v>
      </c>
      <c r="DC523" s="111" t="s">
        <v>186</v>
      </c>
      <c r="DD523" s="111" t="s">
        <v>186</v>
      </c>
      <c r="DE523" s="111" t="s">
        <v>186</v>
      </c>
      <c r="DF523" s="111" t="s">
        <v>186</v>
      </c>
      <c r="DG523" s="111" t="s">
        <v>186</v>
      </c>
      <c r="DH523" s="111" t="s">
        <v>186</v>
      </c>
      <c r="DI523" s="111" t="s">
        <v>186</v>
      </c>
      <c r="DJ523" s="111" t="s">
        <v>186</v>
      </c>
      <c r="DK523" s="111" t="s">
        <v>186</v>
      </c>
      <c r="DL523" s="111" t="s">
        <v>186</v>
      </c>
      <c r="DM523" s="115">
        <v>40974.67302083333</v>
      </c>
    </row>
    <row r="524" spans="18:117" ht="17.25" customHeight="1" hidden="1">
      <c r="R524" s="111" t="s">
        <v>2020</v>
      </c>
      <c r="S524" s="111" t="s">
        <v>2021</v>
      </c>
      <c r="T524" s="111" t="s">
        <v>2022</v>
      </c>
      <c r="U524" s="111" t="s">
        <v>2023</v>
      </c>
      <c r="V524" s="111" t="s">
        <v>180</v>
      </c>
      <c r="W524" s="112">
        <v>76012</v>
      </c>
      <c r="X524" s="111" t="s">
        <v>2022</v>
      </c>
      <c r="Y524" s="111" t="s">
        <v>2023</v>
      </c>
      <c r="Z524" s="111" t="s">
        <v>180</v>
      </c>
      <c r="AA524" s="112">
        <v>76012</v>
      </c>
      <c r="AB524" s="113">
        <v>8179606100</v>
      </c>
      <c r="AC524" s="113">
        <v>6822367202</v>
      </c>
      <c r="AD524" s="111" t="s">
        <v>1979</v>
      </c>
      <c r="AE524" s="111" t="s">
        <v>303</v>
      </c>
      <c r="AF524" s="111" t="s">
        <v>1980</v>
      </c>
      <c r="AG524" s="111" t="s">
        <v>1981</v>
      </c>
      <c r="AH524" s="111" t="s">
        <v>1982</v>
      </c>
      <c r="AI524" s="111" t="s">
        <v>1353</v>
      </c>
      <c r="AJ524" s="111" t="s">
        <v>180</v>
      </c>
      <c r="AK524" s="112">
        <v>76011</v>
      </c>
      <c r="AL524" s="111" t="s">
        <v>1982</v>
      </c>
      <c r="AM524" s="111" t="s">
        <v>1353</v>
      </c>
      <c r="AN524" s="111" t="s">
        <v>180</v>
      </c>
      <c r="AO524" s="112">
        <v>76011</v>
      </c>
      <c r="AP524" s="113">
        <v>6822366220</v>
      </c>
      <c r="AQ524" s="113">
        <v>6822367202</v>
      </c>
      <c r="AR524" s="111" t="s">
        <v>185</v>
      </c>
      <c r="AS524" s="114" t="s">
        <v>186</v>
      </c>
      <c r="AT524" s="114">
        <v>17173604</v>
      </c>
      <c r="AU524" s="114"/>
      <c r="AV524" s="114"/>
      <c r="AW524" s="114" t="s">
        <v>186</v>
      </c>
      <c r="AX524" s="114" t="s">
        <v>186</v>
      </c>
      <c r="AY524" s="114" t="s">
        <v>186</v>
      </c>
      <c r="AZ524" s="114" t="s">
        <v>186</v>
      </c>
      <c r="BA524" s="114" t="s">
        <v>186</v>
      </c>
      <c r="BB524" s="111" t="s">
        <v>186</v>
      </c>
      <c r="BC524" s="114" t="s">
        <v>186</v>
      </c>
      <c r="BD524" s="111" t="s">
        <v>186</v>
      </c>
      <c r="BE524" s="114" t="s">
        <v>186</v>
      </c>
      <c r="BF524" s="111" t="s">
        <v>186</v>
      </c>
      <c r="BG524" s="114" t="s">
        <v>186</v>
      </c>
      <c r="BH524" s="114" t="s">
        <v>186</v>
      </c>
      <c r="BI524" s="114" t="s">
        <v>186</v>
      </c>
      <c r="BJ524" s="114" t="s">
        <v>186</v>
      </c>
      <c r="BK524" s="114" t="s">
        <v>186</v>
      </c>
      <c r="BL524" s="114" t="s">
        <v>186</v>
      </c>
      <c r="BM524" s="114" t="s">
        <v>186</v>
      </c>
      <c r="BN524" s="111" t="s">
        <v>317</v>
      </c>
      <c r="BO524" s="114">
        <v>17173604</v>
      </c>
      <c r="BP524" s="111" t="s">
        <v>186</v>
      </c>
      <c r="BQ524" s="114" t="s">
        <v>186</v>
      </c>
      <c r="BR524" s="111" t="s">
        <v>186</v>
      </c>
      <c r="BS524" s="114" t="s">
        <v>186</v>
      </c>
      <c r="BT524" s="114" t="s">
        <v>186</v>
      </c>
      <c r="BU524" s="114" t="s">
        <v>186</v>
      </c>
      <c r="BV524" s="114" t="s">
        <v>186</v>
      </c>
      <c r="BW524" s="114" t="s">
        <v>186</v>
      </c>
      <c r="BX524" s="114" t="s">
        <v>186</v>
      </c>
      <c r="BY524" s="114" t="s">
        <v>186</v>
      </c>
      <c r="BZ524" s="114" t="s">
        <v>186</v>
      </c>
      <c r="CA524" s="111" t="s">
        <v>186</v>
      </c>
      <c r="CB524" s="114" t="s">
        <v>186</v>
      </c>
      <c r="CC524" s="111" t="s">
        <v>186</v>
      </c>
      <c r="CD524" s="114" t="s">
        <v>186</v>
      </c>
      <c r="CE524" s="111" t="s">
        <v>188</v>
      </c>
      <c r="CF524" s="111" t="s">
        <v>1983</v>
      </c>
      <c r="CG524" s="111" t="s">
        <v>186</v>
      </c>
      <c r="CH524" s="111" t="s">
        <v>186</v>
      </c>
      <c r="CI524" s="111" t="s">
        <v>186</v>
      </c>
      <c r="CJ524" s="111" t="s">
        <v>186</v>
      </c>
      <c r="CK524" s="111" t="s">
        <v>186</v>
      </c>
      <c r="CL524" s="111" t="s">
        <v>186</v>
      </c>
      <c r="CM524" s="111" t="s">
        <v>186</v>
      </c>
      <c r="CN524" s="111" t="s">
        <v>186</v>
      </c>
      <c r="CO524" s="111" t="s">
        <v>186</v>
      </c>
      <c r="CP524" s="111" t="s">
        <v>186</v>
      </c>
      <c r="CQ524" s="111" t="s">
        <v>186</v>
      </c>
      <c r="CR524" s="111" t="s">
        <v>186</v>
      </c>
      <c r="CS524" s="111" t="s">
        <v>186</v>
      </c>
      <c r="CT524" s="111" t="s">
        <v>186</v>
      </c>
      <c r="CU524" s="111" t="s">
        <v>186</v>
      </c>
      <c r="CV524" s="114" t="s">
        <v>186</v>
      </c>
      <c r="CW524" s="111" t="s">
        <v>186</v>
      </c>
      <c r="CX524" s="111" t="s">
        <v>186</v>
      </c>
      <c r="CY524" s="111" t="s">
        <v>186</v>
      </c>
      <c r="CZ524" s="111" t="s">
        <v>186</v>
      </c>
      <c r="DA524" s="111" t="s">
        <v>186</v>
      </c>
      <c r="DB524" s="111" t="s">
        <v>186</v>
      </c>
      <c r="DC524" s="111" t="s">
        <v>186</v>
      </c>
      <c r="DD524" s="111" t="s">
        <v>186</v>
      </c>
      <c r="DE524" s="111" t="s">
        <v>186</v>
      </c>
      <c r="DF524" s="111" t="s">
        <v>186</v>
      </c>
      <c r="DG524" s="111" t="s">
        <v>186</v>
      </c>
      <c r="DH524" s="111" t="s">
        <v>186</v>
      </c>
      <c r="DI524" s="111" t="s">
        <v>186</v>
      </c>
      <c r="DJ524" s="111" t="s">
        <v>186</v>
      </c>
      <c r="DK524" s="111" t="s">
        <v>186</v>
      </c>
      <c r="DL524" s="111" t="s">
        <v>186</v>
      </c>
      <c r="DM524" s="115">
        <v>40969.57523148148</v>
      </c>
    </row>
    <row r="525" spans="18:117" ht="17.25" customHeight="1" hidden="1">
      <c r="R525" s="111" t="s">
        <v>2024</v>
      </c>
      <c r="S525" s="111" t="s">
        <v>2025</v>
      </c>
      <c r="T525" s="111" t="s">
        <v>2026</v>
      </c>
      <c r="U525" s="111" t="s">
        <v>295</v>
      </c>
      <c r="V525" s="111" t="s">
        <v>180</v>
      </c>
      <c r="W525" s="112">
        <v>75093</v>
      </c>
      <c r="X525" s="111" t="s">
        <v>2026</v>
      </c>
      <c r="Y525" s="111" t="s">
        <v>295</v>
      </c>
      <c r="Z525" s="111" t="s">
        <v>180</v>
      </c>
      <c r="AA525" s="112">
        <v>75093</v>
      </c>
      <c r="AB525" s="113">
        <v>9729818000</v>
      </c>
      <c r="AC525" s="113">
        <v>6822366220</v>
      </c>
      <c r="AD525" s="111" t="s">
        <v>1979</v>
      </c>
      <c r="AE525" s="111" t="s">
        <v>2003</v>
      </c>
      <c r="AF525" s="111" t="s">
        <v>1980</v>
      </c>
      <c r="AG525" s="111" t="s">
        <v>1981</v>
      </c>
      <c r="AH525" s="111" t="s">
        <v>1982</v>
      </c>
      <c r="AI525" s="111" t="s">
        <v>1353</v>
      </c>
      <c r="AJ525" s="111" t="s">
        <v>180</v>
      </c>
      <c r="AK525" s="112">
        <v>76011</v>
      </c>
      <c r="AL525" s="111" t="s">
        <v>1982</v>
      </c>
      <c r="AM525" s="111" t="s">
        <v>1353</v>
      </c>
      <c r="AN525" s="111" t="s">
        <v>180</v>
      </c>
      <c r="AO525" s="112">
        <v>76011</v>
      </c>
      <c r="AP525" s="113">
        <v>6822366220</v>
      </c>
      <c r="AQ525" s="113">
        <v>6822367202</v>
      </c>
      <c r="AR525" s="111" t="s">
        <v>185</v>
      </c>
      <c r="AS525" s="114" t="s">
        <v>186</v>
      </c>
      <c r="AT525" s="114">
        <v>5649360</v>
      </c>
      <c r="AU525" s="114"/>
      <c r="AV525" s="114"/>
      <c r="AW525" s="114" t="s">
        <v>186</v>
      </c>
      <c r="AX525" s="114" t="s">
        <v>186</v>
      </c>
      <c r="AY525" s="114" t="s">
        <v>186</v>
      </c>
      <c r="AZ525" s="114" t="s">
        <v>186</v>
      </c>
      <c r="BA525" s="114" t="s">
        <v>186</v>
      </c>
      <c r="BB525" s="111" t="s">
        <v>186</v>
      </c>
      <c r="BC525" s="114" t="s">
        <v>186</v>
      </c>
      <c r="BD525" s="111" t="s">
        <v>186</v>
      </c>
      <c r="BE525" s="114" t="s">
        <v>186</v>
      </c>
      <c r="BF525" s="111" t="s">
        <v>186</v>
      </c>
      <c r="BG525" s="114" t="s">
        <v>186</v>
      </c>
      <c r="BH525" s="114" t="s">
        <v>186</v>
      </c>
      <c r="BI525" s="114" t="s">
        <v>186</v>
      </c>
      <c r="BJ525" s="114" t="s">
        <v>186</v>
      </c>
      <c r="BK525" s="114" t="s">
        <v>186</v>
      </c>
      <c r="BL525" s="114" t="s">
        <v>186</v>
      </c>
      <c r="BM525" s="114" t="s">
        <v>186</v>
      </c>
      <c r="BN525" s="111" t="s">
        <v>317</v>
      </c>
      <c r="BO525" s="114">
        <v>5649360</v>
      </c>
      <c r="BP525" s="111" t="s">
        <v>186</v>
      </c>
      <c r="BQ525" s="114" t="s">
        <v>186</v>
      </c>
      <c r="BR525" s="111" t="s">
        <v>186</v>
      </c>
      <c r="BS525" s="114" t="s">
        <v>186</v>
      </c>
      <c r="BT525" s="114" t="s">
        <v>186</v>
      </c>
      <c r="BU525" s="114" t="s">
        <v>186</v>
      </c>
      <c r="BV525" s="114" t="s">
        <v>186</v>
      </c>
      <c r="BW525" s="114" t="s">
        <v>186</v>
      </c>
      <c r="BX525" s="114" t="s">
        <v>186</v>
      </c>
      <c r="BY525" s="114" t="s">
        <v>186</v>
      </c>
      <c r="BZ525" s="114" t="s">
        <v>186</v>
      </c>
      <c r="CA525" s="111" t="s">
        <v>186</v>
      </c>
      <c r="CB525" s="114" t="s">
        <v>186</v>
      </c>
      <c r="CC525" s="111" t="s">
        <v>186</v>
      </c>
      <c r="CD525" s="114" t="s">
        <v>186</v>
      </c>
      <c r="CE525" s="111" t="s">
        <v>188</v>
      </c>
      <c r="CF525" s="111" t="s">
        <v>2004</v>
      </c>
      <c r="CG525" s="111" t="s">
        <v>186</v>
      </c>
      <c r="CH525" s="111" t="s">
        <v>186</v>
      </c>
      <c r="CI525" s="111" t="s">
        <v>186</v>
      </c>
      <c r="CJ525" s="111" t="s">
        <v>186</v>
      </c>
      <c r="CK525" s="111" t="s">
        <v>186</v>
      </c>
      <c r="CL525" s="111" t="s">
        <v>186</v>
      </c>
      <c r="CM525" s="111" t="s">
        <v>186</v>
      </c>
      <c r="CN525" s="111" t="s">
        <v>186</v>
      </c>
      <c r="CO525" s="111" t="s">
        <v>186</v>
      </c>
      <c r="CP525" s="111" t="s">
        <v>186</v>
      </c>
      <c r="CQ525" s="111" t="s">
        <v>186</v>
      </c>
      <c r="CR525" s="111" t="s">
        <v>186</v>
      </c>
      <c r="CS525" s="111" t="s">
        <v>186</v>
      </c>
      <c r="CT525" s="111" t="s">
        <v>186</v>
      </c>
      <c r="CU525" s="111" t="s">
        <v>186</v>
      </c>
      <c r="CV525" s="114" t="s">
        <v>186</v>
      </c>
      <c r="CW525" s="111" t="s">
        <v>186</v>
      </c>
      <c r="CX525" s="111" t="s">
        <v>186</v>
      </c>
      <c r="CY525" s="111" t="s">
        <v>186</v>
      </c>
      <c r="CZ525" s="111" t="s">
        <v>186</v>
      </c>
      <c r="DA525" s="111" t="s">
        <v>186</v>
      </c>
      <c r="DB525" s="111" t="s">
        <v>186</v>
      </c>
      <c r="DC525" s="111" t="s">
        <v>186</v>
      </c>
      <c r="DD525" s="111" t="s">
        <v>186</v>
      </c>
      <c r="DE525" s="111" t="s">
        <v>186</v>
      </c>
      <c r="DF525" s="111" t="s">
        <v>186</v>
      </c>
      <c r="DG525" s="111" t="s">
        <v>186</v>
      </c>
      <c r="DH525" s="111" t="s">
        <v>186</v>
      </c>
      <c r="DI525" s="111" t="s">
        <v>186</v>
      </c>
      <c r="DJ525" s="111" t="s">
        <v>186</v>
      </c>
      <c r="DK525" s="111" t="s">
        <v>186</v>
      </c>
      <c r="DL525" s="111" t="s">
        <v>186</v>
      </c>
      <c r="DM525" s="115">
        <v>40969.47908564815</v>
      </c>
    </row>
    <row r="526" spans="18:117" ht="17.25" customHeight="1" hidden="1">
      <c r="R526" s="111" t="s">
        <v>2027</v>
      </c>
      <c r="S526" s="111" t="s">
        <v>2028</v>
      </c>
      <c r="T526" s="111" t="s">
        <v>2029</v>
      </c>
      <c r="U526" s="111" t="s">
        <v>2030</v>
      </c>
      <c r="V526" s="111" t="s">
        <v>180</v>
      </c>
      <c r="W526" s="112">
        <v>75032</v>
      </c>
      <c r="X526" s="111" t="s">
        <v>2029</v>
      </c>
      <c r="Y526" s="111" t="s">
        <v>2030</v>
      </c>
      <c r="Z526" s="111" t="s">
        <v>180</v>
      </c>
      <c r="AA526" s="112">
        <v>75032</v>
      </c>
      <c r="AB526" s="113">
        <v>4696981000</v>
      </c>
      <c r="AC526" s="113">
        <v>6822367202</v>
      </c>
      <c r="AD526" s="111" t="s">
        <v>1979</v>
      </c>
      <c r="AE526" s="111" t="s">
        <v>2003</v>
      </c>
      <c r="AF526" s="111" t="s">
        <v>1980</v>
      </c>
      <c r="AG526" s="111" t="s">
        <v>1981</v>
      </c>
      <c r="AH526" s="111" t="s">
        <v>1982</v>
      </c>
      <c r="AI526" s="111" t="s">
        <v>1353</v>
      </c>
      <c r="AJ526" s="111" t="s">
        <v>180</v>
      </c>
      <c r="AK526" s="112">
        <v>76011</v>
      </c>
      <c r="AL526" s="111" t="s">
        <v>1982</v>
      </c>
      <c r="AM526" s="111" t="s">
        <v>1353</v>
      </c>
      <c r="AN526" s="111" t="s">
        <v>180</v>
      </c>
      <c r="AO526" s="112">
        <v>76011</v>
      </c>
      <c r="AP526" s="113">
        <v>6822366220</v>
      </c>
      <c r="AQ526" s="113">
        <v>6822367202</v>
      </c>
      <c r="AR526" s="111" t="s">
        <v>185</v>
      </c>
      <c r="AS526" s="114" t="s">
        <v>186</v>
      </c>
      <c r="AT526" s="114">
        <v>1047358</v>
      </c>
      <c r="AU526" s="114"/>
      <c r="AV526" s="114"/>
      <c r="AW526" s="114" t="s">
        <v>186</v>
      </c>
      <c r="AX526" s="114" t="s">
        <v>186</v>
      </c>
      <c r="AY526" s="114" t="s">
        <v>186</v>
      </c>
      <c r="AZ526" s="114" t="s">
        <v>186</v>
      </c>
      <c r="BA526" s="114" t="s">
        <v>186</v>
      </c>
      <c r="BB526" s="111" t="s">
        <v>186</v>
      </c>
      <c r="BC526" s="114" t="s">
        <v>186</v>
      </c>
      <c r="BD526" s="111" t="s">
        <v>186</v>
      </c>
      <c r="BE526" s="114" t="s">
        <v>186</v>
      </c>
      <c r="BF526" s="111" t="s">
        <v>186</v>
      </c>
      <c r="BG526" s="114" t="s">
        <v>186</v>
      </c>
      <c r="BH526" s="114" t="s">
        <v>186</v>
      </c>
      <c r="BI526" s="114" t="s">
        <v>186</v>
      </c>
      <c r="BJ526" s="114" t="s">
        <v>186</v>
      </c>
      <c r="BK526" s="114" t="s">
        <v>186</v>
      </c>
      <c r="BL526" s="114" t="s">
        <v>186</v>
      </c>
      <c r="BM526" s="114" t="s">
        <v>186</v>
      </c>
      <c r="BN526" s="111" t="s">
        <v>317</v>
      </c>
      <c r="BO526" s="114">
        <v>1047358</v>
      </c>
      <c r="BP526" s="111" t="s">
        <v>186</v>
      </c>
      <c r="BQ526" s="114" t="s">
        <v>186</v>
      </c>
      <c r="BR526" s="111" t="s">
        <v>186</v>
      </c>
      <c r="BS526" s="114" t="s">
        <v>186</v>
      </c>
      <c r="BT526" s="114" t="s">
        <v>186</v>
      </c>
      <c r="BU526" s="114" t="s">
        <v>186</v>
      </c>
      <c r="BV526" s="114" t="s">
        <v>186</v>
      </c>
      <c r="BW526" s="114" t="s">
        <v>186</v>
      </c>
      <c r="BX526" s="114" t="s">
        <v>186</v>
      </c>
      <c r="BY526" s="114" t="s">
        <v>186</v>
      </c>
      <c r="BZ526" s="114" t="s">
        <v>186</v>
      </c>
      <c r="CA526" s="111" t="s">
        <v>186</v>
      </c>
      <c r="CB526" s="114" t="s">
        <v>186</v>
      </c>
      <c r="CC526" s="111" t="s">
        <v>186</v>
      </c>
      <c r="CD526" s="114" t="s">
        <v>186</v>
      </c>
      <c r="CE526" s="111" t="s">
        <v>188</v>
      </c>
      <c r="CF526" s="111" t="s">
        <v>2004</v>
      </c>
      <c r="CG526" s="111" t="s">
        <v>186</v>
      </c>
      <c r="CH526" s="111" t="s">
        <v>186</v>
      </c>
      <c r="CI526" s="111" t="s">
        <v>186</v>
      </c>
      <c r="CJ526" s="111" t="s">
        <v>186</v>
      </c>
      <c r="CK526" s="111" t="s">
        <v>186</v>
      </c>
      <c r="CL526" s="111" t="s">
        <v>186</v>
      </c>
      <c r="CM526" s="111" t="s">
        <v>186</v>
      </c>
      <c r="CN526" s="111" t="s">
        <v>186</v>
      </c>
      <c r="CO526" s="111" t="s">
        <v>186</v>
      </c>
      <c r="CP526" s="111" t="s">
        <v>186</v>
      </c>
      <c r="CQ526" s="111" t="s">
        <v>186</v>
      </c>
      <c r="CR526" s="111" t="s">
        <v>186</v>
      </c>
      <c r="CS526" s="111" t="s">
        <v>186</v>
      </c>
      <c r="CT526" s="111" t="s">
        <v>186</v>
      </c>
      <c r="CU526" s="111" t="s">
        <v>186</v>
      </c>
      <c r="CV526" s="114" t="s">
        <v>186</v>
      </c>
      <c r="CW526" s="111" t="s">
        <v>186</v>
      </c>
      <c r="CX526" s="111" t="s">
        <v>186</v>
      </c>
      <c r="CY526" s="111" t="s">
        <v>186</v>
      </c>
      <c r="CZ526" s="111" t="s">
        <v>186</v>
      </c>
      <c r="DA526" s="111" t="s">
        <v>186</v>
      </c>
      <c r="DB526" s="111" t="s">
        <v>186</v>
      </c>
      <c r="DC526" s="111" t="s">
        <v>186</v>
      </c>
      <c r="DD526" s="111" t="s">
        <v>186</v>
      </c>
      <c r="DE526" s="111" t="s">
        <v>186</v>
      </c>
      <c r="DF526" s="111" t="s">
        <v>186</v>
      </c>
      <c r="DG526" s="111" t="s">
        <v>186</v>
      </c>
      <c r="DH526" s="111" t="s">
        <v>186</v>
      </c>
      <c r="DI526" s="111" t="s">
        <v>186</v>
      </c>
      <c r="DJ526" s="111" t="s">
        <v>186</v>
      </c>
      <c r="DK526" s="111" t="s">
        <v>186</v>
      </c>
      <c r="DL526" s="111" t="s">
        <v>186</v>
      </c>
      <c r="DM526" s="115">
        <v>40969.484131944446</v>
      </c>
    </row>
    <row r="527" spans="18:117" ht="17.25" customHeight="1" hidden="1">
      <c r="R527" s="111" t="s">
        <v>2031</v>
      </c>
      <c r="S527" s="111" t="s">
        <v>2032</v>
      </c>
      <c r="T527" s="111" t="s">
        <v>2033</v>
      </c>
      <c r="U527" s="111" t="s">
        <v>2034</v>
      </c>
      <c r="V527" s="111" t="s">
        <v>180</v>
      </c>
      <c r="W527" s="112">
        <v>75020</v>
      </c>
      <c r="X527" s="111" t="s">
        <v>2033</v>
      </c>
      <c r="Y527" s="111" t="s">
        <v>2034</v>
      </c>
      <c r="Z527" s="111" t="s">
        <v>180</v>
      </c>
      <c r="AA527" s="112">
        <v>75020</v>
      </c>
      <c r="AB527" s="113">
        <v>9034164000</v>
      </c>
      <c r="AC527" s="113">
        <v>9034164129</v>
      </c>
      <c r="AD527" s="111" t="s">
        <v>791</v>
      </c>
      <c r="AE527" s="111" t="s">
        <v>792</v>
      </c>
      <c r="AF527" s="111" t="s">
        <v>793</v>
      </c>
      <c r="AG527" s="111" t="s">
        <v>2035</v>
      </c>
      <c r="AH527" s="111" t="s">
        <v>795</v>
      </c>
      <c r="AI527" s="111" t="s">
        <v>796</v>
      </c>
      <c r="AJ527" s="111" t="s">
        <v>797</v>
      </c>
      <c r="AK527" s="112">
        <v>70734</v>
      </c>
      <c r="AL527" s="111" t="s">
        <v>795</v>
      </c>
      <c r="AM527" s="111" t="s">
        <v>796</v>
      </c>
      <c r="AN527" s="111" t="s">
        <v>797</v>
      </c>
      <c r="AO527" s="112">
        <v>70734</v>
      </c>
      <c r="AP527" s="113">
        <v>2256732660</v>
      </c>
      <c r="AQ527" s="113">
        <v>6107683410</v>
      </c>
      <c r="AR527" s="111" t="s">
        <v>185</v>
      </c>
      <c r="AS527" s="114">
        <v>3111080</v>
      </c>
      <c r="AT527" s="114" t="s">
        <v>186</v>
      </c>
      <c r="AU527" s="114"/>
      <c r="AV527" s="114"/>
      <c r="AW527" s="114" t="s">
        <v>186</v>
      </c>
      <c r="AX527" s="114" t="s">
        <v>186</v>
      </c>
      <c r="AY527" s="114" t="s">
        <v>186</v>
      </c>
      <c r="AZ527" s="114" t="s">
        <v>186</v>
      </c>
      <c r="BA527" s="114" t="s">
        <v>186</v>
      </c>
      <c r="BB527" s="111" t="s">
        <v>798</v>
      </c>
      <c r="BC527" s="114">
        <v>3111080</v>
      </c>
      <c r="BD527" s="111" t="s">
        <v>186</v>
      </c>
      <c r="BE527" s="114" t="s">
        <v>186</v>
      </c>
      <c r="BF527" s="111" t="s">
        <v>186</v>
      </c>
      <c r="BG527" s="114" t="s">
        <v>186</v>
      </c>
      <c r="BH527" s="114" t="s">
        <v>186</v>
      </c>
      <c r="BI527" s="114" t="s">
        <v>186</v>
      </c>
      <c r="BJ527" s="114" t="s">
        <v>186</v>
      </c>
      <c r="BK527" s="114" t="s">
        <v>186</v>
      </c>
      <c r="BL527" s="114" t="s">
        <v>186</v>
      </c>
      <c r="BM527" s="114" t="s">
        <v>186</v>
      </c>
      <c r="BN527" s="111" t="s">
        <v>186</v>
      </c>
      <c r="BO527" s="114" t="s">
        <v>186</v>
      </c>
      <c r="BP527" s="111" t="s">
        <v>186</v>
      </c>
      <c r="BQ527" s="114" t="s">
        <v>186</v>
      </c>
      <c r="BR527" s="111" t="s">
        <v>186</v>
      </c>
      <c r="BS527" s="114" t="s">
        <v>186</v>
      </c>
      <c r="BT527" s="114" t="s">
        <v>186</v>
      </c>
      <c r="BU527" s="114" t="s">
        <v>186</v>
      </c>
      <c r="BV527" s="114" t="s">
        <v>186</v>
      </c>
      <c r="BW527" s="114" t="s">
        <v>186</v>
      </c>
      <c r="BX527" s="114" t="s">
        <v>186</v>
      </c>
      <c r="BY527" s="114" t="s">
        <v>186</v>
      </c>
      <c r="BZ527" s="114" t="s">
        <v>186</v>
      </c>
      <c r="CA527" s="111" t="s">
        <v>186</v>
      </c>
      <c r="CB527" s="114" t="s">
        <v>186</v>
      </c>
      <c r="CC527" s="111" t="s">
        <v>186</v>
      </c>
      <c r="CD527" s="114" t="s">
        <v>186</v>
      </c>
      <c r="CE527" s="111" t="s">
        <v>188</v>
      </c>
      <c r="CF527" s="111" t="s">
        <v>186</v>
      </c>
      <c r="CG527" s="111" t="s">
        <v>186</v>
      </c>
      <c r="CH527" s="111" t="s">
        <v>186</v>
      </c>
      <c r="CI527" s="111" t="s">
        <v>186</v>
      </c>
      <c r="CJ527" s="111" t="s">
        <v>186</v>
      </c>
      <c r="CK527" s="111" t="s">
        <v>186</v>
      </c>
      <c r="CL527" s="111" t="s">
        <v>186</v>
      </c>
      <c r="CM527" s="111" t="s">
        <v>186</v>
      </c>
      <c r="CN527" s="111" t="s">
        <v>186</v>
      </c>
      <c r="CO527" s="111" t="s">
        <v>186</v>
      </c>
      <c r="CP527" s="111" t="s">
        <v>186</v>
      </c>
      <c r="CQ527" s="111" t="s">
        <v>186</v>
      </c>
      <c r="CR527" s="111" t="s">
        <v>186</v>
      </c>
      <c r="CS527" s="111" t="s">
        <v>186</v>
      </c>
      <c r="CT527" s="111" t="s">
        <v>186</v>
      </c>
      <c r="CU527" s="111" t="s">
        <v>186</v>
      </c>
      <c r="CV527" s="111" t="s">
        <v>186</v>
      </c>
      <c r="CW527" s="111" t="s">
        <v>186</v>
      </c>
      <c r="CX527" s="111" t="s">
        <v>186</v>
      </c>
      <c r="CY527" s="111" t="s">
        <v>186</v>
      </c>
      <c r="CZ527" s="111" t="s">
        <v>186</v>
      </c>
      <c r="DA527" s="111" t="s">
        <v>186</v>
      </c>
      <c r="DB527" s="111" t="s">
        <v>186</v>
      </c>
      <c r="DC527" s="111" t="s">
        <v>186</v>
      </c>
      <c r="DD527" s="111" t="s">
        <v>186</v>
      </c>
      <c r="DE527" s="111" t="s">
        <v>186</v>
      </c>
      <c r="DF527" s="111" t="s">
        <v>186</v>
      </c>
      <c r="DG527" s="111" t="s">
        <v>186</v>
      </c>
      <c r="DH527" s="111" t="s">
        <v>186</v>
      </c>
      <c r="DI527" s="111" t="s">
        <v>186</v>
      </c>
      <c r="DJ527" s="111" t="s">
        <v>186</v>
      </c>
      <c r="DK527" s="111" t="s">
        <v>186</v>
      </c>
      <c r="DL527" s="111" t="s">
        <v>186</v>
      </c>
      <c r="DM527" s="115">
        <v>40939.694016203706</v>
      </c>
    </row>
    <row r="528" spans="18:117" ht="17.25" customHeight="1" hidden="1">
      <c r="R528" s="111" t="s">
        <v>2036</v>
      </c>
      <c r="S528" s="111" t="s">
        <v>2037</v>
      </c>
      <c r="T528" s="111" t="s">
        <v>2038</v>
      </c>
      <c r="U528" s="111" t="s">
        <v>987</v>
      </c>
      <c r="V528" s="111" t="s">
        <v>180</v>
      </c>
      <c r="W528" s="112">
        <v>75601</v>
      </c>
      <c r="X528" s="111" t="s">
        <v>2038</v>
      </c>
      <c r="Y528" s="111" t="s">
        <v>987</v>
      </c>
      <c r="Z528" s="111" t="s">
        <v>180</v>
      </c>
      <c r="AA528" s="112">
        <v>75601</v>
      </c>
      <c r="AB528" s="113">
        <v>9033154869</v>
      </c>
      <c r="AC528" s="113">
        <v>9033151123</v>
      </c>
      <c r="AD528" s="111" t="s">
        <v>983</v>
      </c>
      <c r="AE528" s="111" t="s">
        <v>236</v>
      </c>
      <c r="AF528" s="111" t="s">
        <v>984</v>
      </c>
      <c r="AG528" s="111" t="s">
        <v>1090</v>
      </c>
      <c r="AH528" s="111" t="s">
        <v>2038</v>
      </c>
      <c r="AI528" s="111" t="s">
        <v>987</v>
      </c>
      <c r="AJ528" s="111" t="s">
        <v>180</v>
      </c>
      <c r="AK528" s="112">
        <v>75601</v>
      </c>
      <c r="AL528" s="111" t="s">
        <v>2038</v>
      </c>
      <c r="AM528" s="111" t="s">
        <v>987</v>
      </c>
      <c r="AN528" s="111" t="s">
        <v>180</v>
      </c>
      <c r="AO528" s="112">
        <v>75601</v>
      </c>
      <c r="AP528" s="113">
        <v>9033154869</v>
      </c>
      <c r="AQ528" s="113">
        <v>9033151123</v>
      </c>
      <c r="AR528" s="111" t="s">
        <v>185</v>
      </c>
      <c r="AS528" s="114">
        <v>8270173</v>
      </c>
      <c r="AT528" s="114">
        <v>1302414</v>
      </c>
      <c r="AU528" s="114"/>
      <c r="AV528" s="114"/>
      <c r="AW528" s="114" t="s">
        <v>186</v>
      </c>
      <c r="AX528" s="114" t="s">
        <v>186</v>
      </c>
      <c r="AY528" s="114" t="s">
        <v>186</v>
      </c>
      <c r="AZ528" s="114" t="s">
        <v>186</v>
      </c>
      <c r="BA528" s="114" t="s">
        <v>186</v>
      </c>
      <c r="BB528" s="111" t="s">
        <v>1092</v>
      </c>
      <c r="BC528" s="114">
        <v>8270173</v>
      </c>
      <c r="BD528" s="111" t="s">
        <v>186</v>
      </c>
      <c r="BE528" s="114" t="s">
        <v>186</v>
      </c>
      <c r="BF528" s="111" t="s">
        <v>186</v>
      </c>
      <c r="BG528" s="114" t="s">
        <v>186</v>
      </c>
      <c r="BH528" s="114" t="s">
        <v>186</v>
      </c>
      <c r="BI528" s="114" t="s">
        <v>186</v>
      </c>
      <c r="BJ528" s="114" t="s">
        <v>186</v>
      </c>
      <c r="BK528" s="114" t="s">
        <v>186</v>
      </c>
      <c r="BL528" s="114" t="s">
        <v>186</v>
      </c>
      <c r="BM528" s="114" t="s">
        <v>186</v>
      </c>
      <c r="BN528" s="111" t="s">
        <v>1092</v>
      </c>
      <c r="BO528" s="114">
        <v>1302414</v>
      </c>
      <c r="BP528" s="111" t="s">
        <v>186</v>
      </c>
      <c r="BQ528" s="114" t="s">
        <v>186</v>
      </c>
      <c r="BR528" s="111" t="s">
        <v>186</v>
      </c>
      <c r="BS528" s="114" t="s">
        <v>186</v>
      </c>
      <c r="BT528" s="114" t="s">
        <v>186</v>
      </c>
      <c r="BU528" s="114" t="s">
        <v>186</v>
      </c>
      <c r="BV528" s="114" t="s">
        <v>186</v>
      </c>
      <c r="BW528" s="114" t="s">
        <v>186</v>
      </c>
      <c r="BX528" s="114" t="s">
        <v>186</v>
      </c>
      <c r="BY528" s="114" t="s">
        <v>186</v>
      </c>
      <c r="BZ528" s="114" t="s">
        <v>186</v>
      </c>
      <c r="CA528" s="111" t="s">
        <v>186</v>
      </c>
      <c r="CB528" s="114" t="s">
        <v>186</v>
      </c>
      <c r="CC528" s="111" t="s">
        <v>186</v>
      </c>
      <c r="CD528" s="114" t="s">
        <v>186</v>
      </c>
      <c r="CE528" s="111" t="s">
        <v>215</v>
      </c>
      <c r="CF528" s="111" t="s">
        <v>2039</v>
      </c>
      <c r="CG528" s="111" t="s">
        <v>62</v>
      </c>
      <c r="CH528" s="111" t="s">
        <v>63</v>
      </c>
      <c r="CI528" s="111" t="s">
        <v>64</v>
      </c>
      <c r="CJ528" s="111" t="s">
        <v>186</v>
      </c>
      <c r="CK528" s="111" t="s">
        <v>990</v>
      </c>
      <c r="CL528" s="111" t="s">
        <v>991</v>
      </c>
      <c r="CM528" s="111" t="s">
        <v>992</v>
      </c>
      <c r="CN528" s="113">
        <v>5124949282</v>
      </c>
      <c r="CO528" s="114">
        <v>39279</v>
      </c>
      <c r="CP528" s="111" t="s">
        <v>1095</v>
      </c>
      <c r="CQ528" s="111" t="s">
        <v>988</v>
      </c>
      <c r="CR528" s="111" t="s">
        <v>990</v>
      </c>
      <c r="CS528" s="111" t="s">
        <v>991</v>
      </c>
      <c r="CT528" s="111" t="s">
        <v>992</v>
      </c>
      <c r="CU528" s="113">
        <v>5124949282</v>
      </c>
      <c r="CV528" s="114">
        <v>39279</v>
      </c>
      <c r="CW528" s="111" t="s">
        <v>1095</v>
      </c>
      <c r="CX528" s="111" t="s">
        <v>988</v>
      </c>
      <c r="CY528" s="111" t="s">
        <v>990</v>
      </c>
      <c r="CZ528" s="111" t="s">
        <v>991</v>
      </c>
      <c r="DA528" s="111" t="s">
        <v>992</v>
      </c>
      <c r="DB528" s="113">
        <v>5124949282</v>
      </c>
      <c r="DC528" s="114">
        <v>39279</v>
      </c>
      <c r="DD528" s="111" t="s">
        <v>1095</v>
      </c>
      <c r="DE528" s="111" t="s">
        <v>988</v>
      </c>
      <c r="DF528" s="111" t="s">
        <v>186</v>
      </c>
      <c r="DG528" s="111" t="s">
        <v>186</v>
      </c>
      <c r="DH528" s="111" t="s">
        <v>186</v>
      </c>
      <c r="DI528" s="111" t="s">
        <v>186</v>
      </c>
      <c r="DJ528" s="111" t="s">
        <v>186</v>
      </c>
      <c r="DK528" s="111" t="s">
        <v>186</v>
      </c>
      <c r="DL528" s="111" t="s">
        <v>186</v>
      </c>
      <c r="DM528" s="115">
        <v>40977.66898148148</v>
      </c>
    </row>
    <row r="529" spans="18:117" ht="17.25" customHeight="1" hidden="1">
      <c r="R529" s="111" t="s">
        <v>2040</v>
      </c>
      <c r="S529" s="111" t="s">
        <v>2041</v>
      </c>
      <c r="T529" s="111" t="s">
        <v>2042</v>
      </c>
      <c r="U529" s="111" t="s">
        <v>2043</v>
      </c>
      <c r="V529" s="111" t="s">
        <v>180</v>
      </c>
      <c r="W529" s="112">
        <v>77640</v>
      </c>
      <c r="X529" s="111" t="s">
        <v>2042</v>
      </c>
      <c r="Y529" s="111" t="s">
        <v>2043</v>
      </c>
      <c r="Z529" s="111" t="s">
        <v>180</v>
      </c>
      <c r="AA529" s="112">
        <v>77640</v>
      </c>
      <c r="AB529" s="113">
        <v>4097247389</v>
      </c>
      <c r="AC529" s="113">
        <v>4098535910</v>
      </c>
      <c r="AD529" s="111" t="s">
        <v>2044</v>
      </c>
      <c r="AE529" s="111" t="s">
        <v>212</v>
      </c>
      <c r="AF529" s="111" t="s">
        <v>2045</v>
      </c>
      <c r="AG529" s="111" t="s">
        <v>2041</v>
      </c>
      <c r="AH529" s="111" t="s">
        <v>2042</v>
      </c>
      <c r="AI529" s="111" t="s">
        <v>2043</v>
      </c>
      <c r="AJ529" s="111" t="s">
        <v>180</v>
      </c>
      <c r="AK529" s="112">
        <v>77640</v>
      </c>
      <c r="AL529" s="111" t="s">
        <v>2042</v>
      </c>
      <c r="AM529" s="111" t="s">
        <v>2043</v>
      </c>
      <c r="AN529" s="111" t="s">
        <v>180</v>
      </c>
      <c r="AO529" s="112">
        <v>77640</v>
      </c>
      <c r="AP529" s="113">
        <v>4098535167</v>
      </c>
      <c r="AQ529" s="113">
        <v>4098535171</v>
      </c>
      <c r="AR529" s="111" t="s">
        <v>185</v>
      </c>
      <c r="AS529" s="114">
        <v>0</v>
      </c>
      <c r="AT529" s="114">
        <v>5612651.67</v>
      </c>
      <c r="AU529" s="114"/>
      <c r="AV529" s="114"/>
      <c r="AW529" s="114" t="s">
        <v>186</v>
      </c>
      <c r="AX529" s="114" t="s">
        <v>186</v>
      </c>
      <c r="AY529" s="114" t="s">
        <v>186</v>
      </c>
      <c r="AZ529" s="114" t="s">
        <v>186</v>
      </c>
      <c r="BA529" s="114" t="s">
        <v>186</v>
      </c>
      <c r="BB529" s="111" t="s">
        <v>186</v>
      </c>
      <c r="BC529" s="114" t="s">
        <v>186</v>
      </c>
      <c r="BD529" s="111" t="s">
        <v>186</v>
      </c>
      <c r="BE529" s="114" t="s">
        <v>186</v>
      </c>
      <c r="BF529" s="111" t="s">
        <v>186</v>
      </c>
      <c r="BG529" s="114" t="s">
        <v>186</v>
      </c>
      <c r="BH529" s="114" t="s">
        <v>186</v>
      </c>
      <c r="BI529" s="114" t="s">
        <v>186</v>
      </c>
      <c r="BJ529" s="114" t="s">
        <v>186</v>
      </c>
      <c r="BK529" s="114" t="s">
        <v>186</v>
      </c>
      <c r="BL529" s="114" t="s">
        <v>186</v>
      </c>
      <c r="BM529" s="114" t="s">
        <v>186</v>
      </c>
      <c r="BN529" s="111" t="s">
        <v>317</v>
      </c>
      <c r="BO529" s="114">
        <v>5612615.67</v>
      </c>
      <c r="BP529" s="111" t="s">
        <v>186</v>
      </c>
      <c r="BQ529" s="114" t="s">
        <v>186</v>
      </c>
      <c r="BR529" s="111" t="s">
        <v>186</v>
      </c>
      <c r="BS529" s="114" t="s">
        <v>186</v>
      </c>
      <c r="BT529" s="114" t="s">
        <v>186</v>
      </c>
      <c r="BU529" s="114" t="s">
        <v>186</v>
      </c>
      <c r="BV529" s="114" t="s">
        <v>186</v>
      </c>
      <c r="BW529" s="114" t="s">
        <v>186</v>
      </c>
      <c r="BX529" s="114" t="s">
        <v>186</v>
      </c>
      <c r="BY529" s="114" t="s">
        <v>186</v>
      </c>
      <c r="BZ529" s="114" t="s">
        <v>186</v>
      </c>
      <c r="CA529" s="111" t="s">
        <v>186</v>
      </c>
      <c r="CB529" s="114" t="s">
        <v>186</v>
      </c>
      <c r="CC529" s="111" t="s">
        <v>186</v>
      </c>
      <c r="CD529" s="114" t="s">
        <v>186</v>
      </c>
      <c r="CE529" s="111" t="s">
        <v>188</v>
      </c>
      <c r="CF529" s="111" t="s">
        <v>186</v>
      </c>
      <c r="CG529" s="111" t="s">
        <v>186</v>
      </c>
      <c r="CH529" s="111" t="s">
        <v>186</v>
      </c>
      <c r="CI529" s="111" t="s">
        <v>186</v>
      </c>
      <c r="CJ529" s="111" t="s">
        <v>186</v>
      </c>
      <c r="CK529" s="111" t="s">
        <v>186</v>
      </c>
      <c r="CL529" s="111" t="s">
        <v>186</v>
      </c>
      <c r="CM529" s="111" t="s">
        <v>186</v>
      </c>
      <c r="CN529" s="111" t="s">
        <v>186</v>
      </c>
      <c r="CO529" s="111" t="s">
        <v>186</v>
      </c>
      <c r="CP529" s="111" t="s">
        <v>186</v>
      </c>
      <c r="CQ529" s="111" t="s">
        <v>186</v>
      </c>
      <c r="CR529" s="111" t="s">
        <v>186</v>
      </c>
      <c r="CS529" s="111" t="s">
        <v>186</v>
      </c>
      <c r="CT529" s="111" t="s">
        <v>186</v>
      </c>
      <c r="CU529" s="111" t="s">
        <v>186</v>
      </c>
      <c r="CV529" s="114" t="s">
        <v>186</v>
      </c>
      <c r="CW529" s="111" t="s">
        <v>186</v>
      </c>
      <c r="CX529" s="111" t="s">
        <v>186</v>
      </c>
      <c r="CY529" s="111" t="s">
        <v>186</v>
      </c>
      <c r="CZ529" s="111" t="s">
        <v>186</v>
      </c>
      <c r="DA529" s="111" t="s">
        <v>186</v>
      </c>
      <c r="DB529" s="111" t="s">
        <v>186</v>
      </c>
      <c r="DC529" s="111" t="s">
        <v>186</v>
      </c>
      <c r="DD529" s="111" t="s">
        <v>186</v>
      </c>
      <c r="DE529" s="111" t="s">
        <v>186</v>
      </c>
      <c r="DF529" s="111" t="s">
        <v>186</v>
      </c>
      <c r="DG529" s="111" t="s">
        <v>186</v>
      </c>
      <c r="DH529" s="111" t="s">
        <v>186</v>
      </c>
      <c r="DI529" s="111" t="s">
        <v>186</v>
      </c>
      <c r="DJ529" s="111" t="s">
        <v>186</v>
      </c>
      <c r="DK529" s="111" t="s">
        <v>186</v>
      </c>
      <c r="DL529" s="111" t="s">
        <v>186</v>
      </c>
      <c r="DM529" s="115">
        <v>40969.543912037036</v>
      </c>
    </row>
    <row r="530" spans="18:117" ht="17.25" customHeight="1" hidden="1">
      <c r="R530" s="111" t="s">
        <v>2046</v>
      </c>
      <c r="S530" s="111" t="s">
        <v>2047</v>
      </c>
      <c r="T530" s="111" t="s">
        <v>2048</v>
      </c>
      <c r="U530" s="111" t="s">
        <v>712</v>
      </c>
      <c r="V530" s="111" t="s">
        <v>180</v>
      </c>
      <c r="W530" s="112">
        <v>77030</v>
      </c>
      <c r="X530" s="111" t="s">
        <v>1499</v>
      </c>
      <c r="Y530" s="111" t="s">
        <v>712</v>
      </c>
      <c r="Z530" s="111" t="s">
        <v>180</v>
      </c>
      <c r="AA530" s="112">
        <v>77030</v>
      </c>
      <c r="AB530" s="113">
        <v>8326676022</v>
      </c>
      <c r="AC530" s="113">
        <v>8326675903</v>
      </c>
      <c r="AD530" s="111" t="s">
        <v>1494</v>
      </c>
      <c r="AE530" s="111" t="s">
        <v>1495</v>
      </c>
      <c r="AF530" s="111" t="s">
        <v>1496</v>
      </c>
      <c r="AG530" s="111" t="s">
        <v>1497</v>
      </c>
      <c r="AH530" s="111" t="s">
        <v>1498</v>
      </c>
      <c r="AI530" s="111" t="s">
        <v>712</v>
      </c>
      <c r="AJ530" s="111" t="s">
        <v>180</v>
      </c>
      <c r="AK530" s="112">
        <v>77054</v>
      </c>
      <c r="AL530" s="111" t="s">
        <v>1499</v>
      </c>
      <c r="AM530" s="111" t="s">
        <v>712</v>
      </c>
      <c r="AN530" s="111" t="s">
        <v>180</v>
      </c>
      <c r="AO530" s="112">
        <v>77030</v>
      </c>
      <c r="AP530" s="113">
        <v>8326676022</v>
      </c>
      <c r="AQ530" s="113">
        <v>8326675903</v>
      </c>
      <c r="AR530" s="111" t="s">
        <v>185</v>
      </c>
      <c r="AS530" s="114" t="s">
        <v>186</v>
      </c>
      <c r="AT530" s="114">
        <v>2355264</v>
      </c>
      <c r="AU530" s="114"/>
      <c r="AV530" s="114"/>
      <c r="AW530" s="114" t="s">
        <v>186</v>
      </c>
      <c r="AX530" s="114" t="s">
        <v>186</v>
      </c>
      <c r="AY530" s="114" t="s">
        <v>186</v>
      </c>
      <c r="AZ530" s="114" t="s">
        <v>186</v>
      </c>
      <c r="BA530" s="114" t="s">
        <v>186</v>
      </c>
      <c r="BB530" s="111" t="s">
        <v>186</v>
      </c>
      <c r="BC530" s="114" t="s">
        <v>186</v>
      </c>
      <c r="BD530" s="111" t="s">
        <v>186</v>
      </c>
      <c r="BE530" s="114" t="s">
        <v>186</v>
      </c>
      <c r="BF530" s="111" t="s">
        <v>186</v>
      </c>
      <c r="BG530" s="114" t="s">
        <v>186</v>
      </c>
      <c r="BH530" s="114" t="s">
        <v>186</v>
      </c>
      <c r="BI530" s="114" t="s">
        <v>186</v>
      </c>
      <c r="BJ530" s="114" t="s">
        <v>186</v>
      </c>
      <c r="BK530" s="114" t="s">
        <v>186</v>
      </c>
      <c r="BL530" s="114" t="s">
        <v>186</v>
      </c>
      <c r="BM530" s="114" t="s">
        <v>186</v>
      </c>
      <c r="BN530" s="111" t="s">
        <v>1500</v>
      </c>
      <c r="BO530" s="114">
        <v>2355264</v>
      </c>
      <c r="BP530" s="111" t="s">
        <v>186</v>
      </c>
      <c r="BQ530" s="114" t="s">
        <v>186</v>
      </c>
      <c r="BR530" s="111" t="s">
        <v>186</v>
      </c>
      <c r="BS530" s="114" t="s">
        <v>186</v>
      </c>
      <c r="BT530" s="114" t="s">
        <v>186</v>
      </c>
      <c r="BU530" s="114" t="s">
        <v>186</v>
      </c>
      <c r="BV530" s="114" t="s">
        <v>186</v>
      </c>
      <c r="BW530" s="114" t="s">
        <v>186</v>
      </c>
      <c r="BX530" s="114" t="s">
        <v>186</v>
      </c>
      <c r="BY530" s="114" t="s">
        <v>186</v>
      </c>
      <c r="BZ530" s="114" t="s">
        <v>186</v>
      </c>
      <c r="CA530" s="111" t="s">
        <v>186</v>
      </c>
      <c r="CB530" s="114" t="s">
        <v>186</v>
      </c>
      <c r="CC530" s="111" t="s">
        <v>186</v>
      </c>
      <c r="CD530" s="114" t="s">
        <v>186</v>
      </c>
      <c r="CE530" s="111" t="s">
        <v>188</v>
      </c>
      <c r="CF530" s="111" t="s">
        <v>186</v>
      </c>
      <c r="CG530" s="111" t="s">
        <v>186</v>
      </c>
      <c r="CH530" s="111" t="s">
        <v>186</v>
      </c>
      <c r="CI530" s="111" t="s">
        <v>186</v>
      </c>
      <c r="CJ530" s="111" t="s">
        <v>186</v>
      </c>
      <c r="CK530" s="111" t="s">
        <v>186</v>
      </c>
      <c r="CL530" s="111" t="s">
        <v>186</v>
      </c>
      <c r="CM530" s="111" t="s">
        <v>186</v>
      </c>
      <c r="CN530" s="111" t="s">
        <v>186</v>
      </c>
      <c r="CO530" s="111" t="s">
        <v>186</v>
      </c>
      <c r="CP530" s="111" t="s">
        <v>186</v>
      </c>
      <c r="CQ530" s="111" t="s">
        <v>186</v>
      </c>
      <c r="CR530" s="111" t="s">
        <v>186</v>
      </c>
      <c r="CS530" s="111" t="s">
        <v>186</v>
      </c>
      <c r="CT530" s="111" t="s">
        <v>186</v>
      </c>
      <c r="CU530" s="111" t="s">
        <v>186</v>
      </c>
      <c r="CV530" s="111" t="s">
        <v>186</v>
      </c>
      <c r="CW530" s="111" t="s">
        <v>186</v>
      </c>
      <c r="CX530" s="111" t="s">
        <v>186</v>
      </c>
      <c r="CY530" s="111" t="s">
        <v>186</v>
      </c>
      <c r="CZ530" s="111" t="s">
        <v>186</v>
      </c>
      <c r="DA530" s="111" t="s">
        <v>186</v>
      </c>
      <c r="DB530" s="111" t="s">
        <v>186</v>
      </c>
      <c r="DC530" s="111" t="s">
        <v>186</v>
      </c>
      <c r="DD530" s="111" t="s">
        <v>186</v>
      </c>
      <c r="DE530" s="111" t="s">
        <v>186</v>
      </c>
      <c r="DF530" s="111" t="s">
        <v>186</v>
      </c>
      <c r="DG530" s="111" t="s">
        <v>186</v>
      </c>
      <c r="DH530" s="111" t="s">
        <v>186</v>
      </c>
      <c r="DI530" s="111" t="s">
        <v>186</v>
      </c>
      <c r="DJ530" s="111" t="s">
        <v>186</v>
      </c>
      <c r="DK530" s="111" t="s">
        <v>186</v>
      </c>
      <c r="DL530" s="111" t="s">
        <v>186</v>
      </c>
      <c r="DM530" s="115">
        <v>40961.631377314814</v>
      </c>
    </row>
    <row r="531" spans="18:117" ht="17.25" customHeight="1" hidden="1">
      <c r="R531" s="119" t="s">
        <v>2049</v>
      </c>
      <c r="S531" s="111" t="s">
        <v>2050</v>
      </c>
      <c r="T531" s="111" t="s">
        <v>2051</v>
      </c>
      <c r="U531" s="111" t="s">
        <v>712</v>
      </c>
      <c r="V531" s="111" t="s">
        <v>180</v>
      </c>
      <c r="W531" s="112">
        <v>77054</v>
      </c>
      <c r="X531" s="111" t="s">
        <v>2051</v>
      </c>
      <c r="Y531" s="111" t="s">
        <v>712</v>
      </c>
      <c r="Z531" s="111" t="s">
        <v>180</v>
      </c>
      <c r="AA531" s="112">
        <v>77054</v>
      </c>
      <c r="AB531" s="113">
        <v>7137901234</v>
      </c>
      <c r="AC531" s="113">
        <v>7137900469</v>
      </c>
      <c r="AD531" s="111" t="s">
        <v>2052</v>
      </c>
      <c r="AE531" s="111" t="s">
        <v>372</v>
      </c>
      <c r="AF531" s="111" t="s">
        <v>2053</v>
      </c>
      <c r="AG531" s="111" t="s">
        <v>2050</v>
      </c>
      <c r="AH531" s="111" t="s">
        <v>2051</v>
      </c>
      <c r="AI531" s="111" t="s">
        <v>712</v>
      </c>
      <c r="AJ531" s="111" t="s">
        <v>180</v>
      </c>
      <c r="AK531" s="112">
        <v>77054</v>
      </c>
      <c r="AL531" s="111" t="s">
        <v>2051</v>
      </c>
      <c r="AM531" s="111" t="s">
        <v>712</v>
      </c>
      <c r="AN531" s="111" t="s">
        <v>180</v>
      </c>
      <c r="AO531" s="112">
        <v>77054</v>
      </c>
      <c r="AP531" s="113">
        <v>7137901234</v>
      </c>
      <c r="AQ531" s="113">
        <v>7137900469</v>
      </c>
      <c r="AR531" s="111" t="s">
        <v>185</v>
      </c>
      <c r="AS531" s="114" t="s">
        <v>186</v>
      </c>
      <c r="AT531" s="114">
        <v>48962609</v>
      </c>
      <c r="AU531" s="114"/>
      <c r="AV531" s="114"/>
      <c r="AW531" s="114" t="s">
        <v>186</v>
      </c>
      <c r="AX531" s="114" t="s">
        <v>186</v>
      </c>
      <c r="AY531" s="114" t="s">
        <v>186</v>
      </c>
      <c r="AZ531" s="114" t="s">
        <v>186</v>
      </c>
      <c r="BA531" s="114" t="s">
        <v>186</v>
      </c>
      <c r="BB531" s="111" t="s">
        <v>186</v>
      </c>
      <c r="BC531" s="114" t="s">
        <v>186</v>
      </c>
      <c r="BD531" s="111" t="s">
        <v>186</v>
      </c>
      <c r="BE531" s="114" t="s">
        <v>186</v>
      </c>
      <c r="BF531" s="111" t="s">
        <v>186</v>
      </c>
      <c r="BG531" s="114" t="s">
        <v>186</v>
      </c>
      <c r="BH531" s="114" t="s">
        <v>186</v>
      </c>
      <c r="BI531" s="114" t="s">
        <v>186</v>
      </c>
      <c r="BJ531" s="114" t="s">
        <v>186</v>
      </c>
      <c r="BK531" s="114" t="s">
        <v>186</v>
      </c>
      <c r="BL531" s="114" t="s">
        <v>186</v>
      </c>
      <c r="BM531" s="114" t="s">
        <v>186</v>
      </c>
      <c r="BN531" s="111" t="s">
        <v>241</v>
      </c>
      <c r="BO531" s="114">
        <v>48962609</v>
      </c>
      <c r="BP531" s="111" t="s">
        <v>186</v>
      </c>
      <c r="BQ531" s="114" t="s">
        <v>186</v>
      </c>
      <c r="BR531" s="111" t="s">
        <v>186</v>
      </c>
      <c r="BS531" s="114" t="s">
        <v>186</v>
      </c>
      <c r="BT531" s="114" t="s">
        <v>186</v>
      </c>
      <c r="BU531" s="114" t="s">
        <v>186</v>
      </c>
      <c r="BV531" s="114" t="s">
        <v>186</v>
      </c>
      <c r="BW531" s="114" t="s">
        <v>186</v>
      </c>
      <c r="BX531" s="114" t="s">
        <v>186</v>
      </c>
      <c r="BY531" s="114" t="s">
        <v>186</v>
      </c>
      <c r="BZ531" s="114" t="s">
        <v>186</v>
      </c>
      <c r="CA531" s="111" t="s">
        <v>186</v>
      </c>
      <c r="CB531" s="114" t="s">
        <v>186</v>
      </c>
      <c r="CC531" s="111" t="s">
        <v>186</v>
      </c>
      <c r="CD531" s="114" t="s">
        <v>186</v>
      </c>
      <c r="CE531" s="111" t="s">
        <v>188</v>
      </c>
      <c r="CF531" s="111" t="s">
        <v>186</v>
      </c>
      <c r="CG531" s="111" t="s">
        <v>186</v>
      </c>
      <c r="CH531" s="111" t="s">
        <v>186</v>
      </c>
      <c r="CI531" s="111" t="s">
        <v>186</v>
      </c>
      <c r="CJ531" s="111" t="s">
        <v>186</v>
      </c>
      <c r="CK531" s="111" t="s">
        <v>186</v>
      </c>
      <c r="CL531" s="111" t="s">
        <v>186</v>
      </c>
      <c r="CM531" s="111" t="s">
        <v>186</v>
      </c>
      <c r="CN531" s="111" t="s">
        <v>186</v>
      </c>
      <c r="CO531" s="111" t="s">
        <v>186</v>
      </c>
      <c r="CP531" s="111" t="s">
        <v>186</v>
      </c>
      <c r="CQ531" s="111" t="s">
        <v>186</v>
      </c>
      <c r="CR531" s="111" t="s">
        <v>186</v>
      </c>
      <c r="CS531" s="111" t="s">
        <v>186</v>
      </c>
      <c r="CT531" s="111" t="s">
        <v>186</v>
      </c>
      <c r="CU531" s="111" t="s">
        <v>186</v>
      </c>
      <c r="CV531" s="114" t="s">
        <v>186</v>
      </c>
      <c r="CW531" s="111" t="s">
        <v>186</v>
      </c>
      <c r="CX531" s="111" t="s">
        <v>186</v>
      </c>
      <c r="CY531" s="111" t="s">
        <v>186</v>
      </c>
      <c r="CZ531" s="111" t="s">
        <v>186</v>
      </c>
      <c r="DA531" s="111" t="s">
        <v>186</v>
      </c>
      <c r="DB531" s="111" t="s">
        <v>186</v>
      </c>
      <c r="DC531" s="111" t="s">
        <v>186</v>
      </c>
      <c r="DD531" s="111" t="s">
        <v>186</v>
      </c>
      <c r="DE531" s="111" t="s">
        <v>186</v>
      </c>
      <c r="DF531" s="111" t="s">
        <v>186</v>
      </c>
      <c r="DG531" s="111" t="s">
        <v>186</v>
      </c>
      <c r="DH531" s="111" t="s">
        <v>186</v>
      </c>
      <c r="DI531" s="111" t="s">
        <v>186</v>
      </c>
      <c r="DJ531" s="111" t="s">
        <v>186</v>
      </c>
      <c r="DK531" s="111" t="s">
        <v>186</v>
      </c>
      <c r="DL531" s="111" t="s">
        <v>186</v>
      </c>
      <c r="DM531" s="115">
        <v>40974.394583333335</v>
      </c>
    </row>
    <row r="532" spans="18:117" ht="17.25" customHeight="1" hidden="1">
      <c r="R532" s="111" t="s">
        <v>2054</v>
      </c>
      <c r="S532" s="111" t="s">
        <v>2055</v>
      </c>
      <c r="T532" s="111" t="s">
        <v>2056</v>
      </c>
      <c r="U532" s="111" t="s">
        <v>2057</v>
      </c>
      <c r="V532" s="111" t="s">
        <v>180</v>
      </c>
      <c r="W532" s="112">
        <v>75455</v>
      </c>
      <c r="X532" s="111" t="s">
        <v>2056</v>
      </c>
      <c r="Y532" s="111" t="s">
        <v>2057</v>
      </c>
      <c r="Z532" s="111" t="s">
        <v>180</v>
      </c>
      <c r="AA532" s="112">
        <v>75455</v>
      </c>
      <c r="AB532" s="113">
        <v>9035776000</v>
      </c>
      <c r="AC532" s="113">
        <v>9035776027</v>
      </c>
      <c r="AD532" s="111" t="s">
        <v>2058</v>
      </c>
      <c r="AE532" s="111" t="s">
        <v>212</v>
      </c>
      <c r="AF532" s="111" t="s">
        <v>2059</v>
      </c>
      <c r="AG532" s="111" t="s">
        <v>2060</v>
      </c>
      <c r="AH532" s="111" t="s">
        <v>2056</v>
      </c>
      <c r="AI532" s="111" t="s">
        <v>2057</v>
      </c>
      <c r="AJ532" s="111" t="s">
        <v>180</v>
      </c>
      <c r="AK532" s="112">
        <v>75455</v>
      </c>
      <c r="AL532" s="111" t="s">
        <v>2056</v>
      </c>
      <c r="AM532" s="111" t="s">
        <v>2057</v>
      </c>
      <c r="AN532" s="111" t="s">
        <v>180</v>
      </c>
      <c r="AO532" s="112">
        <v>75455</v>
      </c>
      <c r="AP532" s="113">
        <v>9035776065</v>
      </c>
      <c r="AQ532" s="113">
        <v>9035776091</v>
      </c>
      <c r="AR532" s="111" t="s">
        <v>197</v>
      </c>
      <c r="AS532" s="114">
        <v>2328869</v>
      </c>
      <c r="AT532" s="114">
        <v>1312290.5</v>
      </c>
      <c r="AU532" s="114"/>
      <c r="AV532" s="114"/>
      <c r="AW532" s="114" t="s">
        <v>186</v>
      </c>
      <c r="AX532" s="114" t="s">
        <v>186</v>
      </c>
      <c r="AY532" s="114" t="s">
        <v>186</v>
      </c>
      <c r="AZ532" s="114" t="s">
        <v>186</v>
      </c>
      <c r="BA532" s="114" t="s">
        <v>186</v>
      </c>
      <c r="BB532" s="111" t="s">
        <v>2061</v>
      </c>
      <c r="BC532" s="114">
        <v>2328869</v>
      </c>
      <c r="BD532" s="111" t="s">
        <v>186</v>
      </c>
      <c r="BE532" s="114" t="s">
        <v>186</v>
      </c>
      <c r="BF532" s="111" t="s">
        <v>186</v>
      </c>
      <c r="BG532" s="114" t="s">
        <v>186</v>
      </c>
      <c r="BH532" s="114" t="s">
        <v>186</v>
      </c>
      <c r="BI532" s="114" t="s">
        <v>186</v>
      </c>
      <c r="BJ532" s="114" t="s">
        <v>186</v>
      </c>
      <c r="BK532" s="114" t="s">
        <v>186</v>
      </c>
      <c r="BL532" s="114" t="s">
        <v>186</v>
      </c>
      <c r="BM532" s="114" t="s">
        <v>186</v>
      </c>
      <c r="BN532" s="111" t="s">
        <v>2061</v>
      </c>
      <c r="BO532" s="114">
        <v>1312290.5</v>
      </c>
      <c r="BP532" s="111" t="s">
        <v>186</v>
      </c>
      <c r="BQ532" s="114" t="s">
        <v>186</v>
      </c>
      <c r="BR532" s="111" t="s">
        <v>186</v>
      </c>
      <c r="BS532" s="114" t="s">
        <v>186</v>
      </c>
      <c r="BT532" s="114" t="s">
        <v>186</v>
      </c>
      <c r="BU532" s="114" t="s">
        <v>186</v>
      </c>
      <c r="BV532" s="114" t="s">
        <v>186</v>
      </c>
      <c r="BW532" s="114" t="s">
        <v>186</v>
      </c>
      <c r="BX532" s="114" t="s">
        <v>186</v>
      </c>
      <c r="BY532" s="114" t="s">
        <v>186</v>
      </c>
      <c r="BZ532" s="114" t="s">
        <v>186</v>
      </c>
      <c r="CA532" s="111" t="s">
        <v>186</v>
      </c>
      <c r="CB532" s="114" t="s">
        <v>186</v>
      </c>
      <c r="CC532" s="111" t="s">
        <v>186</v>
      </c>
      <c r="CD532" s="114" t="s">
        <v>186</v>
      </c>
      <c r="CE532" s="111" t="s">
        <v>188</v>
      </c>
      <c r="CF532" s="111" t="s">
        <v>186</v>
      </c>
      <c r="CG532" s="111" t="s">
        <v>186</v>
      </c>
      <c r="CH532" s="111" t="s">
        <v>186</v>
      </c>
      <c r="CI532" s="111" t="s">
        <v>186</v>
      </c>
      <c r="CJ532" s="111" t="s">
        <v>186</v>
      </c>
      <c r="CK532" s="111" t="s">
        <v>186</v>
      </c>
      <c r="CL532" s="111" t="s">
        <v>186</v>
      </c>
      <c r="CM532" s="111" t="s">
        <v>186</v>
      </c>
      <c r="CN532" s="111" t="s">
        <v>186</v>
      </c>
      <c r="CO532" s="111" t="s">
        <v>186</v>
      </c>
      <c r="CP532" s="111" t="s">
        <v>186</v>
      </c>
      <c r="CQ532" s="111" t="s">
        <v>186</v>
      </c>
      <c r="CR532" s="111" t="s">
        <v>186</v>
      </c>
      <c r="CS532" s="111" t="s">
        <v>186</v>
      </c>
      <c r="CT532" s="111" t="s">
        <v>186</v>
      </c>
      <c r="CU532" s="111" t="s">
        <v>186</v>
      </c>
      <c r="CV532" s="111" t="s">
        <v>186</v>
      </c>
      <c r="CW532" s="111" t="s">
        <v>186</v>
      </c>
      <c r="CX532" s="111" t="s">
        <v>186</v>
      </c>
      <c r="CY532" s="111" t="s">
        <v>186</v>
      </c>
      <c r="CZ532" s="111" t="s">
        <v>186</v>
      </c>
      <c r="DA532" s="111" t="s">
        <v>186</v>
      </c>
      <c r="DB532" s="111" t="s">
        <v>186</v>
      </c>
      <c r="DC532" s="111" t="s">
        <v>186</v>
      </c>
      <c r="DD532" s="111" t="s">
        <v>186</v>
      </c>
      <c r="DE532" s="111" t="s">
        <v>186</v>
      </c>
      <c r="DF532" s="111" t="s">
        <v>186</v>
      </c>
      <c r="DG532" s="111" t="s">
        <v>186</v>
      </c>
      <c r="DH532" s="111" t="s">
        <v>186</v>
      </c>
      <c r="DI532" s="111" t="s">
        <v>186</v>
      </c>
      <c r="DJ532" s="111" t="s">
        <v>186</v>
      </c>
      <c r="DK532" s="111" t="s">
        <v>186</v>
      </c>
      <c r="DL532" s="111" t="s">
        <v>186</v>
      </c>
      <c r="DM532" s="115">
        <v>40947.49984953704</v>
      </c>
    </row>
    <row r="533" spans="18:117" ht="17.25" customHeight="1" hidden="1">
      <c r="R533" s="111" t="s">
        <v>2062</v>
      </c>
      <c r="S533" s="111" t="s">
        <v>2063</v>
      </c>
      <c r="T533" s="111" t="s">
        <v>2064</v>
      </c>
      <c r="U533" s="111" t="s">
        <v>2065</v>
      </c>
      <c r="V533" s="111" t="s">
        <v>180</v>
      </c>
      <c r="W533" s="112">
        <v>77375</v>
      </c>
      <c r="X533" s="111" t="s">
        <v>2064</v>
      </c>
      <c r="Y533" s="111" t="s">
        <v>2066</v>
      </c>
      <c r="Z533" s="111" t="s">
        <v>180</v>
      </c>
      <c r="AA533" s="112">
        <v>77375</v>
      </c>
      <c r="AB533" s="113">
        <v>2814017500</v>
      </c>
      <c r="AC533" s="113">
        <v>2813514904</v>
      </c>
      <c r="AD533" s="111" t="s">
        <v>349</v>
      </c>
      <c r="AE533" s="111" t="s">
        <v>350</v>
      </c>
      <c r="AF533" s="111" t="s">
        <v>351</v>
      </c>
      <c r="AG533" s="111" t="s">
        <v>352</v>
      </c>
      <c r="AH533" s="111" t="s">
        <v>353</v>
      </c>
      <c r="AI533" s="111" t="s">
        <v>354</v>
      </c>
      <c r="AJ533" s="111" t="s">
        <v>355</v>
      </c>
      <c r="AK533" s="112">
        <v>37067</v>
      </c>
      <c r="AL533" s="111" t="s">
        <v>353</v>
      </c>
      <c r="AM533" s="111" t="s">
        <v>354</v>
      </c>
      <c r="AN533" s="111" t="s">
        <v>355</v>
      </c>
      <c r="AO533" s="112">
        <v>37067</v>
      </c>
      <c r="AP533" s="113">
        <v>6154653461</v>
      </c>
      <c r="AQ533" s="113">
        <v>6153732603</v>
      </c>
      <c r="AR533" s="111" t="s">
        <v>185</v>
      </c>
      <c r="AS533" s="114" t="s">
        <v>186</v>
      </c>
      <c r="AT533" s="114">
        <v>9074732</v>
      </c>
      <c r="AU533" s="114"/>
      <c r="AV533" s="114"/>
      <c r="AW533" s="114" t="s">
        <v>186</v>
      </c>
      <c r="AX533" s="114" t="s">
        <v>186</v>
      </c>
      <c r="AY533" s="114" t="s">
        <v>186</v>
      </c>
      <c r="AZ533" s="114" t="s">
        <v>186</v>
      </c>
      <c r="BA533" s="114" t="s">
        <v>186</v>
      </c>
      <c r="BB533" s="111" t="s">
        <v>186</v>
      </c>
      <c r="BC533" s="114" t="s">
        <v>186</v>
      </c>
      <c r="BD533" s="111" t="s">
        <v>186</v>
      </c>
      <c r="BE533" s="114" t="s">
        <v>186</v>
      </c>
      <c r="BF533" s="111" t="s">
        <v>186</v>
      </c>
      <c r="BG533" s="114" t="s">
        <v>186</v>
      </c>
      <c r="BH533" s="114" t="s">
        <v>186</v>
      </c>
      <c r="BI533" s="114" t="s">
        <v>186</v>
      </c>
      <c r="BJ533" s="114" t="s">
        <v>186</v>
      </c>
      <c r="BK533" s="114" t="s">
        <v>186</v>
      </c>
      <c r="BL533" s="114" t="s">
        <v>186</v>
      </c>
      <c r="BM533" s="114" t="s">
        <v>186</v>
      </c>
      <c r="BN533" s="111" t="s">
        <v>357</v>
      </c>
      <c r="BO533" s="114">
        <v>9074732</v>
      </c>
      <c r="BP533" s="111" t="s">
        <v>186</v>
      </c>
      <c r="BQ533" s="114" t="s">
        <v>186</v>
      </c>
      <c r="BR533" s="111" t="s">
        <v>186</v>
      </c>
      <c r="BS533" s="114" t="s">
        <v>186</v>
      </c>
      <c r="BT533" s="114" t="s">
        <v>186</v>
      </c>
      <c r="BU533" s="114" t="s">
        <v>186</v>
      </c>
      <c r="BV533" s="114" t="s">
        <v>186</v>
      </c>
      <c r="BW533" s="114" t="s">
        <v>186</v>
      </c>
      <c r="BX533" s="114" t="s">
        <v>186</v>
      </c>
      <c r="BY533" s="114" t="s">
        <v>186</v>
      </c>
      <c r="BZ533" s="114" t="s">
        <v>186</v>
      </c>
      <c r="CA533" s="111" t="s">
        <v>186</v>
      </c>
      <c r="CB533" s="114" t="s">
        <v>186</v>
      </c>
      <c r="CC533" s="111" t="s">
        <v>186</v>
      </c>
      <c r="CD533" s="114" t="s">
        <v>186</v>
      </c>
      <c r="CE533" s="111" t="s">
        <v>188</v>
      </c>
      <c r="CF533" s="111" t="s">
        <v>186</v>
      </c>
      <c r="CG533" s="111" t="s">
        <v>186</v>
      </c>
      <c r="CH533" s="111" t="s">
        <v>186</v>
      </c>
      <c r="CI533" s="111" t="s">
        <v>186</v>
      </c>
      <c r="CJ533" s="111" t="s">
        <v>186</v>
      </c>
      <c r="CK533" s="111" t="s">
        <v>186</v>
      </c>
      <c r="CL533" s="111" t="s">
        <v>186</v>
      </c>
      <c r="CM533" s="111" t="s">
        <v>186</v>
      </c>
      <c r="CN533" s="111" t="s">
        <v>186</v>
      </c>
      <c r="CO533" s="111" t="s">
        <v>186</v>
      </c>
      <c r="CP533" s="111" t="s">
        <v>186</v>
      </c>
      <c r="CQ533" s="111" t="s">
        <v>186</v>
      </c>
      <c r="CR533" s="111" t="s">
        <v>186</v>
      </c>
      <c r="CS533" s="111" t="s">
        <v>186</v>
      </c>
      <c r="CT533" s="111" t="s">
        <v>186</v>
      </c>
      <c r="CU533" s="111" t="s">
        <v>186</v>
      </c>
      <c r="CV533" s="114" t="s">
        <v>186</v>
      </c>
      <c r="CW533" s="111" t="s">
        <v>186</v>
      </c>
      <c r="CX533" s="111" t="s">
        <v>186</v>
      </c>
      <c r="CY533" s="111" t="s">
        <v>186</v>
      </c>
      <c r="CZ533" s="111" t="s">
        <v>186</v>
      </c>
      <c r="DA533" s="111" t="s">
        <v>186</v>
      </c>
      <c r="DB533" s="111" t="s">
        <v>186</v>
      </c>
      <c r="DC533" s="111" t="s">
        <v>186</v>
      </c>
      <c r="DD533" s="111" t="s">
        <v>186</v>
      </c>
      <c r="DE533" s="111" t="s">
        <v>186</v>
      </c>
      <c r="DF533" s="111" t="s">
        <v>186</v>
      </c>
      <c r="DG533" s="111" t="s">
        <v>186</v>
      </c>
      <c r="DH533" s="111" t="s">
        <v>186</v>
      </c>
      <c r="DI533" s="111" t="s">
        <v>186</v>
      </c>
      <c r="DJ533" s="111" t="s">
        <v>186</v>
      </c>
      <c r="DK533" s="111" t="s">
        <v>186</v>
      </c>
      <c r="DL533" s="111" t="s">
        <v>186</v>
      </c>
      <c r="DM533" s="115">
        <v>40968.33925925926</v>
      </c>
    </row>
    <row r="534" spans="18:117" ht="17.25" customHeight="1" hidden="1">
      <c r="R534" s="111" t="s">
        <v>2067</v>
      </c>
      <c r="S534" s="111" t="s">
        <v>2068</v>
      </c>
      <c r="T534" s="111" t="s">
        <v>2069</v>
      </c>
      <c r="U534" s="111" t="s">
        <v>2070</v>
      </c>
      <c r="V534" s="111" t="s">
        <v>180</v>
      </c>
      <c r="W534" s="112">
        <v>75979</v>
      </c>
      <c r="X534" s="111" t="s">
        <v>2071</v>
      </c>
      <c r="Y534" s="111" t="s">
        <v>2070</v>
      </c>
      <c r="Z534" s="111" t="s">
        <v>180</v>
      </c>
      <c r="AA534" s="112">
        <v>75979</v>
      </c>
      <c r="AB534" s="113">
        <v>4092838141</v>
      </c>
      <c r="AC534" s="113">
        <v>4092838318</v>
      </c>
      <c r="AD534" s="111" t="s">
        <v>2072</v>
      </c>
      <c r="AE534" s="111" t="s">
        <v>372</v>
      </c>
      <c r="AF534" s="111" t="s">
        <v>2073</v>
      </c>
      <c r="AG534" s="111" t="s">
        <v>2068</v>
      </c>
      <c r="AH534" s="111" t="s">
        <v>2069</v>
      </c>
      <c r="AI534" s="111" t="s">
        <v>2070</v>
      </c>
      <c r="AJ534" s="111" t="s">
        <v>180</v>
      </c>
      <c r="AK534" s="112">
        <v>75979</v>
      </c>
      <c r="AL534" s="111" t="s">
        <v>2071</v>
      </c>
      <c r="AM534" s="111" t="s">
        <v>2070</v>
      </c>
      <c r="AN534" s="111" t="s">
        <v>180</v>
      </c>
      <c r="AO534" s="112">
        <v>75979</v>
      </c>
      <c r="AP534" s="113">
        <v>4092836440</v>
      </c>
      <c r="AQ534" s="113">
        <v>4092838318</v>
      </c>
      <c r="AR534" s="111" t="s">
        <v>186</v>
      </c>
      <c r="AS534" s="114">
        <v>0</v>
      </c>
      <c r="AT534" s="114">
        <v>209359</v>
      </c>
      <c r="AU534" s="114"/>
      <c r="AV534" s="114"/>
      <c r="AW534" s="114" t="s">
        <v>186</v>
      </c>
      <c r="AX534" s="114" t="s">
        <v>186</v>
      </c>
      <c r="AY534" s="114" t="s">
        <v>186</v>
      </c>
      <c r="AZ534" s="114" t="s">
        <v>186</v>
      </c>
      <c r="BA534" s="114" t="s">
        <v>186</v>
      </c>
      <c r="BB534" s="111" t="s">
        <v>186</v>
      </c>
      <c r="BC534" s="114" t="s">
        <v>186</v>
      </c>
      <c r="BD534" s="111" t="s">
        <v>186</v>
      </c>
      <c r="BE534" s="114" t="s">
        <v>186</v>
      </c>
      <c r="BF534" s="111" t="s">
        <v>186</v>
      </c>
      <c r="BG534" s="114" t="s">
        <v>186</v>
      </c>
      <c r="BH534" s="114" t="s">
        <v>186</v>
      </c>
      <c r="BI534" s="114" t="s">
        <v>186</v>
      </c>
      <c r="BJ534" s="114" t="s">
        <v>186</v>
      </c>
      <c r="BK534" s="114" t="s">
        <v>186</v>
      </c>
      <c r="BL534" s="114" t="s">
        <v>186</v>
      </c>
      <c r="BM534" s="114" t="s">
        <v>186</v>
      </c>
      <c r="BN534" s="111" t="s">
        <v>206</v>
      </c>
      <c r="BO534" s="114">
        <v>209359</v>
      </c>
      <c r="BP534" s="111" t="s">
        <v>186</v>
      </c>
      <c r="BQ534" s="114" t="s">
        <v>186</v>
      </c>
      <c r="BR534" s="111" t="s">
        <v>186</v>
      </c>
      <c r="BS534" s="114" t="s">
        <v>186</v>
      </c>
      <c r="BT534" s="114" t="s">
        <v>186</v>
      </c>
      <c r="BU534" s="114" t="s">
        <v>186</v>
      </c>
      <c r="BV534" s="114" t="s">
        <v>186</v>
      </c>
      <c r="BW534" s="114" t="s">
        <v>186</v>
      </c>
      <c r="BX534" s="114" t="s">
        <v>186</v>
      </c>
      <c r="BY534" s="114" t="s">
        <v>186</v>
      </c>
      <c r="BZ534" s="114" t="s">
        <v>186</v>
      </c>
      <c r="CA534" s="111" t="s">
        <v>186</v>
      </c>
      <c r="CB534" s="114" t="s">
        <v>186</v>
      </c>
      <c r="CC534" s="111" t="s">
        <v>186</v>
      </c>
      <c r="CD534" s="114" t="s">
        <v>186</v>
      </c>
      <c r="CE534" s="111" t="s">
        <v>188</v>
      </c>
      <c r="CF534" s="111" t="s">
        <v>186</v>
      </c>
      <c r="CG534" s="111" t="s">
        <v>186</v>
      </c>
      <c r="CH534" s="111" t="s">
        <v>186</v>
      </c>
      <c r="CI534" s="111" t="s">
        <v>186</v>
      </c>
      <c r="CJ534" s="111" t="s">
        <v>186</v>
      </c>
      <c r="CK534" s="111" t="s">
        <v>186</v>
      </c>
      <c r="CL534" s="111" t="s">
        <v>186</v>
      </c>
      <c r="CM534" s="111" t="s">
        <v>186</v>
      </c>
      <c r="CN534" s="111" t="s">
        <v>186</v>
      </c>
      <c r="CO534" s="111" t="s">
        <v>186</v>
      </c>
      <c r="CP534" s="111" t="s">
        <v>186</v>
      </c>
      <c r="CQ534" s="111" t="s">
        <v>186</v>
      </c>
      <c r="CR534" s="111" t="s">
        <v>186</v>
      </c>
      <c r="CS534" s="111" t="s">
        <v>186</v>
      </c>
      <c r="CT534" s="111" t="s">
        <v>186</v>
      </c>
      <c r="CU534" s="111" t="s">
        <v>186</v>
      </c>
      <c r="CV534" s="111" t="s">
        <v>186</v>
      </c>
      <c r="CW534" s="111" t="s">
        <v>186</v>
      </c>
      <c r="CX534" s="111" t="s">
        <v>186</v>
      </c>
      <c r="CY534" s="111" t="s">
        <v>186</v>
      </c>
      <c r="CZ534" s="111" t="s">
        <v>186</v>
      </c>
      <c r="DA534" s="111" t="s">
        <v>186</v>
      </c>
      <c r="DB534" s="111" t="s">
        <v>186</v>
      </c>
      <c r="DC534" s="111" t="s">
        <v>186</v>
      </c>
      <c r="DD534" s="111" t="s">
        <v>186</v>
      </c>
      <c r="DE534" s="111" t="s">
        <v>186</v>
      </c>
      <c r="DF534" s="111" t="s">
        <v>186</v>
      </c>
      <c r="DG534" s="111" t="s">
        <v>186</v>
      </c>
      <c r="DH534" s="111" t="s">
        <v>186</v>
      </c>
      <c r="DI534" s="111" t="s">
        <v>186</v>
      </c>
      <c r="DJ534" s="111" t="s">
        <v>186</v>
      </c>
      <c r="DK534" s="111" t="s">
        <v>186</v>
      </c>
      <c r="DL534" s="111" t="s">
        <v>186</v>
      </c>
      <c r="DM534" s="115">
        <v>40934.62954861111</v>
      </c>
    </row>
    <row r="535" spans="18:117" ht="17.25" customHeight="1" hidden="1">
      <c r="R535" s="111" t="s">
        <v>2074</v>
      </c>
      <c r="S535" s="111" t="s">
        <v>2075</v>
      </c>
      <c r="T535" s="111" t="s">
        <v>2076</v>
      </c>
      <c r="U535" s="111" t="s">
        <v>2077</v>
      </c>
      <c r="V535" s="111" t="s">
        <v>362</v>
      </c>
      <c r="W535" s="112">
        <v>76301</v>
      </c>
      <c r="X535" s="111" t="s">
        <v>2076</v>
      </c>
      <c r="Y535" s="111" t="s">
        <v>2077</v>
      </c>
      <c r="Z535" s="111" t="s">
        <v>362</v>
      </c>
      <c r="AA535" s="112">
        <v>76301</v>
      </c>
      <c r="AB535" s="113">
        <v>9407643055</v>
      </c>
      <c r="AC535" s="113">
        <v>9407643041</v>
      </c>
      <c r="AD535" s="111" t="s">
        <v>2078</v>
      </c>
      <c r="AE535" s="111" t="s">
        <v>2079</v>
      </c>
      <c r="AF535" s="111" t="s">
        <v>2080</v>
      </c>
      <c r="AG535" s="111" t="s">
        <v>2075</v>
      </c>
      <c r="AH535" s="111" t="s">
        <v>2076</v>
      </c>
      <c r="AI535" s="111" t="s">
        <v>2077</v>
      </c>
      <c r="AJ535" s="111" t="s">
        <v>362</v>
      </c>
      <c r="AK535" s="112">
        <v>76301</v>
      </c>
      <c r="AL535" s="111" t="s">
        <v>2076</v>
      </c>
      <c r="AM535" s="111" t="s">
        <v>2077</v>
      </c>
      <c r="AN535" s="111" t="s">
        <v>362</v>
      </c>
      <c r="AO535" s="112">
        <v>76301</v>
      </c>
      <c r="AP535" s="113">
        <v>9407643039</v>
      </c>
      <c r="AQ535" s="113">
        <v>9407643041</v>
      </c>
      <c r="AR535" s="111" t="s">
        <v>185</v>
      </c>
      <c r="AS535" s="114">
        <v>6234174</v>
      </c>
      <c r="AT535" s="114">
        <v>19847172</v>
      </c>
      <c r="AU535" s="114"/>
      <c r="AV535" s="114"/>
      <c r="AW535" s="114" t="s">
        <v>186</v>
      </c>
      <c r="AX535" s="114" t="s">
        <v>186</v>
      </c>
      <c r="AY535" s="114" t="s">
        <v>186</v>
      </c>
      <c r="AZ535" s="114" t="s">
        <v>186</v>
      </c>
      <c r="BA535" s="114" t="s">
        <v>186</v>
      </c>
      <c r="BB535" s="111" t="s">
        <v>2081</v>
      </c>
      <c r="BC535" s="114">
        <v>6234174</v>
      </c>
      <c r="BD535" s="111" t="s">
        <v>186</v>
      </c>
      <c r="BE535" s="114" t="s">
        <v>186</v>
      </c>
      <c r="BF535" s="111" t="s">
        <v>186</v>
      </c>
      <c r="BG535" s="114" t="s">
        <v>186</v>
      </c>
      <c r="BH535" s="114" t="s">
        <v>186</v>
      </c>
      <c r="BI535" s="114" t="s">
        <v>186</v>
      </c>
      <c r="BJ535" s="114" t="s">
        <v>186</v>
      </c>
      <c r="BK535" s="114" t="s">
        <v>186</v>
      </c>
      <c r="BL535" s="114" t="s">
        <v>186</v>
      </c>
      <c r="BM535" s="114" t="s">
        <v>186</v>
      </c>
      <c r="BN535" s="111" t="s">
        <v>2082</v>
      </c>
      <c r="BO535" s="114">
        <v>19847172</v>
      </c>
      <c r="BP535" s="111" t="s">
        <v>186</v>
      </c>
      <c r="BQ535" s="114" t="s">
        <v>186</v>
      </c>
      <c r="BR535" s="111" t="s">
        <v>186</v>
      </c>
      <c r="BS535" s="114" t="s">
        <v>186</v>
      </c>
      <c r="BT535" s="114" t="s">
        <v>186</v>
      </c>
      <c r="BU535" s="114" t="s">
        <v>186</v>
      </c>
      <c r="BV535" s="114" t="s">
        <v>186</v>
      </c>
      <c r="BW535" s="114" t="s">
        <v>186</v>
      </c>
      <c r="BX535" s="114" t="s">
        <v>186</v>
      </c>
      <c r="BY535" s="114" t="s">
        <v>186</v>
      </c>
      <c r="BZ535" s="114" t="s">
        <v>186</v>
      </c>
      <c r="CA535" s="111" t="s">
        <v>186</v>
      </c>
      <c r="CB535" s="114" t="s">
        <v>186</v>
      </c>
      <c r="CC535" s="111" t="s">
        <v>186</v>
      </c>
      <c r="CD535" s="114" t="s">
        <v>186</v>
      </c>
      <c r="CE535" s="111" t="s">
        <v>188</v>
      </c>
      <c r="CF535" s="111" t="s">
        <v>2083</v>
      </c>
      <c r="CG535" s="111" t="s">
        <v>186</v>
      </c>
      <c r="CH535" s="111" t="s">
        <v>186</v>
      </c>
      <c r="CI535" s="111" t="s">
        <v>186</v>
      </c>
      <c r="CJ535" s="111" t="s">
        <v>186</v>
      </c>
      <c r="CK535" s="111" t="s">
        <v>186</v>
      </c>
      <c r="CL535" s="111" t="s">
        <v>186</v>
      </c>
      <c r="CM535" s="111" t="s">
        <v>186</v>
      </c>
      <c r="CN535" s="111" t="s">
        <v>186</v>
      </c>
      <c r="CO535" s="111" t="s">
        <v>186</v>
      </c>
      <c r="CP535" s="111" t="s">
        <v>186</v>
      </c>
      <c r="CQ535" s="111" t="s">
        <v>186</v>
      </c>
      <c r="CR535" s="111" t="s">
        <v>186</v>
      </c>
      <c r="CS535" s="111" t="s">
        <v>186</v>
      </c>
      <c r="CT535" s="111" t="s">
        <v>186</v>
      </c>
      <c r="CU535" s="111" t="s">
        <v>186</v>
      </c>
      <c r="CV535" s="114" t="s">
        <v>186</v>
      </c>
      <c r="CW535" s="111" t="s">
        <v>186</v>
      </c>
      <c r="CX535" s="111" t="s">
        <v>186</v>
      </c>
      <c r="CY535" s="111" t="s">
        <v>186</v>
      </c>
      <c r="CZ535" s="111" t="s">
        <v>186</v>
      </c>
      <c r="DA535" s="111" t="s">
        <v>186</v>
      </c>
      <c r="DB535" s="111" t="s">
        <v>186</v>
      </c>
      <c r="DC535" s="111" t="s">
        <v>186</v>
      </c>
      <c r="DD535" s="111" t="s">
        <v>186</v>
      </c>
      <c r="DE535" s="111" t="s">
        <v>186</v>
      </c>
      <c r="DF535" s="111" t="s">
        <v>186</v>
      </c>
      <c r="DG535" s="111" t="s">
        <v>186</v>
      </c>
      <c r="DH535" s="111" t="s">
        <v>186</v>
      </c>
      <c r="DI535" s="111" t="s">
        <v>186</v>
      </c>
      <c r="DJ535" s="111" t="s">
        <v>186</v>
      </c>
      <c r="DK535" s="111" t="s">
        <v>186</v>
      </c>
      <c r="DL535" s="111" t="s">
        <v>186</v>
      </c>
      <c r="DM535" s="115">
        <v>40968.65125</v>
      </c>
    </row>
    <row r="536" spans="18:117" ht="17.25" customHeight="1" hidden="1">
      <c r="R536" s="111" t="s">
        <v>2084</v>
      </c>
      <c r="S536" s="111" t="s">
        <v>2085</v>
      </c>
      <c r="T536" s="111" t="s">
        <v>2086</v>
      </c>
      <c r="U536" s="111" t="s">
        <v>2087</v>
      </c>
      <c r="V536" s="111" t="s">
        <v>180</v>
      </c>
      <c r="W536" s="112">
        <v>79415</v>
      </c>
      <c r="X536" s="111" t="s">
        <v>2088</v>
      </c>
      <c r="Y536" s="111" t="s">
        <v>2087</v>
      </c>
      <c r="Z536" s="111" t="s">
        <v>180</v>
      </c>
      <c r="AA536" s="112">
        <v>79408</v>
      </c>
      <c r="AB536" s="113">
        <v>8067758505</v>
      </c>
      <c r="AC536" s="113">
        <v>8064726801</v>
      </c>
      <c r="AD536" s="111" t="s">
        <v>2089</v>
      </c>
      <c r="AE536" s="111" t="s">
        <v>2090</v>
      </c>
      <c r="AF536" s="111" t="s">
        <v>2091</v>
      </c>
      <c r="AG536" s="111" t="s">
        <v>2085</v>
      </c>
      <c r="AH536" s="111" t="s">
        <v>2086</v>
      </c>
      <c r="AI536" s="111" t="s">
        <v>2087</v>
      </c>
      <c r="AJ536" s="111" t="s">
        <v>180</v>
      </c>
      <c r="AK536" s="112">
        <v>79415</v>
      </c>
      <c r="AL536" s="111" t="s">
        <v>2088</v>
      </c>
      <c r="AM536" s="111" t="s">
        <v>2087</v>
      </c>
      <c r="AN536" s="111" t="s">
        <v>180</v>
      </c>
      <c r="AO536" s="112">
        <v>79408</v>
      </c>
      <c r="AP536" s="113">
        <v>8067610809</v>
      </c>
      <c r="AQ536" s="113">
        <v>8064726801</v>
      </c>
      <c r="AR536" s="111" t="s">
        <v>197</v>
      </c>
      <c r="AS536" s="114">
        <v>25279989</v>
      </c>
      <c r="AT536" s="114">
        <v>31336784.09</v>
      </c>
      <c r="AU536" s="114">
        <v>1747318.77</v>
      </c>
      <c r="AV536" s="114"/>
      <c r="AW536" s="114" t="s">
        <v>186</v>
      </c>
      <c r="AX536" s="114" t="s">
        <v>186</v>
      </c>
      <c r="AY536" s="114" t="s">
        <v>186</v>
      </c>
      <c r="AZ536" s="114" t="s">
        <v>186</v>
      </c>
      <c r="BA536" s="114" t="s">
        <v>186</v>
      </c>
      <c r="BB536" s="111" t="s">
        <v>2092</v>
      </c>
      <c r="BC536" s="114">
        <v>12523950.55</v>
      </c>
      <c r="BD536" s="111" t="s">
        <v>2093</v>
      </c>
      <c r="BE536" s="114">
        <v>12756038.45</v>
      </c>
      <c r="BF536" s="111" t="s">
        <v>186</v>
      </c>
      <c r="BG536" s="114" t="s">
        <v>186</v>
      </c>
      <c r="BH536" s="114" t="s">
        <v>186</v>
      </c>
      <c r="BI536" s="114" t="s">
        <v>186</v>
      </c>
      <c r="BJ536" s="114" t="s">
        <v>186</v>
      </c>
      <c r="BK536" s="114" t="s">
        <v>186</v>
      </c>
      <c r="BL536" s="114" t="s">
        <v>186</v>
      </c>
      <c r="BM536" s="114" t="s">
        <v>186</v>
      </c>
      <c r="BN536" s="111" t="s">
        <v>2093</v>
      </c>
      <c r="BO536" s="114">
        <v>31336784.09</v>
      </c>
      <c r="BP536" s="111" t="s">
        <v>186</v>
      </c>
      <c r="BQ536" s="114" t="s">
        <v>186</v>
      </c>
      <c r="BR536" s="111" t="s">
        <v>186</v>
      </c>
      <c r="BS536" s="114" t="s">
        <v>186</v>
      </c>
      <c r="BT536" s="114" t="s">
        <v>186</v>
      </c>
      <c r="BU536" s="114" t="s">
        <v>186</v>
      </c>
      <c r="BV536" s="114" t="s">
        <v>186</v>
      </c>
      <c r="BW536" s="114" t="s">
        <v>186</v>
      </c>
      <c r="BX536" s="114" t="s">
        <v>186</v>
      </c>
      <c r="BY536" s="114" t="s">
        <v>186</v>
      </c>
      <c r="BZ536" s="114" t="s">
        <v>186</v>
      </c>
      <c r="CA536" s="111" t="s">
        <v>2093</v>
      </c>
      <c r="CB536" s="114">
        <v>1747318.77</v>
      </c>
      <c r="CC536" s="111" t="s">
        <v>186</v>
      </c>
      <c r="CD536" s="114" t="s">
        <v>186</v>
      </c>
      <c r="CE536" s="111" t="s">
        <v>215</v>
      </c>
      <c r="CF536" s="111" t="s">
        <v>2094</v>
      </c>
      <c r="CG536" s="111" t="s">
        <v>186</v>
      </c>
      <c r="CH536" s="111" t="s">
        <v>63</v>
      </c>
      <c r="CI536" s="111" t="s">
        <v>64</v>
      </c>
      <c r="CJ536" s="111" t="s">
        <v>186</v>
      </c>
      <c r="CK536" s="111" t="s">
        <v>186</v>
      </c>
      <c r="CL536" s="111" t="s">
        <v>186</v>
      </c>
      <c r="CM536" s="111" t="s">
        <v>186</v>
      </c>
      <c r="CN536" s="111" t="s">
        <v>186</v>
      </c>
      <c r="CO536" s="111" t="s">
        <v>186</v>
      </c>
      <c r="CP536" s="111" t="s">
        <v>186</v>
      </c>
      <c r="CQ536" s="111" t="s">
        <v>186</v>
      </c>
      <c r="CR536" s="111" t="s">
        <v>2095</v>
      </c>
      <c r="CS536" s="111" t="s">
        <v>2096</v>
      </c>
      <c r="CT536" s="111" t="s">
        <v>2097</v>
      </c>
      <c r="CU536" s="113">
        <v>2022853948</v>
      </c>
      <c r="CV536" s="114">
        <v>26381.04</v>
      </c>
      <c r="CW536" s="111" t="s">
        <v>2098</v>
      </c>
      <c r="CX536" s="111" t="s">
        <v>2099</v>
      </c>
      <c r="CY536" s="111" t="s">
        <v>2095</v>
      </c>
      <c r="CZ536" s="111" t="s">
        <v>2096</v>
      </c>
      <c r="DA536" s="111" t="s">
        <v>2097</v>
      </c>
      <c r="DB536" s="113">
        <v>2022853948</v>
      </c>
      <c r="DC536" s="114">
        <v>32703.04</v>
      </c>
      <c r="DD536" s="111" t="s">
        <v>2098</v>
      </c>
      <c r="DE536" s="111" t="s">
        <v>2099</v>
      </c>
      <c r="DF536" s="111" t="s">
        <v>186</v>
      </c>
      <c r="DG536" s="111" t="s">
        <v>186</v>
      </c>
      <c r="DH536" s="111" t="s">
        <v>186</v>
      </c>
      <c r="DI536" s="111" t="s">
        <v>186</v>
      </c>
      <c r="DJ536" s="111" t="s">
        <v>186</v>
      </c>
      <c r="DK536" s="111" t="s">
        <v>186</v>
      </c>
      <c r="DL536" s="111" t="s">
        <v>186</v>
      </c>
      <c r="DM536" s="115">
        <v>40966.48116898148</v>
      </c>
    </row>
    <row r="537" spans="18:117" ht="17.25" customHeight="1" hidden="1">
      <c r="R537" s="111" t="s">
        <v>2100</v>
      </c>
      <c r="S537" s="111" t="s">
        <v>2101</v>
      </c>
      <c r="T537" s="111" t="s">
        <v>2102</v>
      </c>
      <c r="U537" s="111" t="s">
        <v>749</v>
      </c>
      <c r="V537" s="111" t="s">
        <v>180</v>
      </c>
      <c r="W537" s="112">
        <v>78701</v>
      </c>
      <c r="X537" s="111" t="s">
        <v>2102</v>
      </c>
      <c r="Y537" s="111" t="s">
        <v>749</v>
      </c>
      <c r="Z537" s="111" t="s">
        <v>180</v>
      </c>
      <c r="AA537" s="112">
        <v>78701</v>
      </c>
      <c r="AB537" s="113">
        <v>5123245825</v>
      </c>
      <c r="AC537" s="113">
        <v>5123247051</v>
      </c>
      <c r="AD537" s="111" t="s">
        <v>750</v>
      </c>
      <c r="AE537" s="111" t="s">
        <v>236</v>
      </c>
      <c r="AF537" s="111" t="s">
        <v>751</v>
      </c>
      <c r="AG537" s="111" t="s">
        <v>2103</v>
      </c>
      <c r="AH537" s="111" t="s">
        <v>753</v>
      </c>
      <c r="AI537" s="111" t="s">
        <v>749</v>
      </c>
      <c r="AJ537" s="111" t="s">
        <v>180</v>
      </c>
      <c r="AK537" s="112">
        <v>78723</v>
      </c>
      <c r="AL537" s="111" t="s">
        <v>753</v>
      </c>
      <c r="AM537" s="111" t="s">
        <v>749</v>
      </c>
      <c r="AN537" s="111" t="s">
        <v>180</v>
      </c>
      <c r="AO537" s="112">
        <v>78723</v>
      </c>
      <c r="AP537" s="113">
        <v>5123243269</v>
      </c>
      <c r="AQ537" s="113">
        <v>5124060719</v>
      </c>
      <c r="AR537" s="111" t="s">
        <v>197</v>
      </c>
      <c r="AS537" s="114">
        <v>34281978</v>
      </c>
      <c r="AT537" s="114">
        <v>53349358</v>
      </c>
      <c r="AU537" s="114"/>
      <c r="AV537" s="114"/>
      <c r="AW537" s="114" t="s">
        <v>186</v>
      </c>
      <c r="AX537" s="114" t="s">
        <v>186</v>
      </c>
      <c r="AY537" s="114" t="s">
        <v>186</v>
      </c>
      <c r="AZ537" s="114" t="s">
        <v>186</v>
      </c>
      <c r="BA537" s="114" t="s">
        <v>186</v>
      </c>
      <c r="BB537" s="111" t="s">
        <v>1780</v>
      </c>
      <c r="BC537" s="114">
        <v>34281978</v>
      </c>
      <c r="BD537" s="111" t="s">
        <v>186</v>
      </c>
      <c r="BE537" s="114" t="s">
        <v>186</v>
      </c>
      <c r="BF537" s="111" t="s">
        <v>186</v>
      </c>
      <c r="BG537" s="114" t="s">
        <v>186</v>
      </c>
      <c r="BH537" s="114" t="s">
        <v>186</v>
      </c>
      <c r="BI537" s="114" t="s">
        <v>186</v>
      </c>
      <c r="BJ537" s="114" t="s">
        <v>186</v>
      </c>
      <c r="BK537" s="114" t="s">
        <v>186</v>
      </c>
      <c r="BL537" s="114" t="s">
        <v>186</v>
      </c>
      <c r="BM537" s="114" t="s">
        <v>186</v>
      </c>
      <c r="BN537" s="111" t="s">
        <v>1780</v>
      </c>
      <c r="BO537" s="114">
        <v>53349358</v>
      </c>
      <c r="BP537" s="111" t="s">
        <v>186</v>
      </c>
      <c r="BQ537" s="114" t="s">
        <v>186</v>
      </c>
      <c r="BR537" s="111" t="s">
        <v>186</v>
      </c>
      <c r="BS537" s="114" t="s">
        <v>186</v>
      </c>
      <c r="BT537" s="114" t="s">
        <v>186</v>
      </c>
      <c r="BU537" s="114" t="s">
        <v>186</v>
      </c>
      <c r="BV537" s="114" t="s">
        <v>186</v>
      </c>
      <c r="BW537" s="114" t="s">
        <v>186</v>
      </c>
      <c r="BX537" s="114" t="s">
        <v>186</v>
      </c>
      <c r="BY537" s="114" t="s">
        <v>186</v>
      </c>
      <c r="BZ537" s="114" t="s">
        <v>186</v>
      </c>
      <c r="CA537" s="111" t="s">
        <v>186</v>
      </c>
      <c r="CB537" s="114" t="s">
        <v>186</v>
      </c>
      <c r="CC537" s="111" t="s">
        <v>186</v>
      </c>
      <c r="CD537" s="114" t="s">
        <v>186</v>
      </c>
      <c r="CE537" s="111" t="s">
        <v>188</v>
      </c>
      <c r="CF537" s="111" t="s">
        <v>186</v>
      </c>
      <c r="CG537" s="111" t="s">
        <v>186</v>
      </c>
      <c r="CH537" s="111" t="s">
        <v>186</v>
      </c>
      <c r="CI537" s="111" t="s">
        <v>186</v>
      </c>
      <c r="CJ537" s="111" t="s">
        <v>186</v>
      </c>
      <c r="CK537" s="111" t="s">
        <v>186</v>
      </c>
      <c r="CL537" s="111" t="s">
        <v>186</v>
      </c>
      <c r="CM537" s="111" t="s">
        <v>186</v>
      </c>
      <c r="CN537" s="111" t="s">
        <v>186</v>
      </c>
      <c r="CO537" s="111" t="s">
        <v>186</v>
      </c>
      <c r="CP537" s="111" t="s">
        <v>186</v>
      </c>
      <c r="CQ537" s="111" t="s">
        <v>186</v>
      </c>
      <c r="CR537" s="111" t="s">
        <v>186</v>
      </c>
      <c r="CS537" s="111" t="s">
        <v>186</v>
      </c>
      <c r="CT537" s="111" t="s">
        <v>186</v>
      </c>
      <c r="CU537" s="111" t="s">
        <v>186</v>
      </c>
      <c r="CV537" s="114" t="s">
        <v>186</v>
      </c>
      <c r="CW537" s="111" t="s">
        <v>186</v>
      </c>
      <c r="CX537" s="111" t="s">
        <v>186</v>
      </c>
      <c r="CY537" s="111" t="s">
        <v>186</v>
      </c>
      <c r="CZ537" s="111" t="s">
        <v>186</v>
      </c>
      <c r="DA537" s="111" t="s">
        <v>186</v>
      </c>
      <c r="DB537" s="111" t="s">
        <v>186</v>
      </c>
      <c r="DC537" s="111" t="s">
        <v>186</v>
      </c>
      <c r="DD537" s="111" t="s">
        <v>186</v>
      </c>
      <c r="DE537" s="111" t="s">
        <v>186</v>
      </c>
      <c r="DF537" s="111" t="s">
        <v>186</v>
      </c>
      <c r="DG537" s="111" t="s">
        <v>186</v>
      </c>
      <c r="DH537" s="111" t="s">
        <v>186</v>
      </c>
      <c r="DI537" s="111" t="s">
        <v>186</v>
      </c>
      <c r="DJ537" s="111" t="s">
        <v>186</v>
      </c>
      <c r="DK537" s="111" t="s">
        <v>186</v>
      </c>
      <c r="DL537" s="111" t="s">
        <v>186</v>
      </c>
      <c r="DM537" s="115">
        <v>40967.45033564815</v>
      </c>
    </row>
    <row r="538" spans="18:117" ht="17.25" customHeight="1" hidden="1">
      <c r="R538" s="111" t="s">
        <v>2104</v>
      </c>
      <c r="S538" s="111" t="s">
        <v>2105</v>
      </c>
      <c r="T538" s="111" t="s">
        <v>2106</v>
      </c>
      <c r="U538" s="111" t="s">
        <v>741</v>
      </c>
      <c r="V538" s="111" t="s">
        <v>180</v>
      </c>
      <c r="W538" s="112">
        <v>79905</v>
      </c>
      <c r="X538" s="111" t="s">
        <v>2106</v>
      </c>
      <c r="Y538" s="111" t="s">
        <v>741</v>
      </c>
      <c r="Z538" s="111" t="s">
        <v>180</v>
      </c>
      <c r="AA538" s="112">
        <v>79905</v>
      </c>
      <c r="AB538" s="113">
        <v>9157217624</v>
      </c>
      <c r="AC538" s="113">
        <v>9155217888</v>
      </c>
      <c r="AD538" s="111" t="s">
        <v>2107</v>
      </c>
      <c r="AE538" s="111" t="s">
        <v>2108</v>
      </c>
      <c r="AF538" s="111" t="s">
        <v>2109</v>
      </c>
      <c r="AG538" s="111" t="s">
        <v>2105</v>
      </c>
      <c r="AH538" s="111" t="s">
        <v>2106</v>
      </c>
      <c r="AI538" s="111" t="s">
        <v>741</v>
      </c>
      <c r="AJ538" s="111" t="s">
        <v>180</v>
      </c>
      <c r="AK538" s="112">
        <v>79905</v>
      </c>
      <c r="AL538" s="111" t="s">
        <v>2106</v>
      </c>
      <c r="AM538" s="111" t="s">
        <v>741</v>
      </c>
      <c r="AN538" s="111" t="s">
        <v>180</v>
      </c>
      <c r="AO538" s="112">
        <v>79905</v>
      </c>
      <c r="AP538" s="113">
        <v>9155217647</v>
      </c>
      <c r="AQ538" s="113">
        <v>9155217888</v>
      </c>
      <c r="AR538" s="111" t="s">
        <v>197</v>
      </c>
      <c r="AS538" s="114">
        <v>34561341</v>
      </c>
      <c r="AT538" s="114">
        <v>51256497.75</v>
      </c>
      <c r="AU538" s="114"/>
      <c r="AV538" s="114"/>
      <c r="AW538" s="114" t="s">
        <v>186</v>
      </c>
      <c r="AX538" s="114" t="s">
        <v>186</v>
      </c>
      <c r="AY538" s="114" t="s">
        <v>186</v>
      </c>
      <c r="AZ538" s="114" t="s">
        <v>186</v>
      </c>
      <c r="BA538" s="114" t="s">
        <v>186</v>
      </c>
      <c r="BB538" s="111" t="s">
        <v>399</v>
      </c>
      <c r="BC538" s="114">
        <v>34561341</v>
      </c>
      <c r="BD538" s="111" t="s">
        <v>186</v>
      </c>
      <c r="BE538" s="114" t="s">
        <v>186</v>
      </c>
      <c r="BF538" s="111" t="s">
        <v>186</v>
      </c>
      <c r="BG538" s="114" t="s">
        <v>186</v>
      </c>
      <c r="BH538" s="114" t="s">
        <v>186</v>
      </c>
      <c r="BI538" s="114" t="s">
        <v>186</v>
      </c>
      <c r="BJ538" s="114" t="s">
        <v>186</v>
      </c>
      <c r="BK538" s="114" t="s">
        <v>186</v>
      </c>
      <c r="BL538" s="114" t="s">
        <v>186</v>
      </c>
      <c r="BM538" s="114" t="s">
        <v>186</v>
      </c>
      <c r="BN538" s="111" t="s">
        <v>400</v>
      </c>
      <c r="BO538" s="114">
        <v>51256497.75</v>
      </c>
      <c r="BP538" s="111" t="s">
        <v>186</v>
      </c>
      <c r="BQ538" s="114" t="s">
        <v>186</v>
      </c>
      <c r="BR538" s="111" t="s">
        <v>186</v>
      </c>
      <c r="BS538" s="114" t="s">
        <v>186</v>
      </c>
      <c r="BT538" s="114" t="s">
        <v>186</v>
      </c>
      <c r="BU538" s="114" t="s">
        <v>186</v>
      </c>
      <c r="BV538" s="114" t="s">
        <v>186</v>
      </c>
      <c r="BW538" s="114" t="s">
        <v>186</v>
      </c>
      <c r="BX538" s="114" t="s">
        <v>186</v>
      </c>
      <c r="BY538" s="114" t="s">
        <v>186</v>
      </c>
      <c r="BZ538" s="114" t="s">
        <v>186</v>
      </c>
      <c r="CA538" s="111" t="s">
        <v>186</v>
      </c>
      <c r="CB538" s="114" t="s">
        <v>186</v>
      </c>
      <c r="CC538" s="111" t="s">
        <v>186</v>
      </c>
      <c r="CD538" s="114" t="s">
        <v>186</v>
      </c>
      <c r="CE538" s="111" t="s">
        <v>188</v>
      </c>
      <c r="CF538" s="111" t="s">
        <v>186</v>
      </c>
      <c r="CG538" s="111" t="s">
        <v>186</v>
      </c>
      <c r="CH538" s="111" t="s">
        <v>186</v>
      </c>
      <c r="CI538" s="111" t="s">
        <v>186</v>
      </c>
      <c r="CJ538" s="111" t="s">
        <v>186</v>
      </c>
      <c r="CK538" s="111" t="s">
        <v>186</v>
      </c>
      <c r="CL538" s="111" t="s">
        <v>186</v>
      </c>
      <c r="CM538" s="111" t="s">
        <v>186</v>
      </c>
      <c r="CN538" s="111" t="s">
        <v>186</v>
      </c>
      <c r="CO538" s="111" t="s">
        <v>186</v>
      </c>
      <c r="CP538" s="111" t="s">
        <v>186</v>
      </c>
      <c r="CQ538" s="111" t="s">
        <v>186</v>
      </c>
      <c r="CR538" s="111" t="s">
        <v>186</v>
      </c>
      <c r="CS538" s="111" t="s">
        <v>186</v>
      </c>
      <c r="CT538" s="111" t="s">
        <v>186</v>
      </c>
      <c r="CU538" s="111" t="s">
        <v>186</v>
      </c>
      <c r="CV538" s="114" t="s">
        <v>186</v>
      </c>
      <c r="CW538" s="111" t="s">
        <v>186</v>
      </c>
      <c r="CX538" s="111" t="s">
        <v>186</v>
      </c>
      <c r="CY538" s="111" t="s">
        <v>186</v>
      </c>
      <c r="CZ538" s="111" t="s">
        <v>186</v>
      </c>
      <c r="DA538" s="111" t="s">
        <v>186</v>
      </c>
      <c r="DB538" s="111" t="s">
        <v>186</v>
      </c>
      <c r="DC538" s="111" t="s">
        <v>186</v>
      </c>
      <c r="DD538" s="111" t="s">
        <v>186</v>
      </c>
      <c r="DE538" s="111" t="s">
        <v>186</v>
      </c>
      <c r="DF538" s="111" t="s">
        <v>186</v>
      </c>
      <c r="DG538" s="111" t="s">
        <v>186</v>
      </c>
      <c r="DH538" s="111" t="s">
        <v>186</v>
      </c>
      <c r="DI538" s="111" t="s">
        <v>186</v>
      </c>
      <c r="DJ538" s="111" t="s">
        <v>186</v>
      </c>
      <c r="DK538" s="111" t="s">
        <v>186</v>
      </c>
      <c r="DL538" s="111" t="s">
        <v>186</v>
      </c>
      <c r="DM538" s="115">
        <v>40968.691782407404</v>
      </c>
    </row>
    <row r="539" spans="18:117" ht="17.25" customHeight="1" hidden="1">
      <c r="R539" s="111" t="s">
        <v>2110</v>
      </c>
      <c r="S539" s="111" t="s">
        <v>2111</v>
      </c>
      <c r="T539" s="111" t="s">
        <v>2112</v>
      </c>
      <c r="U539" s="111" t="s">
        <v>2113</v>
      </c>
      <c r="V539" s="111" t="s">
        <v>180</v>
      </c>
      <c r="W539" s="112">
        <v>78801</v>
      </c>
      <c r="X539" s="111" t="s">
        <v>2112</v>
      </c>
      <c r="Y539" s="111" t="s">
        <v>2113</v>
      </c>
      <c r="Z539" s="111" t="s">
        <v>180</v>
      </c>
      <c r="AA539" s="112">
        <v>78801</v>
      </c>
      <c r="AB539" s="113">
        <v>8302786251</v>
      </c>
      <c r="AC539" s="113">
        <v>8302788529</v>
      </c>
      <c r="AD539" s="111" t="s">
        <v>2114</v>
      </c>
      <c r="AE539" s="111" t="s">
        <v>229</v>
      </c>
      <c r="AF539" s="111" t="s">
        <v>2115</v>
      </c>
      <c r="AG539" s="111" t="s">
        <v>2111</v>
      </c>
      <c r="AH539" s="111" t="s">
        <v>2112</v>
      </c>
      <c r="AI539" s="111" t="s">
        <v>2113</v>
      </c>
      <c r="AJ539" s="111" t="s">
        <v>180</v>
      </c>
      <c r="AK539" s="112">
        <v>78801</v>
      </c>
      <c r="AL539" s="111" t="s">
        <v>2112</v>
      </c>
      <c r="AM539" s="111" t="s">
        <v>2113</v>
      </c>
      <c r="AN539" s="111" t="s">
        <v>180</v>
      </c>
      <c r="AO539" s="112">
        <v>78801</v>
      </c>
      <c r="AP539" s="113">
        <v>8302786251</v>
      </c>
      <c r="AQ539" s="113">
        <v>8302788529</v>
      </c>
      <c r="AR539" s="111" t="s">
        <v>197</v>
      </c>
      <c r="AS539" s="114">
        <v>1649589</v>
      </c>
      <c r="AT539" s="114">
        <v>3203376</v>
      </c>
      <c r="AU539" s="114"/>
      <c r="AV539" s="114"/>
      <c r="AW539" s="114" t="s">
        <v>186</v>
      </c>
      <c r="AX539" s="114" t="s">
        <v>186</v>
      </c>
      <c r="AY539" s="114" t="s">
        <v>186</v>
      </c>
      <c r="AZ539" s="114" t="s">
        <v>186</v>
      </c>
      <c r="BA539" s="114" t="s">
        <v>186</v>
      </c>
      <c r="BB539" s="111" t="s">
        <v>2116</v>
      </c>
      <c r="BC539" s="114">
        <v>1649589</v>
      </c>
      <c r="BD539" s="111" t="s">
        <v>186</v>
      </c>
      <c r="BE539" s="114" t="s">
        <v>186</v>
      </c>
      <c r="BF539" s="111" t="s">
        <v>186</v>
      </c>
      <c r="BG539" s="114" t="s">
        <v>186</v>
      </c>
      <c r="BH539" s="114" t="s">
        <v>186</v>
      </c>
      <c r="BI539" s="114" t="s">
        <v>186</v>
      </c>
      <c r="BJ539" s="114" t="s">
        <v>186</v>
      </c>
      <c r="BK539" s="114" t="s">
        <v>186</v>
      </c>
      <c r="BL539" s="114" t="s">
        <v>186</v>
      </c>
      <c r="BM539" s="114" t="s">
        <v>186</v>
      </c>
      <c r="BN539" s="111" t="s">
        <v>2116</v>
      </c>
      <c r="BO539" s="114">
        <v>3203376</v>
      </c>
      <c r="BP539" s="111" t="s">
        <v>186</v>
      </c>
      <c r="BQ539" s="114" t="s">
        <v>186</v>
      </c>
      <c r="BR539" s="111" t="s">
        <v>186</v>
      </c>
      <c r="BS539" s="114" t="s">
        <v>186</v>
      </c>
      <c r="BT539" s="114" t="s">
        <v>186</v>
      </c>
      <c r="BU539" s="114" t="s">
        <v>186</v>
      </c>
      <c r="BV539" s="114" t="s">
        <v>186</v>
      </c>
      <c r="BW539" s="114" t="s">
        <v>186</v>
      </c>
      <c r="BX539" s="114" t="s">
        <v>186</v>
      </c>
      <c r="BY539" s="114" t="s">
        <v>186</v>
      </c>
      <c r="BZ539" s="114" t="s">
        <v>186</v>
      </c>
      <c r="CA539" s="111" t="s">
        <v>186</v>
      </c>
      <c r="CB539" s="114" t="s">
        <v>186</v>
      </c>
      <c r="CC539" s="111" t="s">
        <v>186</v>
      </c>
      <c r="CD539" s="114" t="s">
        <v>186</v>
      </c>
      <c r="CE539" s="111" t="s">
        <v>188</v>
      </c>
      <c r="CF539" s="111" t="s">
        <v>186</v>
      </c>
      <c r="CG539" s="111" t="s">
        <v>186</v>
      </c>
      <c r="CH539" s="111" t="s">
        <v>186</v>
      </c>
      <c r="CI539" s="111" t="s">
        <v>186</v>
      </c>
      <c r="CJ539" s="111" t="s">
        <v>186</v>
      </c>
      <c r="CK539" s="111" t="s">
        <v>186</v>
      </c>
      <c r="CL539" s="111" t="s">
        <v>186</v>
      </c>
      <c r="CM539" s="111" t="s">
        <v>186</v>
      </c>
      <c r="CN539" s="111" t="s">
        <v>186</v>
      </c>
      <c r="CO539" s="111" t="s">
        <v>186</v>
      </c>
      <c r="CP539" s="111" t="s">
        <v>186</v>
      </c>
      <c r="CQ539" s="111" t="s">
        <v>186</v>
      </c>
      <c r="CR539" s="111" t="s">
        <v>186</v>
      </c>
      <c r="CS539" s="111" t="s">
        <v>186</v>
      </c>
      <c r="CT539" s="111" t="s">
        <v>186</v>
      </c>
      <c r="CU539" s="111" t="s">
        <v>186</v>
      </c>
      <c r="CV539" s="114" t="s">
        <v>186</v>
      </c>
      <c r="CW539" s="111" t="s">
        <v>186</v>
      </c>
      <c r="CX539" s="111" t="s">
        <v>186</v>
      </c>
      <c r="CY539" s="111" t="s">
        <v>186</v>
      </c>
      <c r="CZ539" s="111" t="s">
        <v>186</v>
      </c>
      <c r="DA539" s="111" t="s">
        <v>186</v>
      </c>
      <c r="DB539" s="111" t="s">
        <v>186</v>
      </c>
      <c r="DC539" s="111" t="s">
        <v>186</v>
      </c>
      <c r="DD539" s="111" t="s">
        <v>186</v>
      </c>
      <c r="DE539" s="111" t="s">
        <v>186</v>
      </c>
      <c r="DF539" s="111" t="s">
        <v>186</v>
      </c>
      <c r="DG539" s="111" t="s">
        <v>186</v>
      </c>
      <c r="DH539" s="111" t="s">
        <v>186</v>
      </c>
      <c r="DI539" s="111" t="s">
        <v>186</v>
      </c>
      <c r="DJ539" s="111" t="s">
        <v>186</v>
      </c>
      <c r="DK539" s="111" t="s">
        <v>186</v>
      </c>
      <c r="DL539" s="111" t="s">
        <v>186</v>
      </c>
      <c r="DM539" s="115">
        <v>40970.72226851852</v>
      </c>
    </row>
    <row r="540" spans="18:117" ht="17.25" customHeight="1" hidden="1">
      <c r="R540" s="111" t="s">
        <v>2117</v>
      </c>
      <c r="S540" s="111" t="s">
        <v>2118</v>
      </c>
      <c r="T540" s="111" t="s">
        <v>2119</v>
      </c>
      <c r="U540" s="111" t="s">
        <v>2120</v>
      </c>
      <c r="V540" s="111" t="s">
        <v>629</v>
      </c>
      <c r="W540" s="112">
        <v>78840</v>
      </c>
      <c r="X540" s="111" t="s">
        <v>2121</v>
      </c>
      <c r="Y540" s="111" t="s">
        <v>2120</v>
      </c>
      <c r="Z540" s="111" t="s">
        <v>362</v>
      </c>
      <c r="AA540" s="112">
        <v>78841</v>
      </c>
      <c r="AB540" s="113">
        <v>8307783613</v>
      </c>
      <c r="AC540" s="113">
        <v>8307783638</v>
      </c>
      <c r="AD540" s="111" t="s">
        <v>2122</v>
      </c>
      <c r="AE540" s="111" t="s">
        <v>212</v>
      </c>
      <c r="AF540" s="111" t="s">
        <v>2123</v>
      </c>
      <c r="AG540" s="111" t="s">
        <v>2118</v>
      </c>
      <c r="AH540" s="111" t="s">
        <v>2119</v>
      </c>
      <c r="AI540" s="111" t="s">
        <v>2120</v>
      </c>
      <c r="AJ540" s="111" t="s">
        <v>362</v>
      </c>
      <c r="AK540" s="112">
        <v>78840</v>
      </c>
      <c r="AL540" s="111" t="s">
        <v>2121</v>
      </c>
      <c r="AM540" s="111" t="s">
        <v>2120</v>
      </c>
      <c r="AN540" s="111" t="s">
        <v>362</v>
      </c>
      <c r="AO540" s="112">
        <v>78841</v>
      </c>
      <c r="AP540" s="113">
        <v>8307783613</v>
      </c>
      <c r="AQ540" s="113">
        <v>8307783638</v>
      </c>
      <c r="AR540" s="111" t="s">
        <v>197</v>
      </c>
      <c r="AS540" s="114">
        <v>1837284</v>
      </c>
      <c r="AT540" s="114">
        <v>4684039</v>
      </c>
      <c r="AU540" s="114"/>
      <c r="AV540" s="114"/>
      <c r="AW540" s="114">
        <v>1157489</v>
      </c>
      <c r="AX540" s="114">
        <v>679795</v>
      </c>
      <c r="AY540" s="114" t="s">
        <v>186</v>
      </c>
      <c r="AZ540" s="114" t="s">
        <v>186</v>
      </c>
      <c r="BA540" s="114" t="s">
        <v>186</v>
      </c>
      <c r="BB540" s="111" t="s">
        <v>186</v>
      </c>
      <c r="BC540" s="114" t="s">
        <v>186</v>
      </c>
      <c r="BD540" s="111" t="s">
        <v>186</v>
      </c>
      <c r="BE540" s="114" t="s">
        <v>186</v>
      </c>
      <c r="BF540" s="111" t="s">
        <v>186</v>
      </c>
      <c r="BG540" s="114" t="s">
        <v>186</v>
      </c>
      <c r="BH540" s="114" t="s">
        <v>186</v>
      </c>
      <c r="BI540" s="114">
        <v>2950945</v>
      </c>
      <c r="BJ540" s="114">
        <v>1733094</v>
      </c>
      <c r="BK540" s="114" t="s">
        <v>186</v>
      </c>
      <c r="BL540" s="114" t="s">
        <v>186</v>
      </c>
      <c r="BM540" s="114" t="s">
        <v>186</v>
      </c>
      <c r="BN540" s="111" t="s">
        <v>186</v>
      </c>
      <c r="BO540" s="114" t="s">
        <v>186</v>
      </c>
      <c r="BP540" s="111" t="s">
        <v>186</v>
      </c>
      <c r="BQ540" s="114" t="s">
        <v>186</v>
      </c>
      <c r="BR540" s="111" t="s">
        <v>186</v>
      </c>
      <c r="BS540" s="114" t="s">
        <v>186</v>
      </c>
      <c r="BT540" s="114" t="s">
        <v>186</v>
      </c>
      <c r="BU540" s="114" t="s">
        <v>186</v>
      </c>
      <c r="BV540" s="114" t="s">
        <v>186</v>
      </c>
      <c r="BW540" s="114" t="s">
        <v>186</v>
      </c>
      <c r="BX540" s="114" t="s">
        <v>186</v>
      </c>
      <c r="BY540" s="114" t="s">
        <v>186</v>
      </c>
      <c r="BZ540" s="114" t="s">
        <v>186</v>
      </c>
      <c r="CA540" s="111" t="s">
        <v>186</v>
      </c>
      <c r="CB540" s="114" t="s">
        <v>186</v>
      </c>
      <c r="CC540" s="111" t="s">
        <v>186</v>
      </c>
      <c r="CD540" s="114" t="s">
        <v>186</v>
      </c>
      <c r="CE540" s="111" t="s">
        <v>188</v>
      </c>
      <c r="CF540" s="111" t="s">
        <v>186</v>
      </c>
      <c r="CG540" s="111" t="s">
        <v>186</v>
      </c>
      <c r="CH540" s="111" t="s">
        <v>186</v>
      </c>
      <c r="CI540" s="111" t="s">
        <v>186</v>
      </c>
      <c r="CJ540" s="111" t="s">
        <v>186</v>
      </c>
      <c r="CK540" s="111" t="s">
        <v>186</v>
      </c>
      <c r="CL540" s="111" t="s">
        <v>186</v>
      </c>
      <c r="CM540" s="111" t="s">
        <v>186</v>
      </c>
      <c r="CN540" s="111" t="s">
        <v>186</v>
      </c>
      <c r="CO540" s="111" t="s">
        <v>186</v>
      </c>
      <c r="CP540" s="111" t="s">
        <v>186</v>
      </c>
      <c r="CQ540" s="111" t="s">
        <v>186</v>
      </c>
      <c r="CR540" s="111" t="s">
        <v>186</v>
      </c>
      <c r="CS540" s="111" t="s">
        <v>186</v>
      </c>
      <c r="CT540" s="111" t="s">
        <v>186</v>
      </c>
      <c r="CU540" s="111" t="s">
        <v>186</v>
      </c>
      <c r="CV540" s="114" t="s">
        <v>186</v>
      </c>
      <c r="CW540" s="111" t="s">
        <v>186</v>
      </c>
      <c r="CX540" s="111" t="s">
        <v>186</v>
      </c>
      <c r="CY540" s="111" t="s">
        <v>186</v>
      </c>
      <c r="CZ540" s="111" t="s">
        <v>186</v>
      </c>
      <c r="DA540" s="111" t="s">
        <v>186</v>
      </c>
      <c r="DB540" s="111" t="s">
        <v>186</v>
      </c>
      <c r="DC540" s="111" t="s">
        <v>186</v>
      </c>
      <c r="DD540" s="111" t="s">
        <v>186</v>
      </c>
      <c r="DE540" s="111" t="s">
        <v>186</v>
      </c>
      <c r="DF540" s="111" t="s">
        <v>186</v>
      </c>
      <c r="DG540" s="111" t="s">
        <v>186</v>
      </c>
      <c r="DH540" s="111" t="s">
        <v>186</v>
      </c>
      <c r="DI540" s="111" t="s">
        <v>186</v>
      </c>
      <c r="DJ540" s="111" t="s">
        <v>186</v>
      </c>
      <c r="DK540" s="111" t="s">
        <v>186</v>
      </c>
      <c r="DL540" s="111" t="s">
        <v>186</v>
      </c>
      <c r="DM540" s="115">
        <v>40973.599953703706</v>
      </c>
    </row>
    <row r="541" spans="18:117" ht="17.25" customHeight="1" hidden="1">
      <c r="R541" s="111" t="s">
        <v>2124</v>
      </c>
      <c r="S541" s="111" t="s">
        <v>2125</v>
      </c>
      <c r="T541" s="111" t="s">
        <v>2126</v>
      </c>
      <c r="U541" s="111" t="s">
        <v>2127</v>
      </c>
      <c r="V541" s="111" t="s">
        <v>180</v>
      </c>
      <c r="W541" s="112">
        <v>78550</v>
      </c>
      <c r="X541" s="111" t="s">
        <v>2126</v>
      </c>
      <c r="Y541" s="111" t="s">
        <v>2127</v>
      </c>
      <c r="Z541" s="111" t="s">
        <v>180</v>
      </c>
      <c r="AA541" s="112">
        <v>78550</v>
      </c>
      <c r="AB541" s="113">
        <v>9563891268</v>
      </c>
      <c r="AC541" s="113">
        <v>9563893742</v>
      </c>
      <c r="AD541" s="111" t="s">
        <v>2128</v>
      </c>
      <c r="AE541" s="111" t="s">
        <v>236</v>
      </c>
      <c r="AF541" s="111" t="s">
        <v>2129</v>
      </c>
      <c r="AG541" s="111" t="s">
        <v>2125</v>
      </c>
      <c r="AH541" s="111" t="s">
        <v>2126</v>
      </c>
      <c r="AI541" s="111" t="s">
        <v>1075</v>
      </c>
      <c r="AJ541" s="111" t="s">
        <v>180</v>
      </c>
      <c r="AK541" s="112">
        <v>78550</v>
      </c>
      <c r="AL541" s="111" t="s">
        <v>2126</v>
      </c>
      <c r="AM541" s="111" t="s">
        <v>1075</v>
      </c>
      <c r="AN541" s="111" t="s">
        <v>180</v>
      </c>
      <c r="AO541" s="112">
        <v>78550</v>
      </c>
      <c r="AP541" s="113">
        <v>9563891268</v>
      </c>
      <c r="AQ541" s="113">
        <v>9563893742</v>
      </c>
      <c r="AR541" s="111" t="s">
        <v>185</v>
      </c>
      <c r="AS541" s="114">
        <v>10363530</v>
      </c>
      <c r="AT541" s="114">
        <v>9718588</v>
      </c>
      <c r="AU541" s="114"/>
      <c r="AV541" s="114"/>
      <c r="AW541" s="114" t="s">
        <v>186</v>
      </c>
      <c r="AX541" s="114" t="s">
        <v>186</v>
      </c>
      <c r="AY541" s="114" t="s">
        <v>186</v>
      </c>
      <c r="AZ541" s="114" t="s">
        <v>186</v>
      </c>
      <c r="BA541" s="114" t="s">
        <v>186</v>
      </c>
      <c r="BB541" s="111" t="s">
        <v>240</v>
      </c>
      <c r="BC541" s="114">
        <v>10363530</v>
      </c>
      <c r="BD541" s="111" t="s">
        <v>186</v>
      </c>
      <c r="BE541" s="114" t="s">
        <v>186</v>
      </c>
      <c r="BF541" s="111" t="s">
        <v>186</v>
      </c>
      <c r="BG541" s="114" t="s">
        <v>186</v>
      </c>
      <c r="BH541" s="114" t="s">
        <v>186</v>
      </c>
      <c r="BI541" s="114" t="s">
        <v>186</v>
      </c>
      <c r="BJ541" s="114" t="s">
        <v>186</v>
      </c>
      <c r="BK541" s="114" t="s">
        <v>186</v>
      </c>
      <c r="BL541" s="114" t="s">
        <v>186</v>
      </c>
      <c r="BM541" s="114" t="s">
        <v>186</v>
      </c>
      <c r="BN541" s="111" t="s">
        <v>241</v>
      </c>
      <c r="BO541" s="114">
        <v>9718588</v>
      </c>
      <c r="BP541" s="111" t="s">
        <v>186</v>
      </c>
      <c r="BQ541" s="114" t="s">
        <v>186</v>
      </c>
      <c r="BR541" s="111" t="s">
        <v>186</v>
      </c>
      <c r="BS541" s="114" t="s">
        <v>186</v>
      </c>
      <c r="BT541" s="114" t="s">
        <v>186</v>
      </c>
      <c r="BU541" s="114" t="s">
        <v>186</v>
      </c>
      <c r="BV541" s="114" t="s">
        <v>186</v>
      </c>
      <c r="BW541" s="114" t="s">
        <v>186</v>
      </c>
      <c r="BX541" s="114" t="s">
        <v>186</v>
      </c>
      <c r="BY541" s="114" t="s">
        <v>186</v>
      </c>
      <c r="BZ541" s="114" t="s">
        <v>186</v>
      </c>
      <c r="CA541" s="111" t="s">
        <v>186</v>
      </c>
      <c r="CB541" s="114" t="s">
        <v>186</v>
      </c>
      <c r="CC541" s="111" t="s">
        <v>186</v>
      </c>
      <c r="CD541" s="114" t="s">
        <v>186</v>
      </c>
      <c r="CE541" s="111" t="s">
        <v>188</v>
      </c>
      <c r="CF541" s="111" t="s">
        <v>2130</v>
      </c>
      <c r="CG541" s="111" t="s">
        <v>186</v>
      </c>
      <c r="CH541" s="111" t="s">
        <v>63</v>
      </c>
      <c r="CI541" s="111" t="s">
        <v>64</v>
      </c>
      <c r="CJ541" s="111" t="s">
        <v>186</v>
      </c>
      <c r="CK541" s="111" t="s">
        <v>186</v>
      </c>
      <c r="CL541" s="111" t="s">
        <v>186</v>
      </c>
      <c r="CM541" s="111" t="s">
        <v>186</v>
      </c>
      <c r="CN541" s="111" t="s">
        <v>186</v>
      </c>
      <c r="CO541" s="111" t="s">
        <v>186</v>
      </c>
      <c r="CP541" s="111" t="s">
        <v>186</v>
      </c>
      <c r="CQ541" s="111" t="s">
        <v>186</v>
      </c>
      <c r="CR541" s="111" t="s">
        <v>2131</v>
      </c>
      <c r="CS541" s="111" t="s">
        <v>2132</v>
      </c>
      <c r="CT541" s="111" t="s">
        <v>2133</v>
      </c>
      <c r="CU541" s="112">
        <v>5124725365</v>
      </c>
      <c r="CV541" s="114">
        <v>58947</v>
      </c>
      <c r="CW541" s="111" t="s">
        <v>2134</v>
      </c>
      <c r="CX541" s="111" t="s">
        <v>2135</v>
      </c>
      <c r="CY541" s="111" t="s">
        <v>2136</v>
      </c>
      <c r="CZ541" s="111" t="s">
        <v>2137</v>
      </c>
      <c r="DA541" s="111" t="s">
        <v>2138</v>
      </c>
      <c r="DB541" s="112">
        <v>5123229413</v>
      </c>
      <c r="DC541" s="130">
        <v>40926</v>
      </c>
      <c r="DD541" s="111" t="s">
        <v>2134</v>
      </c>
      <c r="DE541" s="111" t="s">
        <v>2135</v>
      </c>
      <c r="DF541" s="111" t="s">
        <v>186</v>
      </c>
      <c r="DG541" s="111" t="s">
        <v>186</v>
      </c>
      <c r="DH541" s="111" t="s">
        <v>186</v>
      </c>
      <c r="DI541" s="111" t="s">
        <v>186</v>
      </c>
      <c r="DJ541" s="111" t="s">
        <v>186</v>
      </c>
      <c r="DK541" s="111" t="s">
        <v>186</v>
      </c>
      <c r="DL541" s="111" t="s">
        <v>186</v>
      </c>
      <c r="DM541" s="115">
        <v>40970.66525462963</v>
      </c>
    </row>
    <row r="542" spans="18:117" ht="17.25" customHeight="1" hidden="1">
      <c r="R542" s="111" t="s">
        <v>2139</v>
      </c>
      <c r="S542" s="111" t="s">
        <v>2140</v>
      </c>
      <c r="T542" s="111" t="s">
        <v>2141</v>
      </c>
      <c r="U542" s="111" t="s">
        <v>2142</v>
      </c>
      <c r="V542" s="111" t="s">
        <v>180</v>
      </c>
      <c r="W542" s="112">
        <v>78520</v>
      </c>
      <c r="X542" s="111" t="s">
        <v>2126</v>
      </c>
      <c r="Y542" s="111" t="s">
        <v>1075</v>
      </c>
      <c r="Z542" s="111" t="s">
        <v>180</v>
      </c>
      <c r="AA542" s="112">
        <v>78550</v>
      </c>
      <c r="AB542" s="113">
        <v>9563891268</v>
      </c>
      <c r="AC542" s="113">
        <v>9563893742</v>
      </c>
      <c r="AD542" s="111" t="s">
        <v>2128</v>
      </c>
      <c r="AE542" s="111" t="s">
        <v>236</v>
      </c>
      <c r="AF542" s="111" t="s">
        <v>2129</v>
      </c>
      <c r="AG542" s="111" t="s">
        <v>2125</v>
      </c>
      <c r="AH542" s="111" t="s">
        <v>2126</v>
      </c>
      <c r="AI542" s="111" t="s">
        <v>1075</v>
      </c>
      <c r="AJ542" s="111" t="s">
        <v>180</v>
      </c>
      <c r="AK542" s="112">
        <v>78550</v>
      </c>
      <c r="AL542" s="111" t="s">
        <v>2126</v>
      </c>
      <c r="AM542" s="111" t="s">
        <v>1075</v>
      </c>
      <c r="AN542" s="111" t="s">
        <v>180</v>
      </c>
      <c r="AO542" s="112">
        <v>78550</v>
      </c>
      <c r="AP542" s="113">
        <v>9563891268</v>
      </c>
      <c r="AQ542" s="113">
        <v>9563893742</v>
      </c>
      <c r="AR542" s="111" t="s">
        <v>186</v>
      </c>
      <c r="AS542" s="114">
        <v>7520810</v>
      </c>
      <c r="AT542" s="114">
        <v>3534913</v>
      </c>
      <c r="AU542" s="114"/>
      <c r="AV542" s="114"/>
      <c r="AW542" s="114" t="s">
        <v>186</v>
      </c>
      <c r="AX542" s="114" t="s">
        <v>186</v>
      </c>
      <c r="AY542" s="114" t="s">
        <v>186</v>
      </c>
      <c r="AZ542" s="114" t="s">
        <v>186</v>
      </c>
      <c r="BA542" s="114" t="s">
        <v>186</v>
      </c>
      <c r="BB542" s="111" t="s">
        <v>240</v>
      </c>
      <c r="BC542" s="114">
        <v>7520810</v>
      </c>
      <c r="BD542" s="111" t="s">
        <v>186</v>
      </c>
      <c r="BE542" s="114" t="s">
        <v>186</v>
      </c>
      <c r="BF542" s="111" t="s">
        <v>186</v>
      </c>
      <c r="BG542" s="114" t="s">
        <v>186</v>
      </c>
      <c r="BH542" s="114" t="s">
        <v>186</v>
      </c>
      <c r="BI542" s="114" t="s">
        <v>186</v>
      </c>
      <c r="BJ542" s="114" t="s">
        <v>186</v>
      </c>
      <c r="BK542" s="114" t="s">
        <v>186</v>
      </c>
      <c r="BL542" s="114" t="s">
        <v>186</v>
      </c>
      <c r="BM542" s="114" t="s">
        <v>186</v>
      </c>
      <c r="BN542" s="111" t="s">
        <v>241</v>
      </c>
      <c r="BO542" s="114">
        <v>3534913</v>
      </c>
      <c r="BP542" s="111" t="s">
        <v>186</v>
      </c>
      <c r="BQ542" s="114" t="s">
        <v>186</v>
      </c>
      <c r="BR542" s="111" t="s">
        <v>186</v>
      </c>
      <c r="BS542" s="114" t="s">
        <v>186</v>
      </c>
      <c r="BT542" s="114" t="s">
        <v>186</v>
      </c>
      <c r="BU542" s="114" t="s">
        <v>186</v>
      </c>
      <c r="BV542" s="114" t="s">
        <v>186</v>
      </c>
      <c r="BW542" s="114" t="s">
        <v>186</v>
      </c>
      <c r="BX542" s="114" t="s">
        <v>186</v>
      </c>
      <c r="BY542" s="114" t="s">
        <v>186</v>
      </c>
      <c r="BZ542" s="114" t="s">
        <v>186</v>
      </c>
      <c r="CA542" s="111" t="s">
        <v>186</v>
      </c>
      <c r="CB542" s="114" t="s">
        <v>186</v>
      </c>
      <c r="CC542" s="111" t="s">
        <v>186</v>
      </c>
      <c r="CD542" s="114" t="s">
        <v>186</v>
      </c>
      <c r="CE542" s="111" t="s">
        <v>188</v>
      </c>
      <c r="CF542" s="111" t="s">
        <v>2143</v>
      </c>
      <c r="CG542" s="111" t="s">
        <v>186</v>
      </c>
      <c r="CH542" s="111" t="s">
        <v>63</v>
      </c>
      <c r="CI542" s="111" t="s">
        <v>64</v>
      </c>
      <c r="CJ542" s="111" t="s">
        <v>186</v>
      </c>
      <c r="CK542" s="111" t="s">
        <v>186</v>
      </c>
      <c r="CL542" s="111" t="s">
        <v>186</v>
      </c>
      <c r="CM542" s="111" t="s">
        <v>186</v>
      </c>
      <c r="CN542" s="111" t="s">
        <v>186</v>
      </c>
      <c r="CO542" s="111" t="s">
        <v>186</v>
      </c>
      <c r="CP542" s="111" t="s">
        <v>186</v>
      </c>
      <c r="CQ542" s="111" t="s">
        <v>186</v>
      </c>
      <c r="CR542" s="111" t="s">
        <v>2131</v>
      </c>
      <c r="CS542" s="111" t="s">
        <v>2144</v>
      </c>
      <c r="CT542" s="111" t="s">
        <v>2145</v>
      </c>
      <c r="CU542" s="112">
        <v>5124725365</v>
      </c>
      <c r="CV542" s="114">
        <v>42696</v>
      </c>
      <c r="CW542" s="111" t="s">
        <v>2134</v>
      </c>
      <c r="CX542" s="111" t="s">
        <v>2135</v>
      </c>
      <c r="CY542" s="111" t="s">
        <v>2136</v>
      </c>
      <c r="CZ542" s="111" t="s">
        <v>2137</v>
      </c>
      <c r="DA542" s="111" t="s">
        <v>2138</v>
      </c>
      <c r="DB542" s="112">
        <v>5123229413</v>
      </c>
      <c r="DC542" s="130">
        <v>11049</v>
      </c>
      <c r="DD542" s="111" t="s">
        <v>2134</v>
      </c>
      <c r="DE542" s="111" t="s">
        <v>2135</v>
      </c>
      <c r="DF542" s="111" t="s">
        <v>186</v>
      </c>
      <c r="DG542" s="111" t="s">
        <v>186</v>
      </c>
      <c r="DH542" s="111" t="s">
        <v>186</v>
      </c>
      <c r="DI542" s="111" t="s">
        <v>186</v>
      </c>
      <c r="DJ542" s="111" t="s">
        <v>186</v>
      </c>
      <c r="DK542" s="111" t="s">
        <v>186</v>
      </c>
      <c r="DL542" s="111" t="s">
        <v>186</v>
      </c>
      <c r="DM542" s="115">
        <v>40970.66599537037</v>
      </c>
    </row>
    <row r="543" spans="18:117" ht="17.25" customHeight="1" hidden="1">
      <c r="R543" s="111" t="s">
        <v>2146</v>
      </c>
      <c r="S543" s="111" t="s">
        <v>2147</v>
      </c>
      <c r="T543" s="111" t="s">
        <v>2148</v>
      </c>
      <c r="U543" s="111" t="s">
        <v>2142</v>
      </c>
      <c r="V543" s="111" t="s">
        <v>180</v>
      </c>
      <c r="W543" s="112">
        <v>78526</v>
      </c>
      <c r="X543" s="111" t="s">
        <v>2148</v>
      </c>
      <c r="Y543" s="111" t="s">
        <v>2142</v>
      </c>
      <c r="Z543" s="111" t="s">
        <v>180</v>
      </c>
      <c r="AA543" s="112">
        <v>78526</v>
      </c>
      <c r="AB543" s="113">
        <v>9563507102</v>
      </c>
      <c r="AC543" s="113">
        <v>9563507111</v>
      </c>
      <c r="AD543" s="111" t="s">
        <v>2149</v>
      </c>
      <c r="AE543" s="111" t="s">
        <v>372</v>
      </c>
      <c r="AF543" s="111" t="s">
        <v>2150</v>
      </c>
      <c r="AG543" s="111" t="s">
        <v>2151</v>
      </c>
      <c r="AH543" s="111" t="s">
        <v>2148</v>
      </c>
      <c r="AI543" s="111" t="s">
        <v>2142</v>
      </c>
      <c r="AJ543" s="111" t="s">
        <v>180</v>
      </c>
      <c r="AK543" s="112">
        <v>78526</v>
      </c>
      <c r="AL543" s="111" t="s">
        <v>2148</v>
      </c>
      <c r="AM543" s="111" t="s">
        <v>2142</v>
      </c>
      <c r="AN543" s="111" t="s">
        <v>180</v>
      </c>
      <c r="AO543" s="112">
        <v>78526</v>
      </c>
      <c r="AP543" s="113">
        <v>9563507102</v>
      </c>
      <c r="AQ543" s="113">
        <v>9563507111</v>
      </c>
      <c r="AR543" s="111" t="s">
        <v>185</v>
      </c>
      <c r="AS543" s="114">
        <v>5117060</v>
      </c>
      <c r="AT543" s="114">
        <v>12515669.08</v>
      </c>
      <c r="AU543" s="114"/>
      <c r="AV543" s="114"/>
      <c r="AW543" s="114"/>
      <c r="AX543" s="114"/>
      <c r="AY543" s="114"/>
      <c r="AZ543" s="114"/>
      <c r="BA543" s="114"/>
      <c r="BB543" s="111" t="s">
        <v>1273</v>
      </c>
      <c r="BC543" s="114">
        <v>5117060</v>
      </c>
      <c r="BD543" s="111" t="s">
        <v>186</v>
      </c>
      <c r="BE543" s="114"/>
      <c r="BF543" s="111" t="s">
        <v>186</v>
      </c>
      <c r="BG543" s="114"/>
      <c r="BH543" s="114"/>
      <c r="BI543" s="114"/>
      <c r="BJ543" s="114"/>
      <c r="BK543" s="114"/>
      <c r="BL543" s="114"/>
      <c r="BM543" s="114"/>
      <c r="BN543" s="111" t="s">
        <v>417</v>
      </c>
      <c r="BO543" s="114">
        <v>12515669.08</v>
      </c>
      <c r="BP543" s="111" t="s">
        <v>186</v>
      </c>
      <c r="BQ543" s="114"/>
      <c r="BR543" s="111"/>
      <c r="BS543" s="114"/>
      <c r="BT543" s="114"/>
      <c r="BU543" s="114"/>
      <c r="BV543" s="114"/>
      <c r="BW543" s="114"/>
      <c r="BX543" s="114"/>
      <c r="BY543" s="114"/>
      <c r="BZ543" s="114"/>
      <c r="CA543" s="111"/>
      <c r="CB543" s="114"/>
      <c r="CC543" s="111"/>
      <c r="CD543" s="114"/>
      <c r="CE543" s="111" t="s">
        <v>188</v>
      </c>
      <c r="CF543" s="111" t="s">
        <v>186</v>
      </c>
      <c r="CG543" s="111" t="s">
        <v>186</v>
      </c>
      <c r="CH543" s="111" t="s">
        <v>186</v>
      </c>
      <c r="CI543" s="111" t="s">
        <v>186</v>
      </c>
      <c r="CJ543" s="111" t="s">
        <v>186</v>
      </c>
      <c r="CK543" s="111" t="s">
        <v>186</v>
      </c>
      <c r="CL543" s="111" t="s">
        <v>186</v>
      </c>
      <c r="CM543" s="111" t="s">
        <v>186</v>
      </c>
      <c r="CN543" s="111" t="s">
        <v>186</v>
      </c>
      <c r="CO543" s="111" t="s">
        <v>186</v>
      </c>
      <c r="CP543" s="111" t="s">
        <v>186</v>
      </c>
      <c r="CQ543" s="111" t="s">
        <v>186</v>
      </c>
      <c r="CR543" s="111" t="s">
        <v>186</v>
      </c>
      <c r="CS543" s="111" t="s">
        <v>186</v>
      </c>
      <c r="CT543" s="111" t="s">
        <v>186</v>
      </c>
      <c r="CU543" s="111" t="s">
        <v>186</v>
      </c>
      <c r="CV543" s="114" t="s">
        <v>186</v>
      </c>
      <c r="CW543" s="111" t="s">
        <v>186</v>
      </c>
      <c r="CX543" s="111" t="s">
        <v>186</v>
      </c>
      <c r="CY543" s="111" t="s">
        <v>186</v>
      </c>
      <c r="CZ543" s="111" t="s">
        <v>186</v>
      </c>
      <c r="DA543" s="111" t="s">
        <v>186</v>
      </c>
      <c r="DB543" s="111" t="s">
        <v>186</v>
      </c>
      <c r="DC543" s="111" t="s">
        <v>186</v>
      </c>
      <c r="DD543" s="111" t="s">
        <v>186</v>
      </c>
      <c r="DE543" s="111" t="s">
        <v>186</v>
      </c>
      <c r="DF543" s="111" t="s">
        <v>186</v>
      </c>
      <c r="DG543" s="111" t="s">
        <v>186</v>
      </c>
      <c r="DH543" s="111" t="s">
        <v>186</v>
      </c>
      <c r="DI543" s="111" t="s">
        <v>186</v>
      </c>
      <c r="DJ543" s="111" t="s">
        <v>186</v>
      </c>
      <c r="DK543" s="111" t="s">
        <v>186</v>
      </c>
      <c r="DL543" s="111" t="s">
        <v>186</v>
      </c>
      <c r="DM543" s="115">
        <v>40970.62008101852</v>
      </c>
    </row>
    <row r="544" spans="18:117" ht="17.25" customHeight="1" hidden="1">
      <c r="R544" s="111" t="s">
        <v>2152</v>
      </c>
      <c r="S544" s="111" t="s">
        <v>2153</v>
      </c>
      <c r="T544" s="111" t="s">
        <v>2154</v>
      </c>
      <c r="U544" s="111" t="s">
        <v>2155</v>
      </c>
      <c r="V544" s="111" t="s">
        <v>180</v>
      </c>
      <c r="W544" s="112">
        <v>79241</v>
      </c>
      <c r="X544" s="111" t="s">
        <v>2156</v>
      </c>
      <c r="Y544" s="111" t="s">
        <v>2155</v>
      </c>
      <c r="Z544" s="111" t="s">
        <v>180</v>
      </c>
      <c r="AA544" s="112">
        <v>79241</v>
      </c>
      <c r="AB544" s="113">
        <v>8066523373</v>
      </c>
      <c r="AC544" s="113">
        <v>8066522172</v>
      </c>
      <c r="AD544" s="111" t="s">
        <v>2157</v>
      </c>
      <c r="AE544" s="111" t="s">
        <v>1566</v>
      </c>
      <c r="AF544" s="111" t="s">
        <v>2158</v>
      </c>
      <c r="AG544" s="111" t="s">
        <v>2153</v>
      </c>
      <c r="AH544" s="111" t="s">
        <v>2154</v>
      </c>
      <c r="AI544" s="111" t="s">
        <v>2155</v>
      </c>
      <c r="AJ544" s="111" t="s">
        <v>180</v>
      </c>
      <c r="AK544" s="112">
        <v>79241</v>
      </c>
      <c r="AL544" s="111" t="s">
        <v>2156</v>
      </c>
      <c r="AM544" s="111" t="s">
        <v>2155</v>
      </c>
      <c r="AN544" s="111" t="s">
        <v>180</v>
      </c>
      <c r="AO544" s="112">
        <v>79241</v>
      </c>
      <c r="AP544" s="113">
        <v>8066523373</v>
      </c>
      <c r="AQ544" s="113">
        <v>8066522172</v>
      </c>
      <c r="AR544" s="111" t="s">
        <v>197</v>
      </c>
      <c r="AS544" s="114">
        <v>327711</v>
      </c>
      <c r="AT544" s="114">
        <v>67381</v>
      </c>
      <c r="AU544" s="114"/>
      <c r="AV544" s="114"/>
      <c r="AW544" s="114">
        <v>98313</v>
      </c>
      <c r="AX544" s="114">
        <v>229398</v>
      </c>
      <c r="AY544" s="114" t="s">
        <v>186</v>
      </c>
      <c r="AZ544" s="114" t="s">
        <v>186</v>
      </c>
      <c r="BA544" s="114" t="s">
        <v>186</v>
      </c>
      <c r="BB544" s="111" t="s">
        <v>186</v>
      </c>
      <c r="BC544" s="114" t="s">
        <v>186</v>
      </c>
      <c r="BD544" s="111" t="s">
        <v>186</v>
      </c>
      <c r="BE544" s="114" t="s">
        <v>186</v>
      </c>
      <c r="BF544" s="111" t="s">
        <v>186</v>
      </c>
      <c r="BG544" s="114" t="s">
        <v>186</v>
      </c>
      <c r="BH544" s="114" t="s">
        <v>186</v>
      </c>
      <c r="BI544" s="114">
        <v>67381</v>
      </c>
      <c r="BJ544" s="114" t="s">
        <v>186</v>
      </c>
      <c r="BK544" s="114" t="s">
        <v>186</v>
      </c>
      <c r="BL544" s="114" t="s">
        <v>186</v>
      </c>
      <c r="BM544" s="114" t="s">
        <v>186</v>
      </c>
      <c r="BN544" s="111" t="s">
        <v>186</v>
      </c>
      <c r="BO544" s="114" t="s">
        <v>186</v>
      </c>
      <c r="BP544" s="111" t="s">
        <v>186</v>
      </c>
      <c r="BQ544" s="114" t="s">
        <v>186</v>
      </c>
      <c r="BR544" s="111" t="s">
        <v>186</v>
      </c>
      <c r="BS544" s="114" t="s">
        <v>186</v>
      </c>
      <c r="BT544" s="114" t="s">
        <v>186</v>
      </c>
      <c r="BU544" s="114" t="s">
        <v>186</v>
      </c>
      <c r="BV544" s="114" t="s">
        <v>186</v>
      </c>
      <c r="BW544" s="114" t="s">
        <v>186</v>
      </c>
      <c r="BX544" s="114" t="s">
        <v>186</v>
      </c>
      <c r="BY544" s="114" t="s">
        <v>186</v>
      </c>
      <c r="BZ544" s="114" t="s">
        <v>186</v>
      </c>
      <c r="CA544" s="111" t="s">
        <v>186</v>
      </c>
      <c r="CB544" s="114" t="s">
        <v>186</v>
      </c>
      <c r="CC544" s="111" t="s">
        <v>186</v>
      </c>
      <c r="CD544" s="114" t="s">
        <v>186</v>
      </c>
      <c r="CE544" s="111" t="s">
        <v>188</v>
      </c>
      <c r="CF544" s="111" t="s">
        <v>186</v>
      </c>
      <c r="CG544" s="111" t="s">
        <v>186</v>
      </c>
      <c r="CH544" s="111" t="s">
        <v>186</v>
      </c>
      <c r="CI544" s="111" t="s">
        <v>186</v>
      </c>
      <c r="CJ544" s="111" t="s">
        <v>186</v>
      </c>
      <c r="CK544" s="111" t="s">
        <v>186</v>
      </c>
      <c r="CL544" s="111" t="s">
        <v>186</v>
      </c>
      <c r="CM544" s="111" t="s">
        <v>186</v>
      </c>
      <c r="CN544" s="111" t="s">
        <v>186</v>
      </c>
      <c r="CO544" s="111" t="s">
        <v>186</v>
      </c>
      <c r="CP544" s="111" t="s">
        <v>186</v>
      </c>
      <c r="CQ544" s="111" t="s">
        <v>186</v>
      </c>
      <c r="CR544" s="111" t="s">
        <v>186</v>
      </c>
      <c r="CS544" s="111" t="s">
        <v>186</v>
      </c>
      <c r="CT544" s="111" t="s">
        <v>186</v>
      </c>
      <c r="CU544" s="111" t="s">
        <v>186</v>
      </c>
      <c r="CV544" s="114" t="s">
        <v>186</v>
      </c>
      <c r="CW544" s="111" t="s">
        <v>186</v>
      </c>
      <c r="CX544" s="111" t="s">
        <v>186</v>
      </c>
      <c r="CY544" s="111" t="s">
        <v>186</v>
      </c>
      <c r="CZ544" s="111" t="s">
        <v>186</v>
      </c>
      <c r="DA544" s="111" t="s">
        <v>186</v>
      </c>
      <c r="DB544" s="111" t="s">
        <v>186</v>
      </c>
      <c r="DC544" s="111" t="s">
        <v>186</v>
      </c>
      <c r="DD544" s="111" t="s">
        <v>186</v>
      </c>
      <c r="DE544" s="111" t="s">
        <v>186</v>
      </c>
      <c r="DF544" s="111" t="s">
        <v>186</v>
      </c>
      <c r="DG544" s="111" t="s">
        <v>186</v>
      </c>
      <c r="DH544" s="111" t="s">
        <v>186</v>
      </c>
      <c r="DI544" s="111" t="s">
        <v>186</v>
      </c>
      <c r="DJ544" s="111" t="s">
        <v>186</v>
      </c>
      <c r="DK544" s="111" t="s">
        <v>186</v>
      </c>
      <c r="DL544" s="111" t="s">
        <v>186</v>
      </c>
      <c r="DM544" s="115">
        <v>40969.48423611111</v>
      </c>
    </row>
    <row r="545" spans="18:117" ht="17.25" customHeight="1" hidden="1">
      <c r="R545" s="111" t="s">
        <v>2159</v>
      </c>
      <c r="S545" s="111" t="s">
        <v>2160</v>
      </c>
      <c r="T545" s="111" t="s">
        <v>2161</v>
      </c>
      <c r="U545" s="111" t="s">
        <v>497</v>
      </c>
      <c r="V545" s="111" t="s">
        <v>180</v>
      </c>
      <c r="W545" s="112">
        <v>75501</v>
      </c>
      <c r="X545" s="111" t="s">
        <v>2161</v>
      </c>
      <c r="Y545" s="111" t="s">
        <v>497</v>
      </c>
      <c r="Z545" s="111" t="s">
        <v>180</v>
      </c>
      <c r="AA545" s="112">
        <v>75501</v>
      </c>
      <c r="AB545" s="113">
        <v>9037988001</v>
      </c>
      <c r="AC545" s="113">
        <v>9037988030</v>
      </c>
      <c r="AD545" s="111" t="s">
        <v>2162</v>
      </c>
      <c r="AE545" s="111" t="s">
        <v>212</v>
      </c>
      <c r="AF545" s="111" t="s">
        <v>2163</v>
      </c>
      <c r="AG545" s="111" t="s">
        <v>2160</v>
      </c>
      <c r="AH545" s="111" t="s">
        <v>2161</v>
      </c>
      <c r="AI545" s="111" t="s">
        <v>497</v>
      </c>
      <c r="AJ545" s="111" t="s">
        <v>180</v>
      </c>
      <c r="AK545" s="112">
        <v>75501</v>
      </c>
      <c r="AL545" s="111" t="s">
        <v>2161</v>
      </c>
      <c r="AM545" s="111" t="s">
        <v>497</v>
      </c>
      <c r="AN545" s="111" t="s">
        <v>180</v>
      </c>
      <c r="AO545" s="112">
        <v>75501</v>
      </c>
      <c r="AP545" s="113">
        <v>9037988005</v>
      </c>
      <c r="AQ545" s="113">
        <v>9037987149</v>
      </c>
      <c r="AR545" s="111" t="s">
        <v>185</v>
      </c>
      <c r="AS545" s="114">
        <v>3054361</v>
      </c>
      <c r="AT545" s="114">
        <v>3147118</v>
      </c>
      <c r="AU545" s="114"/>
      <c r="AV545" s="114"/>
      <c r="AW545" s="114" t="s">
        <v>186</v>
      </c>
      <c r="AX545" s="114" t="s">
        <v>186</v>
      </c>
      <c r="AY545" s="114" t="s">
        <v>186</v>
      </c>
      <c r="AZ545" s="114" t="s">
        <v>186</v>
      </c>
      <c r="BA545" s="114" t="s">
        <v>186</v>
      </c>
      <c r="BB545" s="111" t="s">
        <v>2164</v>
      </c>
      <c r="BC545" s="114">
        <v>3054361</v>
      </c>
      <c r="BD545" s="111" t="s">
        <v>186</v>
      </c>
      <c r="BE545" s="114" t="s">
        <v>186</v>
      </c>
      <c r="BF545" s="111" t="s">
        <v>186</v>
      </c>
      <c r="BG545" s="114" t="s">
        <v>186</v>
      </c>
      <c r="BH545" s="114" t="s">
        <v>186</v>
      </c>
      <c r="BI545" s="114" t="s">
        <v>186</v>
      </c>
      <c r="BJ545" s="114" t="s">
        <v>186</v>
      </c>
      <c r="BK545" s="114" t="s">
        <v>186</v>
      </c>
      <c r="BL545" s="114" t="s">
        <v>186</v>
      </c>
      <c r="BM545" s="114" t="s">
        <v>186</v>
      </c>
      <c r="BN545" s="111" t="s">
        <v>317</v>
      </c>
      <c r="BO545" s="114">
        <v>3147118</v>
      </c>
      <c r="BP545" s="111" t="s">
        <v>186</v>
      </c>
      <c r="BQ545" s="114" t="s">
        <v>186</v>
      </c>
      <c r="BR545" s="111" t="s">
        <v>186</v>
      </c>
      <c r="BS545" s="114" t="s">
        <v>186</v>
      </c>
      <c r="BT545" s="114" t="s">
        <v>186</v>
      </c>
      <c r="BU545" s="114" t="s">
        <v>186</v>
      </c>
      <c r="BV545" s="114" t="s">
        <v>186</v>
      </c>
      <c r="BW545" s="114" t="s">
        <v>186</v>
      </c>
      <c r="BX545" s="114" t="s">
        <v>186</v>
      </c>
      <c r="BY545" s="114" t="s">
        <v>186</v>
      </c>
      <c r="BZ545" s="114" t="s">
        <v>186</v>
      </c>
      <c r="CA545" s="111" t="s">
        <v>186</v>
      </c>
      <c r="CB545" s="114" t="s">
        <v>186</v>
      </c>
      <c r="CC545" s="111" t="s">
        <v>186</v>
      </c>
      <c r="CD545" s="114" t="s">
        <v>186</v>
      </c>
      <c r="CE545" s="111" t="s">
        <v>188</v>
      </c>
      <c r="CF545" s="111" t="s">
        <v>186</v>
      </c>
      <c r="CG545" s="111" t="s">
        <v>186</v>
      </c>
      <c r="CH545" s="111" t="s">
        <v>186</v>
      </c>
      <c r="CI545" s="111" t="s">
        <v>186</v>
      </c>
      <c r="CJ545" s="111" t="s">
        <v>186</v>
      </c>
      <c r="CK545" s="111" t="s">
        <v>186</v>
      </c>
      <c r="CL545" s="111" t="s">
        <v>186</v>
      </c>
      <c r="CM545" s="111" t="s">
        <v>186</v>
      </c>
      <c r="CN545" s="111" t="s">
        <v>186</v>
      </c>
      <c r="CO545" s="111" t="s">
        <v>186</v>
      </c>
      <c r="CP545" s="111" t="s">
        <v>186</v>
      </c>
      <c r="CQ545" s="111" t="s">
        <v>186</v>
      </c>
      <c r="CR545" s="111" t="s">
        <v>186</v>
      </c>
      <c r="CS545" s="111" t="s">
        <v>186</v>
      </c>
      <c r="CT545" s="111" t="s">
        <v>186</v>
      </c>
      <c r="CU545" s="111" t="s">
        <v>186</v>
      </c>
      <c r="CV545" s="111" t="s">
        <v>186</v>
      </c>
      <c r="CW545" s="111" t="s">
        <v>186</v>
      </c>
      <c r="CX545" s="111" t="s">
        <v>186</v>
      </c>
      <c r="CY545" s="111" t="s">
        <v>186</v>
      </c>
      <c r="CZ545" s="111" t="s">
        <v>186</v>
      </c>
      <c r="DA545" s="111" t="s">
        <v>186</v>
      </c>
      <c r="DB545" s="111" t="s">
        <v>186</v>
      </c>
      <c r="DC545" s="111" t="s">
        <v>186</v>
      </c>
      <c r="DD545" s="111" t="s">
        <v>186</v>
      </c>
      <c r="DE545" s="111" t="s">
        <v>186</v>
      </c>
      <c r="DF545" s="111" t="s">
        <v>186</v>
      </c>
      <c r="DG545" s="111" t="s">
        <v>186</v>
      </c>
      <c r="DH545" s="111" t="s">
        <v>186</v>
      </c>
      <c r="DI545" s="111" t="s">
        <v>186</v>
      </c>
      <c r="DJ545" s="111" t="s">
        <v>186</v>
      </c>
      <c r="DK545" s="111" t="s">
        <v>186</v>
      </c>
      <c r="DL545" s="111" t="s">
        <v>186</v>
      </c>
      <c r="DM545" s="115">
        <v>40962.434270833335</v>
      </c>
    </row>
    <row r="546" spans="18:117" ht="17.25" customHeight="1" hidden="1">
      <c r="R546" s="111" t="s">
        <v>2165</v>
      </c>
      <c r="S546" s="111" t="s">
        <v>2166</v>
      </c>
      <c r="T546" s="111" t="s">
        <v>2167</v>
      </c>
      <c r="U546" s="111" t="s">
        <v>2168</v>
      </c>
      <c r="V546" s="111" t="s">
        <v>362</v>
      </c>
      <c r="W546" s="112">
        <v>79756</v>
      </c>
      <c r="X546" s="111" t="s">
        <v>2169</v>
      </c>
      <c r="Y546" s="111" t="s">
        <v>2168</v>
      </c>
      <c r="Z546" s="111" t="s">
        <v>180</v>
      </c>
      <c r="AA546" s="112">
        <v>79756</v>
      </c>
      <c r="AB546" s="113">
        <v>4329432511</v>
      </c>
      <c r="AC546" s="113">
        <v>4329439415</v>
      </c>
      <c r="AD546" s="111" t="s">
        <v>2170</v>
      </c>
      <c r="AE546" s="111" t="s">
        <v>364</v>
      </c>
      <c r="AF546" s="111" t="s">
        <v>2171</v>
      </c>
      <c r="AG546" s="111" t="s">
        <v>2166</v>
      </c>
      <c r="AH546" s="111" t="s">
        <v>2172</v>
      </c>
      <c r="AI546" s="111" t="s">
        <v>2168</v>
      </c>
      <c r="AJ546" s="111" t="s">
        <v>180</v>
      </c>
      <c r="AK546" s="112">
        <v>79756</v>
      </c>
      <c r="AL546" s="111" t="s">
        <v>2172</v>
      </c>
      <c r="AM546" s="111" t="s">
        <v>2168</v>
      </c>
      <c r="AN546" s="111" t="s">
        <v>180</v>
      </c>
      <c r="AO546" s="112">
        <v>79756</v>
      </c>
      <c r="AP546" s="113">
        <v>4329432511</v>
      </c>
      <c r="AQ546" s="113">
        <v>4329439415</v>
      </c>
      <c r="AR546" s="111" t="s">
        <v>197</v>
      </c>
      <c r="AS546" s="114" t="s">
        <v>186</v>
      </c>
      <c r="AT546" s="114">
        <v>297638.98</v>
      </c>
      <c r="AU546" s="114"/>
      <c r="AV546" s="114"/>
      <c r="AW546" s="114" t="s">
        <v>186</v>
      </c>
      <c r="AX546" s="114" t="s">
        <v>186</v>
      </c>
      <c r="AY546" s="114" t="s">
        <v>186</v>
      </c>
      <c r="AZ546" s="114" t="s">
        <v>186</v>
      </c>
      <c r="BA546" s="114" t="s">
        <v>186</v>
      </c>
      <c r="BB546" s="111" t="s">
        <v>186</v>
      </c>
      <c r="BC546" s="114" t="s">
        <v>186</v>
      </c>
      <c r="BD546" s="111" t="s">
        <v>186</v>
      </c>
      <c r="BE546" s="114" t="s">
        <v>186</v>
      </c>
      <c r="BF546" s="111" t="s">
        <v>186</v>
      </c>
      <c r="BG546" s="114" t="s">
        <v>186</v>
      </c>
      <c r="BH546" s="114" t="s">
        <v>186</v>
      </c>
      <c r="BI546" s="114">
        <v>297638.98</v>
      </c>
      <c r="BJ546" s="114" t="s">
        <v>186</v>
      </c>
      <c r="BK546" s="114" t="s">
        <v>186</v>
      </c>
      <c r="BL546" s="114" t="s">
        <v>186</v>
      </c>
      <c r="BM546" s="114" t="s">
        <v>186</v>
      </c>
      <c r="BN546" s="111" t="s">
        <v>186</v>
      </c>
      <c r="BO546" s="114" t="s">
        <v>186</v>
      </c>
      <c r="BP546" s="111" t="s">
        <v>186</v>
      </c>
      <c r="BQ546" s="114" t="s">
        <v>186</v>
      </c>
      <c r="BR546" s="111" t="s">
        <v>186</v>
      </c>
      <c r="BS546" s="114" t="s">
        <v>186</v>
      </c>
      <c r="BT546" s="114" t="s">
        <v>186</v>
      </c>
      <c r="BU546" s="114" t="s">
        <v>186</v>
      </c>
      <c r="BV546" s="114" t="s">
        <v>186</v>
      </c>
      <c r="BW546" s="114" t="s">
        <v>186</v>
      </c>
      <c r="BX546" s="114" t="s">
        <v>186</v>
      </c>
      <c r="BY546" s="114" t="s">
        <v>186</v>
      </c>
      <c r="BZ546" s="114" t="s">
        <v>186</v>
      </c>
      <c r="CA546" s="111" t="s">
        <v>186</v>
      </c>
      <c r="CB546" s="114" t="s">
        <v>186</v>
      </c>
      <c r="CC546" s="111" t="s">
        <v>186</v>
      </c>
      <c r="CD546" s="114" t="s">
        <v>186</v>
      </c>
      <c r="CE546" s="111" t="s">
        <v>188</v>
      </c>
      <c r="CF546" s="111" t="s">
        <v>186</v>
      </c>
      <c r="CG546" s="111" t="s">
        <v>186</v>
      </c>
      <c r="CH546" s="111" t="s">
        <v>186</v>
      </c>
      <c r="CI546" s="111" t="s">
        <v>186</v>
      </c>
      <c r="CJ546" s="111" t="s">
        <v>186</v>
      </c>
      <c r="CK546" s="111" t="s">
        <v>186</v>
      </c>
      <c r="CL546" s="111" t="s">
        <v>186</v>
      </c>
      <c r="CM546" s="111" t="s">
        <v>186</v>
      </c>
      <c r="CN546" s="111" t="s">
        <v>186</v>
      </c>
      <c r="CO546" s="111" t="s">
        <v>186</v>
      </c>
      <c r="CP546" s="111" t="s">
        <v>186</v>
      </c>
      <c r="CQ546" s="111" t="s">
        <v>186</v>
      </c>
      <c r="CR546" s="111" t="s">
        <v>186</v>
      </c>
      <c r="CS546" s="111" t="s">
        <v>186</v>
      </c>
      <c r="CT546" s="111" t="s">
        <v>186</v>
      </c>
      <c r="CU546" s="111" t="s">
        <v>186</v>
      </c>
      <c r="CV546" s="114" t="s">
        <v>186</v>
      </c>
      <c r="CW546" s="111" t="s">
        <v>186</v>
      </c>
      <c r="CX546" s="111" t="s">
        <v>186</v>
      </c>
      <c r="CY546" s="111" t="s">
        <v>186</v>
      </c>
      <c r="CZ546" s="111" t="s">
        <v>186</v>
      </c>
      <c r="DA546" s="111" t="s">
        <v>186</v>
      </c>
      <c r="DB546" s="111" t="s">
        <v>186</v>
      </c>
      <c r="DC546" s="111" t="s">
        <v>186</v>
      </c>
      <c r="DD546" s="111" t="s">
        <v>186</v>
      </c>
      <c r="DE546" s="111" t="s">
        <v>186</v>
      </c>
      <c r="DF546" s="111" t="s">
        <v>186</v>
      </c>
      <c r="DG546" s="111" t="s">
        <v>186</v>
      </c>
      <c r="DH546" s="111" t="s">
        <v>186</v>
      </c>
      <c r="DI546" s="111" t="s">
        <v>186</v>
      </c>
      <c r="DJ546" s="111" t="s">
        <v>186</v>
      </c>
      <c r="DK546" s="111" t="s">
        <v>186</v>
      </c>
      <c r="DL546" s="111" t="s">
        <v>186</v>
      </c>
      <c r="DM546" s="115">
        <v>40967.7758912037</v>
      </c>
    </row>
    <row r="547" spans="18:117" ht="17.25" customHeight="1" hidden="1">
      <c r="R547" s="120" t="s">
        <v>2173</v>
      </c>
      <c r="S547" s="111" t="s">
        <v>2174</v>
      </c>
      <c r="T547" s="111" t="s">
        <v>2175</v>
      </c>
      <c r="U547" s="111" t="s">
        <v>2176</v>
      </c>
      <c r="V547" s="111" t="s">
        <v>180</v>
      </c>
      <c r="W547" s="112">
        <v>76086</v>
      </c>
      <c r="X547" s="111" t="s">
        <v>2175</v>
      </c>
      <c r="Y547" s="111" t="s">
        <v>2176</v>
      </c>
      <c r="Z547" s="111" t="s">
        <v>180</v>
      </c>
      <c r="AA547" s="112">
        <v>76086</v>
      </c>
      <c r="AB547" s="113">
        <v>8175968751</v>
      </c>
      <c r="AC547" s="113">
        <v>8175991148</v>
      </c>
      <c r="AD547" s="111" t="s">
        <v>349</v>
      </c>
      <c r="AE547" s="111" t="s">
        <v>350</v>
      </c>
      <c r="AF547" s="111" t="s">
        <v>351</v>
      </c>
      <c r="AG547" s="111" t="s">
        <v>352</v>
      </c>
      <c r="AH547" s="111" t="s">
        <v>353</v>
      </c>
      <c r="AI547" s="111" t="s">
        <v>354</v>
      </c>
      <c r="AJ547" s="111" t="s">
        <v>355</v>
      </c>
      <c r="AK547" s="112">
        <v>37067</v>
      </c>
      <c r="AL547" s="111" t="s">
        <v>353</v>
      </c>
      <c r="AM547" s="111" t="s">
        <v>354</v>
      </c>
      <c r="AN547" s="111" t="s">
        <v>355</v>
      </c>
      <c r="AO547" s="112">
        <v>37067</v>
      </c>
      <c r="AP547" s="113">
        <v>6154653461</v>
      </c>
      <c r="AQ547" s="113">
        <v>6153732603</v>
      </c>
      <c r="AR547" s="111" t="s">
        <v>185</v>
      </c>
      <c r="AS547" s="114" t="s">
        <v>186</v>
      </c>
      <c r="AT547" s="114">
        <v>2516699</v>
      </c>
      <c r="AU547" s="114"/>
      <c r="AV547" s="114"/>
      <c r="AW547" s="114" t="s">
        <v>186</v>
      </c>
      <c r="AX547" s="114" t="s">
        <v>186</v>
      </c>
      <c r="AY547" s="114" t="s">
        <v>186</v>
      </c>
      <c r="AZ547" s="114" t="s">
        <v>186</v>
      </c>
      <c r="BA547" s="114" t="s">
        <v>186</v>
      </c>
      <c r="BB547" s="111" t="s">
        <v>186</v>
      </c>
      <c r="BC547" s="114" t="s">
        <v>186</v>
      </c>
      <c r="BD547" s="111" t="s">
        <v>186</v>
      </c>
      <c r="BE547" s="114" t="s">
        <v>186</v>
      </c>
      <c r="BF547" s="111" t="s">
        <v>186</v>
      </c>
      <c r="BG547" s="114" t="s">
        <v>186</v>
      </c>
      <c r="BH547" s="114" t="s">
        <v>186</v>
      </c>
      <c r="BI547" s="114" t="s">
        <v>186</v>
      </c>
      <c r="BJ547" s="114" t="s">
        <v>186</v>
      </c>
      <c r="BK547" s="114" t="s">
        <v>186</v>
      </c>
      <c r="BL547" s="114" t="s">
        <v>186</v>
      </c>
      <c r="BM547" s="114" t="s">
        <v>186</v>
      </c>
      <c r="BN547" s="111" t="s">
        <v>357</v>
      </c>
      <c r="BO547" s="114">
        <v>2516699</v>
      </c>
      <c r="BP547" s="111" t="s">
        <v>186</v>
      </c>
      <c r="BQ547" s="114" t="s">
        <v>186</v>
      </c>
      <c r="BR547" s="111" t="s">
        <v>186</v>
      </c>
      <c r="BS547" s="114" t="s">
        <v>186</v>
      </c>
      <c r="BT547" s="114" t="s">
        <v>186</v>
      </c>
      <c r="BU547" s="114" t="s">
        <v>186</v>
      </c>
      <c r="BV547" s="114" t="s">
        <v>186</v>
      </c>
      <c r="BW547" s="114" t="s">
        <v>186</v>
      </c>
      <c r="BX547" s="114" t="s">
        <v>186</v>
      </c>
      <c r="BY547" s="114" t="s">
        <v>186</v>
      </c>
      <c r="BZ547" s="114" t="s">
        <v>186</v>
      </c>
      <c r="CA547" s="111" t="s">
        <v>186</v>
      </c>
      <c r="CB547" s="114" t="s">
        <v>186</v>
      </c>
      <c r="CC547" s="111" t="s">
        <v>186</v>
      </c>
      <c r="CD547" s="114" t="s">
        <v>186</v>
      </c>
      <c r="CE547" s="111" t="s">
        <v>188</v>
      </c>
      <c r="CF547" s="111" t="s">
        <v>186</v>
      </c>
      <c r="CG547" s="111" t="s">
        <v>186</v>
      </c>
      <c r="CH547" s="111" t="s">
        <v>186</v>
      </c>
      <c r="CI547" s="111" t="s">
        <v>186</v>
      </c>
      <c r="CJ547" s="111" t="s">
        <v>186</v>
      </c>
      <c r="CK547" s="111" t="s">
        <v>186</v>
      </c>
      <c r="CL547" s="111" t="s">
        <v>186</v>
      </c>
      <c r="CM547" s="111" t="s">
        <v>186</v>
      </c>
      <c r="CN547" s="111" t="s">
        <v>186</v>
      </c>
      <c r="CO547" s="111" t="s">
        <v>186</v>
      </c>
      <c r="CP547" s="111" t="s">
        <v>186</v>
      </c>
      <c r="CQ547" s="111" t="s">
        <v>186</v>
      </c>
      <c r="CR547" s="111" t="s">
        <v>186</v>
      </c>
      <c r="CS547" s="111" t="s">
        <v>186</v>
      </c>
      <c r="CT547" s="111" t="s">
        <v>186</v>
      </c>
      <c r="CU547" s="111" t="s">
        <v>186</v>
      </c>
      <c r="CV547" s="114" t="s">
        <v>186</v>
      </c>
      <c r="CW547" s="111" t="s">
        <v>186</v>
      </c>
      <c r="CX547" s="111" t="s">
        <v>186</v>
      </c>
      <c r="CY547" s="111" t="s">
        <v>186</v>
      </c>
      <c r="CZ547" s="111" t="s">
        <v>186</v>
      </c>
      <c r="DA547" s="111" t="s">
        <v>186</v>
      </c>
      <c r="DB547" s="111" t="s">
        <v>186</v>
      </c>
      <c r="DC547" s="111" t="s">
        <v>186</v>
      </c>
      <c r="DD547" s="111" t="s">
        <v>186</v>
      </c>
      <c r="DE547" s="111" t="s">
        <v>186</v>
      </c>
      <c r="DF547" s="111" t="s">
        <v>186</v>
      </c>
      <c r="DG547" s="111" t="s">
        <v>186</v>
      </c>
      <c r="DH547" s="111" t="s">
        <v>186</v>
      </c>
      <c r="DI547" s="111" t="s">
        <v>186</v>
      </c>
      <c r="DJ547" s="111" t="s">
        <v>186</v>
      </c>
      <c r="DK547" s="111" t="s">
        <v>186</v>
      </c>
      <c r="DL547" s="111" t="s">
        <v>186</v>
      </c>
      <c r="DM547" s="115">
        <v>40968.33241898148</v>
      </c>
    </row>
    <row r="548" spans="18:117" ht="17.25" customHeight="1" hidden="1">
      <c r="R548" s="111" t="s">
        <v>2177</v>
      </c>
      <c r="S548" s="111" t="s">
        <v>2178</v>
      </c>
      <c r="T548" s="111" t="s">
        <v>2179</v>
      </c>
      <c r="U548" s="111" t="s">
        <v>712</v>
      </c>
      <c r="V548" s="111" t="s">
        <v>180</v>
      </c>
      <c r="W548" s="112">
        <v>77082</v>
      </c>
      <c r="X548" s="111" t="s">
        <v>2179</v>
      </c>
      <c r="Y548" s="111" t="s">
        <v>712</v>
      </c>
      <c r="Z548" s="111" t="s">
        <v>180</v>
      </c>
      <c r="AA548" s="112">
        <v>77082</v>
      </c>
      <c r="AB548" s="113">
        <v>2815888080</v>
      </c>
      <c r="AC548" s="113">
        <v>2815965999</v>
      </c>
      <c r="AD548" s="111" t="s">
        <v>2180</v>
      </c>
      <c r="AE548" s="111" t="s">
        <v>212</v>
      </c>
      <c r="AF548" s="111" t="s">
        <v>2181</v>
      </c>
      <c r="AG548" s="111" t="s">
        <v>2178</v>
      </c>
      <c r="AH548" s="111" t="s">
        <v>2179</v>
      </c>
      <c r="AI548" s="111" t="s">
        <v>712</v>
      </c>
      <c r="AJ548" s="111" t="s">
        <v>180</v>
      </c>
      <c r="AK548" s="112">
        <v>77082</v>
      </c>
      <c r="AL548" s="111" t="s">
        <v>2179</v>
      </c>
      <c r="AM548" s="111" t="s">
        <v>712</v>
      </c>
      <c r="AN548" s="111" t="s">
        <v>180</v>
      </c>
      <c r="AO548" s="112">
        <v>77082</v>
      </c>
      <c r="AP548" s="113">
        <v>2815888043</v>
      </c>
      <c r="AQ548" s="113">
        <v>2815965999</v>
      </c>
      <c r="AR548" s="111" t="s">
        <v>185</v>
      </c>
      <c r="AS548" s="114">
        <v>0</v>
      </c>
      <c r="AT548" s="114">
        <v>40641700</v>
      </c>
      <c r="AU548" s="114"/>
      <c r="AV548" s="114"/>
      <c r="AW548" s="114" t="s">
        <v>186</v>
      </c>
      <c r="AX548" s="114" t="s">
        <v>186</v>
      </c>
      <c r="AY548" s="114" t="s">
        <v>186</v>
      </c>
      <c r="AZ548" s="114" t="s">
        <v>186</v>
      </c>
      <c r="BA548" s="114" t="s">
        <v>186</v>
      </c>
      <c r="BB548" s="111" t="s">
        <v>186</v>
      </c>
      <c r="BC548" s="114" t="s">
        <v>186</v>
      </c>
      <c r="BD548" s="111" t="s">
        <v>186</v>
      </c>
      <c r="BE548" s="114" t="s">
        <v>186</v>
      </c>
      <c r="BF548" s="111" t="s">
        <v>186</v>
      </c>
      <c r="BG548" s="114" t="s">
        <v>186</v>
      </c>
      <c r="BH548" s="114" t="s">
        <v>186</v>
      </c>
      <c r="BI548" s="114" t="s">
        <v>186</v>
      </c>
      <c r="BJ548" s="114" t="s">
        <v>186</v>
      </c>
      <c r="BK548" s="114" t="s">
        <v>186</v>
      </c>
      <c r="BL548" s="114" t="s">
        <v>186</v>
      </c>
      <c r="BM548" s="114" t="s">
        <v>186</v>
      </c>
      <c r="BN548" s="111" t="s">
        <v>317</v>
      </c>
      <c r="BO548" s="114">
        <v>40641700</v>
      </c>
      <c r="BP548" s="111" t="s">
        <v>186</v>
      </c>
      <c r="BQ548" s="114" t="s">
        <v>186</v>
      </c>
      <c r="BR548" s="111" t="s">
        <v>186</v>
      </c>
      <c r="BS548" s="114" t="s">
        <v>186</v>
      </c>
      <c r="BT548" s="114" t="s">
        <v>186</v>
      </c>
      <c r="BU548" s="114" t="s">
        <v>186</v>
      </c>
      <c r="BV548" s="114" t="s">
        <v>186</v>
      </c>
      <c r="BW548" s="114" t="s">
        <v>186</v>
      </c>
      <c r="BX548" s="114" t="s">
        <v>186</v>
      </c>
      <c r="BY548" s="114" t="s">
        <v>186</v>
      </c>
      <c r="BZ548" s="114" t="s">
        <v>186</v>
      </c>
      <c r="CA548" s="111" t="s">
        <v>186</v>
      </c>
      <c r="CB548" s="114" t="s">
        <v>186</v>
      </c>
      <c r="CC548" s="111" t="s">
        <v>186</v>
      </c>
      <c r="CD548" s="114" t="s">
        <v>186</v>
      </c>
      <c r="CE548" s="111" t="s">
        <v>188</v>
      </c>
      <c r="CF548" s="111" t="s">
        <v>186</v>
      </c>
      <c r="CG548" s="111" t="s">
        <v>186</v>
      </c>
      <c r="CH548" s="111" t="s">
        <v>186</v>
      </c>
      <c r="CI548" s="111" t="s">
        <v>186</v>
      </c>
      <c r="CJ548" s="111" t="s">
        <v>186</v>
      </c>
      <c r="CK548" s="111" t="s">
        <v>186</v>
      </c>
      <c r="CL548" s="111" t="s">
        <v>186</v>
      </c>
      <c r="CM548" s="111" t="s">
        <v>186</v>
      </c>
      <c r="CN548" s="111" t="s">
        <v>186</v>
      </c>
      <c r="CO548" s="111" t="s">
        <v>186</v>
      </c>
      <c r="CP548" s="111" t="s">
        <v>186</v>
      </c>
      <c r="CQ548" s="111" t="s">
        <v>186</v>
      </c>
      <c r="CR548" s="111" t="s">
        <v>186</v>
      </c>
      <c r="CS548" s="111" t="s">
        <v>186</v>
      </c>
      <c r="CT548" s="111" t="s">
        <v>186</v>
      </c>
      <c r="CU548" s="111" t="s">
        <v>186</v>
      </c>
      <c r="CV548" s="111" t="s">
        <v>186</v>
      </c>
      <c r="CW548" s="111" t="s">
        <v>186</v>
      </c>
      <c r="CX548" s="111" t="s">
        <v>186</v>
      </c>
      <c r="CY548" s="111" t="s">
        <v>186</v>
      </c>
      <c r="CZ548" s="111" t="s">
        <v>186</v>
      </c>
      <c r="DA548" s="111" t="s">
        <v>186</v>
      </c>
      <c r="DB548" s="111" t="s">
        <v>186</v>
      </c>
      <c r="DC548" s="111" t="s">
        <v>186</v>
      </c>
      <c r="DD548" s="111" t="s">
        <v>186</v>
      </c>
      <c r="DE548" s="111" t="s">
        <v>186</v>
      </c>
      <c r="DF548" s="111" t="s">
        <v>186</v>
      </c>
      <c r="DG548" s="111" t="s">
        <v>186</v>
      </c>
      <c r="DH548" s="111" t="s">
        <v>186</v>
      </c>
      <c r="DI548" s="111" t="s">
        <v>186</v>
      </c>
      <c r="DJ548" s="111" t="s">
        <v>186</v>
      </c>
      <c r="DK548" s="111" t="s">
        <v>186</v>
      </c>
      <c r="DL548" s="111" t="s">
        <v>186</v>
      </c>
      <c r="DM548" s="115">
        <v>40956.380891203706</v>
      </c>
    </row>
    <row r="549" spans="18:117" ht="17.25" customHeight="1" hidden="1">
      <c r="R549" s="111" t="s">
        <v>2182</v>
      </c>
      <c r="S549" s="116" t="s">
        <v>2183</v>
      </c>
      <c r="T549" s="111" t="s">
        <v>2184</v>
      </c>
      <c r="U549" s="111" t="s">
        <v>2185</v>
      </c>
      <c r="V549" s="111" t="s">
        <v>180</v>
      </c>
      <c r="W549" s="112">
        <v>77437</v>
      </c>
      <c r="X549" s="111" t="s">
        <v>2184</v>
      </c>
      <c r="Y549" s="111" t="s">
        <v>2185</v>
      </c>
      <c r="Z549" s="111" t="s">
        <v>180</v>
      </c>
      <c r="AA549" s="112">
        <v>77437</v>
      </c>
      <c r="AB549" s="113">
        <v>9795436251</v>
      </c>
      <c r="AC549" s="113">
        <v>9795438420</v>
      </c>
      <c r="AD549" s="111" t="s">
        <v>2186</v>
      </c>
      <c r="AE549" s="111" t="s">
        <v>364</v>
      </c>
      <c r="AF549" s="111" t="s">
        <v>2187</v>
      </c>
      <c r="AG549" s="111" t="s">
        <v>2188</v>
      </c>
      <c r="AH549" s="111" t="s">
        <v>2184</v>
      </c>
      <c r="AI549" s="111" t="s">
        <v>2185</v>
      </c>
      <c r="AJ549" s="111" t="s">
        <v>180</v>
      </c>
      <c r="AK549" s="112">
        <v>77437</v>
      </c>
      <c r="AL549" s="111" t="s">
        <v>2184</v>
      </c>
      <c r="AM549" s="111" t="s">
        <v>2185</v>
      </c>
      <c r="AN549" s="111" t="s">
        <v>180</v>
      </c>
      <c r="AO549" s="112">
        <v>77437</v>
      </c>
      <c r="AP549" s="113">
        <v>9795436251</v>
      </c>
      <c r="AQ549" s="113">
        <v>9795438420</v>
      </c>
      <c r="AR549" s="111" t="s">
        <v>197</v>
      </c>
      <c r="AS549" s="114">
        <v>0</v>
      </c>
      <c r="AT549" s="114">
        <v>320896</v>
      </c>
      <c r="AU549" s="114"/>
      <c r="AV549" s="114"/>
      <c r="AW549" s="114" t="s">
        <v>186</v>
      </c>
      <c r="AX549" s="114" t="s">
        <v>186</v>
      </c>
      <c r="AY549" s="114" t="s">
        <v>186</v>
      </c>
      <c r="AZ549" s="114" t="s">
        <v>186</v>
      </c>
      <c r="BA549" s="114" t="s">
        <v>186</v>
      </c>
      <c r="BB549" s="111" t="s">
        <v>186</v>
      </c>
      <c r="BC549" s="114" t="s">
        <v>186</v>
      </c>
      <c r="BD549" s="111" t="s">
        <v>186</v>
      </c>
      <c r="BE549" s="114" t="s">
        <v>186</v>
      </c>
      <c r="BF549" s="111" t="s">
        <v>186</v>
      </c>
      <c r="BG549" s="114" t="s">
        <v>186</v>
      </c>
      <c r="BH549" s="114" t="s">
        <v>186</v>
      </c>
      <c r="BI549" s="114">
        <v>240672</v>
      </c>
      <c r="BJ549" s="114">
        <v>80224</v>
      </c>
      <c r="BK549" s="114" t="s">
        <v>186</v>
      </c>
      <c r="BL549" s="114" t="s">
        <v>186</v>
      </c>
      <c r="BM549" s="114" t="s">
        <v>186</v>
      </c>
      <c r="BN549" s="111" t="s">
        <v>186</v>
      </c>
      <c r="BO549" s="114" t="s">
        <v>186</v>
      </c>
      <c r="BP549" s="111" t="s">
        <v>186</v>
      </c>
      <c r="BQ549" s="114" t="s">
        <v>186</v>
      </c>
      <c r="BR549" s="111" t="s">
        <v>186</v>
      </c>
      <c r="BS549" s="114" t="s">
        <v>186</v>
      </c>
      <c r="BT549" s="114" t="s">
        <v>186</v>
      </c>
      <c r="BU549" s="114" t="s">
        <v>186</v>
      </c>
      <c r="BV549" s="114" t="s">
        <v>186</v>
      </c>
      <c r="BW549" s="114" t="s">
        <v>186</v>
      </c>
      <c r="BX549" s="114" t="s">
        <v>186</v>
      </c>
      <c r="BY549" s="114" t="s">
        <v>186</v>
      </c>
      <c r="BZ549" s="114" t="s">
        <v>186</v>
      </c>
      <c r="CA549" s="111" t="s">
        <v>186</v>
      </c>
      <c r="CB549" s="114" t="s">
        <v>186</v>
      </c>
      <c r="CC549" s="111" t="s">
        <v>186</v>
      </c>
      <c r="CD549" s="114" t="s">
        <v>186</v>
      </c>
      <c r="CE549" s="111" t="s">
        <v>188</v>
      </c>
      <c r="CF549" s="111" t="s">
        <v>186</v>
      </c>
      <c r="CG549" s="111" t="s">
        <v>186</v>
      </c>
      <c r="CH549" s="111" t="s">
        <v>186</v>
      </c>
      <c r="CI549" s="111" t="s">
        <v>186</v>
      </c>
      <c r="CJ549" s="111" t="s">
        <v>186</v>
      </c>
      <c r="CK549" s="111" t="s">
        <v>186</v>
      </c>
      <c r="CL549" s="111" t="s">
        <v>186</v>
      </c>
      <c r="CM549" s="111" t="s">
        <v>186</v>
      </c>
      <c r="CN549" s="111" t="s">
        <v>186</v>
      </c>
      <c r="CO549" s="111" t="s">
        <v>186</v>
      </c>
      <c r="CP549" s="111" t="s">
        <v>186</v>
      </c>
      <c r="CQ549" s="111" t="s">
        <v>186</v>
      </c>
      <c r="CR549" s="111" t="s">
        <v>186</v>
      </c>
      <c r="CS549" s="111" t="s">
        <v>186</v>
      </c>
      <c r="CT549" s="111" t="s">
        <v>186</v>
      </c>
      <c r="CU549" s="111" t="s">
        <v>186</v>
      </c>
      <c r="CV549" s="114" t="s">
        <v>186</v>
      </c>
      <c r="CW549" s="111" t="s">
        <v>186</v>
      </c>
      <c r="CX549" s="111" t="s">
        <v>186</v>
      </c>
      <c r="CY549" s="111" t="s">
        <v>186</v>
      </c>
      <c r="CZ549" s="111" t="s">
        <v>186</v>
      </c>
      <c r="DA549" s="111" t="s">
        <v>186</v>
      </c>
      <c r="DB549" s="111" t="s">
        <v>186</v>
      </c>
      <c r="DC549" s="111" t="s">
        <v>186</v>
      </c>
      <c r="DD549" s="111" t="s">
        <v>186</v>
      </c>
      <c r="DE549" s="111" t="s">
        <v>186</v>
      </c>
      <c r="DF549" s="111" t="s">
        <v>186</v>
      </c>
      <c r="DG549" s="111" t="s">
        <v>186</v>
      </c>
      <c r="DH549" s="111" t="s">
        <v>186</v>
      </c>
      <c r="DI549" s="111" t="s">
        <v>186</v>
      </c>
      <c r="DJ549" s="111" t="s">
        <v>186</v>
      </c>
      <c r="DK549" s="111" t="s">
        <v>186</v>
      </c>
      <c r="DL549" s="111" t="s">
        <v>186</v>
      </c>
      <c r="DM549" s="115">
        <v>40966.53642361111</v>
      </c>
    </row>
    <row r="550" spans="18:117" ht="17.25" customHeight="1" hidden="1">
      <c r="R550" s="111" t="s">
        <v>2189</v>
      </c>
      <c r="S550" s="111" t="s">
        <v>2190</v>
      </c>
      <c r="T550" s="111" t="s">
        <v>2191</v>
      </c>
      <c r="U550" s="111" t="s">
        <v>2192</v>
      </c>
      <c r="V550" s="111" t="s">
        <v>629</v>
      </c>
      <c r="W550" s="112">
        <v>76384</v>
      </c>
      <c r="X550" s="111" t="s">
        <v>2191</v>
      </c>
      <c r="Y550" s="111" t="s">
        <v>2192</v>
      </c>
      <c r="Z550" s="111" t="s">
        <v>629</v>
      </c>
      <c r="AA550" s="112">
        <v>76384</v>
      </c>
      <c r="AB550" s="113">
        <v>9405532871</v>
      </c>
      <c r="AC550" s="113">
        <v>9405532958</v>
      </c>
      <c r="AD550" s="111" t="s">
        <v>2193</v>
      </c>
      <c r="AE550" s="111" t="s">
        <v>372</v>
      </c>
      <c r="AF550" s="111" t="s">
        <v>2194</v>
      </c>
      <c r="AG550" s="111" t="s">
        <v>2190</v>
      </c>
      <c r="AH550" s="111" t="s">
        <v>2191</v>
      </c>
      <c r="AI550" s="111" t="s">
        <v>2192</v>
      </c>
      <c r="AJ550" s="111" t="s">
        <v>629</v>
      </c>
      <c r="AK550" s="112">
        <v>76384</v>
      </c>
      <c r="AL550" s="111" t="s">
        <v>2191</v>
      </c>
      <c r="AM550" s="111" t="s">
        <v>2192</v>
      </c>
      <c r="AN550" s="111" t="s">
        <v>629</v>
      </c>
      <c r="AO550" s="112">
        <v>76384</v>
      </c>
      <c r="AP550" s="113">
        <v>9405532871</v>
      </c>
      <c r="AQ550" s="113">
        <v>9405532958</v>
      </c>
      <c r="AR550" s="111" t="s">
        <v>197</v>
      </c>
      <c r="AS550" s="114" t="s">
        <v>186</v>
      </c>
      <c r="AT550" s="114">
        <v>306475</v>
      </c>
      <c r="AU550" s="114"/>
      <c r="AV550" s="114"/>
      <c r="AW550" s="114" t="s">
        <v>186</v>
      </c>
      <c r="AX550" s="114" t="s">
        <v>186</v>
      </c>
      <c r="AY550" s="114" t="s">
        <v>186</v>
      </c>
      <c r="AZ550" s="114" t="s">
        <v>186</v>
      </c>
      <c r="BA550" s="114" t="s">
        <v>186</v>
      </c>
      <c r="BB550" s="111" t="s">
        <v>186</v>
      </c>
      <c r="BC550" s="114" t="s">
        <v>186</v>
      </c>
      <c r="BD550" s="111" t="s">
        <v>186</v>
      </c>
      <c r="BE550" s="114" t="s">
        <v>186</v>
      </c>
      <c r="BF550" s="111" t="s">
        <v>186</v>
      </c>
      <c r="BG550" s="114" t="s">
        <v>186</v>
      </c>
      <c r="BH550" s="114" t="s">
        <v>186</v>
      </c>
      <c r="BI550" s="114" t="s">
        <v>186</v>
      </c>
      <c r="BJ550" s="114" t="s">
        <v>186</v>
      </c>
      <c r="BK550" s="114" t="s">
        <v>186</v>
      </c>
      <c r="BL550" s="114" t="s">
        <v>186</v>
      </c>
      <c r="BM550" s="114" t="s">
        <v>186</v>
      </c>
      <c r="BN550" s="111" t="s">
        <v>2195</v>
      </c>
      <c r="BO550" s="114">
        <v>306475</v>
      </c>
      <c r="BP550" s="111" t="s">
        <v>186</v>
      </c>
      <c r="BQ550" s="114" t="s">
        <v>186</v>
      </c>
      <c r="BR550" s="111" t="s">
        <v>186</v>
      </c>
      <c r="BS550" s="114" t="s">
        <v>186</v>
      </c>
      <c r="BT550" s="114" t="s">
        <v>186</v>
      </c>
      <c r="BU550" s="114" t="s">
        <v>186</v>
      </c>
      <c r="BV550" s="114" t="s">
        <v>186</v>
      </c>
      <c r="BW550" s="114" t="s">
        <v>186</v>
      </c>
      <c r="BX550" s="114" t="s">
        <v>186</v>
      </c>
      <c r="BY550" s="114" t="s">
        <v>186</v>
      </c>
      <c r="BZ550" s="114" t="s">
        <v>186</v>
      </c>
      <c r="CA550" s="111" t="s">
        <v>186</v>
      </c>
      <c r="CB550" s="114" t="s">
        <v>186</v>
      </c>
      <c r="CC550" s="111" t="s">
        <v>186</v>
      </c>
      <c r="CD550" s="114" t="s">
        <v>186</v>
      </c>
      <c r="CE550" s="111" t="s">
        <v>188</v>
      </c>
      <c r="CF550" s="111" t="s">
        <v>186</v>
      </c>
      <c r="CG550" s="111" t="s">
        <v>186</v>
      </c>
      <c r="CH550" s="111" t="s">
        <v>186</v>
      </c>
      <c r="CI550" s="111" t="s">
        <v>186</v>
      </c>
      <c r="CJ550" s="111" t="s">
        <v>186</v>
      </c>
      <c r="CK550" s="111" t="s">
        <v>186</v>
      </c>
      <c r="CL550" s="111" t="s">
        <v>186</v>
      </c>
      <c r="CM550" s="111" t="s">
        <v>186</v>
      </c>
      <c r="CN550" s="111" t="s">
        <v>186</v>
      </c>
      <c r="CO550" s="111" t="s">
        <v>186</v>
      </c>
      <c r="CP550" s="111" t="s">
        <v>186</v>
      </c>
      <c r="CQ550" s="111" t="s">
        <v>186</v>
      </c>
      <c r="CR550" s="111" t="s">
        <v>186</v>
      </c>
      <c r="CS550" s="111" t="s">
        <v>186</v>
      </c>
      <c r="CT550" s="111" t="s">
        <v>186</v>
      </c>
      <c r="CU550" s="111" t="s">
        <v>186</v>
      </c>
      <c r="CV550" s="114" t="s">
        <v>186</v>
      </c>
      <c r="CW550" s="111" t="s">
        <v>186</v>
      </c>
      <c r="CX550" s="111" t="s">
        <v>186</v>
      </c>
      <c r="CY550" s="111" t="s">
        <v>186</v>
      </c>
      <c r="CZ550" s="111" t="s">
        <v>186</v>
      </c>
      <c r="DA550" s="111" t="s">
        <v>186</v>
      </c>
      <c r="DB550" s="111" t="s">
        <v>186</v>
      </c>
      <c r="DC550" s="111" t="s">
        <v>186</v>
      </c>
      <c r="DD550" s="111" t="s">
        <v>186</v>
      </c>
      <c r="DE550" s="111" t="s">
        <v>186</v>
      </c>
      <c r="DF550" s="111" t="s">
        <v>186</v>
      </c>
      <c r="DG550" s="111" t="s">
        <v>186</v>
      </c>
      <c r="DH550" s="111" t="s">
        <v>186</v>
      </c>
      <c r="DI550" s="111" t="s">
        <v>186</v>
      </c>
      <c r="DJ550" s="111" t="s">
        <v>186</v>
      </c>
      <c r="DK550" s="111" t="s">
        <v>186</v>
      </c>
      <c r="DL550" s="111" t="s">
        <v>186</v>
      </c>
      <c r="DM550" s="115">
        <v>40973.70680555556</v>
      </c>
    </row>
    <row r="551" spans="18:117" ht="17.25" customHeight="1" hidden="1">
      <c r="R551" s="111" t="s">
        <v>2196</v>
      </c>
      <c r="S551" s="111" t="s">
        <v>2197</v>
      </c>
      <c r="T551" s="111" t="s">
        <v>2198</v>
      </c>
      <c r="U551" s="111" t="s">
        <v>2199</v>
      </c>
      <c r="V551" s="111" t="s">
        <v>362</v>
      </c>
      <c r="W551" s="112">
        <v>79745</v>
      </c>
      <c r="X551" s="111" t="s">
        <v>2200</v>
      </c>
      <c r="Y551" s="111" t="s">
        <v>2201</v>
      </c>
      <c r="Z551" s="111" t="s">
        <v>362</v>
      </c>
      <c r="AA551" s="112">
        <v>79745</v>
      </c>
      <c r="AB551" s="113">
        <v>4325868299</v>
      </c>
      <c r="AC551" s="113">
        <v>4325868121</v>
      </c>
      <c r="AD551" s="111" t="s">
        <v>2202</v>
      </c>
      <c r="AE551" s="111" t="s">
        <v>204</v>
      </c>
      <c r="AF551" s="111" t="s">
        <v>2203</v>
      </c>
      <c r="AG551" s="111" t="s">
        <v>2204</v>
      </c>
      <c r="AH551" s="111" t="s">
        <v>2198</v>
      </c>
      <c r="AI551" s="111" t="s">
        <v>2199</v>
      </c>
      <c r="AJ551" s="111" t="s">
        <v>362</v>
      </c>
      <c r="AK551" s="112">
        <v>79745</v>
      </c>
      <c r="AL551" s="111" t="s">
        <v>2200</v>
      </c>
      <c r="AM551" s="111" t="s">
        <v>2199</v>
      </c>
      <c r="AN551" s="111" t="s">
        <v>362</v>
      </c>
      <c r="AO551" s="112">
        <v>79745</v>
      </c>
      <c r="AP551" s="113">
        <v>4325868257</v>
      </c>
      <c r="AQ551" s="113">
        <v>4325868125</v>
      </c>
      <c r="AR551" s="111" t="s">
        <v>197</v>
      </c>
      <c r="AS551" s="114">
        <v>39718</v>
      </c>
      <c r="AT551" s="114">
        <v>50447.2</v>
      </c>
      <c r="AU551" s="114"/>
      <c r="AV551" s="114"/>
      <c r="AW551" s="114">
        <v>39718</v>
      </c>
      <c r="AX551" s="114" t="s">
        <v>186</v>
      </c>
      <c r="AY551" s="114" t="s">
        <v>186</v>
      </c>
      <c r="AZ551" s="114" t="s">
        <v>186</v>
      </c>
      <c r="BA551" s="114" t="s">
        <v>186</v>
      </c>
      <c r="BB551" s="111" t="s">
        <v>186</v>
      </c>
      <c r="BC551" s="114" t="s">
        <v>186</v>
      </c>
      <c r="BD551" s="111" t="s">
        <v>186</v>
      </c>
      <c r="BE551" s="114" t="s">
        <v>186</v>
      </c>
      <c r="BF551" s="111" t="s">
        <v>186</v>
      </c>
      <c r="BG551" s="114" t="s">
        <v>186</v>
      </c>
      <c r="BH551" s="114" t="s">
        <v>186</v>
      </c>
      <c r="BI551" s="114">
        <v>50447.2</v>
      </c>
      <c r="BJ551" s="114" t="s">
        <v>186</v>
      </c>
      <c r="BK551" s="114" t="s">
        <v>186</v>
      </c>
      <c r="BL551" s="114" t="s">
        <v>186</v>
      </c>
      <c r="BM551" s="114" t="s">
        <v>186</v>
      </c>
      <c r="BN551" s="111" t="s">
        <v>186</v>
      </c>
      <c r="BO551" s="114" t="s">
        <v>186</v>
      </c>
      <c r="BP551" s="111" t="s">
        <v>186</v>
      </c>
      <c r="BQ551" s="114" t="s">
        <v>186</v>
      </c>
      <c r="BR551" s="111" t="s">
        <v>186</v>
      </c>
      <c r="BS551" s="114" t="s">
        <v>186</v>
      </c>
      <c r="BT551" s="114" t="s">
        <v>186</v>
      </c>
      <c r="BU551" s="114" t="s">
        <v>186</v>
      </c>
      <c r="BV551" s="114" t="s">
        <v>186</v>
      </c>
      <c r="BW551" s="114" t="s">
        <v>186</v>
      </c>
      <c r="BX551" s="114" t="s">
        <v>186</v>
      </c>
      <c r="BY551" s="114" t="s">
        <v>186</v>
      </c>
      <c r="BZ551" s="114" t="s">
        <v>186</v>
      </c>
      <c r="CA551" s="111" t="s">
        <v>186</v>
      </c>
      <c r="CB551" s="114" t="s">
        <v>186</v>
      </c>
      <c r="CC551" s="111" t="s">
        <v>186</v>
      </c>
      <c r="CD551" s="114" t="s">
        <v>186</v>
      </c>
      <c r="CE551" s="111" t="s">
        <v>188</v>
      </c>
      <c r="CF551" s="111" t="s">
        <v>186</v>
      </c>
      <c r="CG551" s="111" t="s">
        <v>186</v>
      </c>
      <c r="CH551" s="111" t="s">
        <v>186</v>
      </c>
      <c r="CI551" s="111" t="s">
        <v>186</v>
      </c>
      <c r="CJ551" s="111" t="s">
        <v>186</v>
      </c>
      <c r="CK551" s="111" t="s">
        <v>186</v>
      </c>
      <c r="CL551" s="111" t="s">
        <v>186</v>
      </c>
      <c r="CM551" s="111" t="s">
        <v>186</v>
      </c>
      <c r="CN551" s="111" t="s">
        <v>186</v>
      </c>
      <c r="CO551" s="111" t="s">
        <v>186</v>
      </c>
      <c r="CP551" s="111" t="s">
        <v>186</v>
      </c>
      <c r="CQ551" s="111" t="s">
        <v>186</v>
      </c>
      <c r="CR551" s="111" t="s">
        <v>186</v>
      </c>
      <c r="CS551" s="111" t="s">
        <v>186</v>
      </c>
      <c r="CT551" s="111" t="s">
        <v>186</v>
      </c>
      <c r="CU551" s="111" t="s">
        <v>186</v>
      </c>
      <c r="CV551" s="111" t="s">
        <v>186</v>
      </c>
      <c r="CW551" s="111" t="s">
        <v>186</v>
      </c>
      <c r="CX551" s="111" t="s">
        <v>186</v>
      </c>
      <c r="CY551" s="111" t="s">
        <v>186</v>
      </c>
      <c r="CZ551" s="111" t="s">
        <v>186</v>
      </c>
      <c r="DA551" s="111" t="s">
        <v>186</v>
      </c>
      <c r="DB551" s="111" t="s">
        <v>186</v>
      </c>
      <c r="DC551" s="111" t="s">
        <v>186</v>
      </c>
      <c r="DD551" s="111" t="s">
        <v>186</v>
      </c>
      <c r="DE551" s="111" t="s">
        <v>186</v>
      </c>
      <c r="DF551" s="111" t="s">
        <v>186</v>
      </c>
      <c r="DG551" s="111" t="s">
        <v>186</v>
      </c>
      <c r="DH551" s="111" t="s">
        <v>186</v>
      </c>
      <c r="DI551" s="111" t="s">
        <v>186</v>
      </c>
      <c r="DJ551" s="111" t="s">
        <v>186</v>
      </c>
      <c r="DK551" s="111" t="s">
        <v>186</v>
      </c>
      <c r="DL551" s="111" t="s">
        <v>186</v>
      </c>
      <c r="DM551" s="115">
        <v>40982.720509259256</v>
      </c>
    </row>
    <row r="552" spans="18:117" ht="17.25" customHeight="1" hidden="1">
      <c r="R552" s="111" t="s">
        <v>2205</v>
      </c>
      <c r="S552" s="111" t="s">
        <v>2206</v>
      </c>
      <c r="T552" s="111" t="s">
        <v>2207</v>
      </c>
      <c r="U552" s="111" t="s">
        <v>2208</v>
      </c>
      <c r="V552" s="111" t="s">
        <v>180</v>
      </c>
      <c r="W552" s="112">
        <v>77665</v>
      </c>
      <c r="X552" s="111" t="s">
        <v>2209</v>
      </c>
      <c r="Y552" s="111" t="s">
        <v>255</v>
      </c>
      <c r="Z552" s="111" t="s">
        <v>180</v>
      </c>
      <c r="AA552" s="112">
        <v>76107</v>
      </c>
      <c r="AB552" s="113">
        <v>8177311997</v>
      </c>
      <c r="AC552" s="113">
        <v>8177381994</v>
      </c>
      <c r="AD552" s="111" t="s">
        <v>2210</v>
      </c>
      <c r="AE552" s="111" t="s">
        <v>2211</v>
      </c>
      <c r="AF552" s="111" t="s">
        <v>2212</v>
      </c>
      <c r="AG552" s="111" t="s">
        <v>2213</v>
      </c>
      <c r="AH552" s="111" t="s">
        <v>2214</v>
      </c>
      <c r="AI552" s="111" t="s">
        <v>2208</v>
      </c>
      <c r="AJ552" s="111" t="s">
        <v>180</v>
      </c>
      <c r="AK552" s="112">
        <v>77665</v>
      </c>
      <c r="AL552" s="111" t="s">
        <v>2215</v>
      </c>
      <c r="AM552" s="111" t="s">
        <v>255</v>
      </c>
      <c r="AN552" s="111" t="s">
        <v>180</v>
      </c>
      <c r="AO552" s="112">
        <v>76107</v>
      </c>
      <c r="AP552" s="113">
        <v>8177311997</v>
      </c>
      <c r="AQ552" s="113">
        <v>8177381994</v>
      </c>
      <c r="AR552" s="111" t="s">
        <v>197</v>
      </c>
      <c r="AS552" s="114">
        <v>0</v>
      </c>
      <c r="AT552" s="114">
        <v>2739.69</v>
      </c>
      <c r="AU552" s="114"/>
      <c r="AV552" s="114"/>
      <c r="AW552" s="114" t="s">
        <v>186</v>
      </c>
      <c r="AX552" s="114" t="s">
        <v>186</v>
      </c>
      <c r="AY552" s="114" t="s">
        <v>186</v>
      </c>
      <c r="AZ552" s="114" t="s">
        <v>186</v>
      </c>
      <c r="BA552" s="114" t="s">
        <v>186</v>
      </c>
      <c r="BB552" s="111" t="s">
        <v>186</v>
      </c>
      <c r="BC552" s="114" t="s">
        <v>186</v>
      </c>
      <c r="BD552" s="111" t="s">
        <v>186</v>
      </c>
      <c r="BE552" s="114" t="s">
        <v>186</v>
      </c>
      <c r="BF552" s="111" t="s">
        <v>186</v>
      </c>
      <c r="BG552" s="114" t="s">
        <v>186</v>
      </c>
      <c r="BH552" s="114" t="s">
        <v>186</v>
      </c>
      <c r="BI552" s="114">
        <v>2739.69</v>
      </c>
      <c r="BJ552" s="114" t="s">
        <v>186</v>
      </c>
      <c r="BK552" s="114" t="s">
        <v>186</v>
      </c>
      <c r="BL552" s="114" t="s">
        <v>186</v>
      </c>
      <c r="BM552" s="114" t="s">
        <v>186</v>
      </c>
      <c r="BN552" s="111" t="s">
        <v>186</v>
      </c>
      <c r="BO552" s="114" t="s">
        <v>186</v>
      </c>
      <c r="BP552" s="111" t="s">
        <v>186</v>
      </c>
      <c r="BQ552" s="114" t="s">
        <v>186</v>
      </c>
      <c r="BR552" s="111" t="s">
        <v>186</v>
      </c>
      <c r="BS552" s="114" t="s">
        <v>186</v>
      </c>
      <c r="BT552" s="114" t="s">
        <v>186</v>
      </c>
      <c r="BU552" s="114" t="s">
        <v>186</v>
      </c>
      <c r="BV552" s="114" t="s">
        <v>186</v>
      </c>
      <c r="BW552" s="114" t="s">
        <v>186</v>
      </c>
      <c r="BX552" s="114" t="s">
        <v>186</v>
      </c>
      <c r="BY552" s="114" t="s">
        <v>186</v>
      </c>
      <c r="BZ552" s="114" t="s">
        <v>186</v>
      </c>
      <c r="CA552" s="111" t="s">
        <v>186</v>
      </c>
      <c r="CB552" s="114" t="s">
        <v>186</v>
      </c>
      <c r="CC552" s="111" t="s">
        <v>186</v>
      </c>
      <c r="CD552" s="114" t="s">
        <v>186</v>
      </c>
      <c r="CE552" s="111" t="s">
        <v>188</v>
      </c>
      <c r="CF552" s="111" t="s">
        <v>186</v>
      </c>
      <c r="CG552" s="111" t="s">
        <v>186</v>
      </c>
      <c r="CH552" s="111" t="s">
        <v>186</v>
      </c>
      <c r="CI552" s="111" t="s">
        <v>64</v>
      </c>
      <c r="CJ552" s="111" t="s">
        <v>186</v>
      </c>
      <c r="CK552" s="111" t="s">
        <v>186</v>
      </c>
      <c r="CL552" s="111" t="s">
        <v>186</v>
      </c>
      <c r="CM552" s="111" t="s">
        <v>186</v>
      </c>
      <c r="CN552" s="111" t="s">
        <v>186</v>
      </c>
      <c r="CO552" s="111" t="s">
        <v>186</v>
      </c>
      <c r="CP552" s="111" t="s">
        <v>186</v>
      </c>
      <c r="CQ552" s="111" t="s">
        <v>186</v>
      </c>
      <c r="CR552" s="111" t="s">
        <v>186</v>
      </c>
      <c r="CS552" s="111" t="s">
        <v>186</v>
      </c>
      <c r="CT552" s="111" t="s">
        <v>186</v>
      </c>
      <c r="CU552" s="111" t="s">
        <v>186</v>
      </c>
      <c r="CV552" s="111" t="s">
        <v>186</v>
      </c>
      <c r="CW552" s="111" t="s">
        <v>186</v>
      </c>
      <c r="CX552" s="111" t="s">
        <v>186</v>
      </c>
      <c r="CY552" s="111" t="s">
        <v>186</v>
      </c>
      <c r="CZ552" s="111" t="s">
        <v>186</v>
      </c>
      <c r="DA552" s="111" t="s">
        <v>186</v>
      </c>
      <c r="DB552" s="111" t="s">
        <v>186</v>
      </c>
      <c r="DC552" s="111" t="s">
        <v>186</v>
      </c>
      <c r="DD552" s="111" t="s">
        <v>186</v>
      </c>
      <c r="DE552" s="111" t="s">
        <v>186</v>
      </c>
      <c r="DF552" s="111" t="s">
        <v>186</v>
      </c>
      <c r="DG552" s="111" t="s">
        <v>186</v>
      </c>
      <c r="DH552" s="111" t="s">
        <v>186</v>
      </c>
      <c r="DI552" s="111" t="s">
        <v>186</v>
      </c>
      <c r="DJ552" s="111" t="s">
        <v>186</v>
      </c>
      <c r="DK552" s="111" t="s">
        <v>186</v>
      </c>
      <c r="DL552" s="111" t="s">
        <v>186</v>
      </c>
      <c r="DM552" s="115">
        <v>40983.64480324074</v>
      </c>
    </row>
    <row r="553" spans="18:117" ht="17.25" customHeight="1" hidden="1">
      <c r="R553" s="111" t="s">
        <v>2216</v>
      </c>
      <c r="S553" s="111" t="s">
        <v>2217</v>
      </c>
      <c r="T553" s="111" t="s">
        <v>2218</v>
      </c>
      <c r="U553" s="111" t="s">
        <v>2219</v>
      </c>
      <c r="V553" s="111" t="s">
        <v>180</v>
      </c>
      <c r="W553" s="112">
        <v>76234</v>
      </c>
      <c r="X553" s="111" t="s">
        <v>2220</v>
      </c>
      <c r="Y553" s="111" t="s">
        <v>2219</v>
      </c>
      <c r="Z553" s="111" t="s">
        <v>362</v>
      </c>
      <c r="AA553" s="112">
        <v>76234</v>
      </c>
      <c r="AB553" s="113">
        <v>9406275921</v>
      </c>
      <c r="AC553" s="113">
        <v>9406260101</v>
      </c>
      <c r="AD553" s="111" t="s">
        <v>2221</v>
      </c>
      <c r="AE553" s="111" t="s">
        <v>2222</v>
      </c>
      <c r="AF553" s="111" t="s">
        <v>2223</v>
      </c>
      <c r="AG553" s="111" t="s">
        <v>2217</v>
      </c>
      <c r="AH553" s="111" t="s">
        <v>2220</v>
      </c>
      <c r="AI553" s="111" t="s">
        <v>2219</v>
      </c>
      <c r="AJ553" s="111" t="s">
        <v>180</v>
      </c>
      <c r="AK553" s="112">
        <v>76234</v>
      </c>
      <c r="AL553" s="111" t="s">
        <v>2220</v>
      </c>
      <c r="AM553" s="111" t="s">
        <v>2219</v>
      </c>
      <c r="AN553" s="111" t="s">
        <v>180</v>
      </c>
      <c r="AO553" s="112">
        <v>76234</v>
      </c>
      <c r="AP553" s="113">
        <v>9406275921</v>
      </c>
      <c r="AQ553" s="113">
        <v>9406260127</v>
      </c>
      <c r="AR553" s="111" t="s">
        <v>197</v>
      </c>
      <c r="AS553" s="114">
        <v>0</v>
      </c>
      <c r="AT553" s="114">
        <v>2133454.69</v>
      </c>
      <c r="AU553" s="114"/>
      <c r="AV553" s="114"/>
      <c r="AW553" s="114" t="s">
        <v>186</v>
      </c>
      <c r="AX553" s="114" t="s">
        <v>186</v>
      </c>
      <c r="AY553" s="114" t="s">
        <v>186</v>
      </c>
      <c r="AZ553" s="114" t="s">
        <v>186</v>
      </c>
      <c r="BA553" s="114" t="s">
        <v>186</v>
      </c>
      <c r="BB553" s="111" t="s">
        <v>186</v>
      </c>
      <c r="BC553" s="114" t="s">
        <v>186</v>
      </c>
      <c r="BD553" s="111" t="s">
        <v>186</v>
      </c>
      <c r="BE553" s="114" t="s">
        <v>186</v>
      </c>
      <c r="BF553" s="111" t="s">
        <v>186</v>
      </c>
      <c r="BG553" s="114" t="s">
        <v>186</v>
      </c>
      <c r="BH553" s="114" t="s">
        <v>186</v>
      </c>
      <c r="BI553" s="114" t="s">
        <v>186</v>
      </c>
      <c r="BJ553" s="114" t="s">
        <v>186</v>
      </c>
      <c r="BK553" s="114" t="s">
        <v>186</v>
      </c>
      <c r="BL553" s="114" t="s">
        <v>186</v>
      </c>
      <c r="BM553" s="114" t="s">
        <v>186</v>
      </c>
      <c r="BN553" s="111" t="s">
        <v>186</v>
      </c>
      <c r="BO553" s="114" t="s">
        <v>186</v>
      </c>
      <c r="BP553" s="111" t="s">
        <v>186</v>
      </c>
      <c r="BQ553" s="114" t="s">
        <v>186</v>
      </c>
      <c r="BR553" s="111" t="s">
        <v>186</v>
      </c>
      <c r="BS553" s="114" t="s">
        <v>186</v>
      </c>
      <c r="BT553" s="114" t="s">
        <v>186</v>
      </c>
      <c r="BU553" s="114" t="s">
        <v>186</v>
      </c>
      <c r="BV553" s="114" t="s">
        <v>186</v>
      </c>
      <c r="BW553" s="114" t="s">
        <v>186</v>
      </c>
      <c r="BX553" s="114" t="s">
        <v>186</v>
      </c>
      <c r="BY553" s="114" t="s">
        <v>186</v>
      </c>
      <c r="BZ553" s="114" t="s">
        <v>186</v>
      </c>
      <c r="CA553" s="111" t="s">
        <v>2224</v>
      </c>
      <c r="CB553" s="114">
        <v>2133454.69</v>
      </c>
      <c r="CC553" s="111" t="s">
        <v>186</v>
      </c>
      <c r="CD553" s="114" t="s">
        <v>186</v>
      </c>
      <c r="CE553" s="111" t="s">
        <v>188</v>
      </c>
      <c r="CF553" s="111" t="s">
        <v>186</v>
      </c>
      <c r="CG553" s="111" t="s">
        <v>186</v>
      </c>
      <c r="CH553" s="111" t="s">
        <v>186</v>
      </c>
      <c r="CI553" s="111" t="s">
        <v>186</v>
      </c>
      <c r="CJ553" s="111" t="s">
        <v>186</v>
      </c>
      <c r="CK553" s="111" t="s">
        <v>186</v>
      </c>
      <c r="CL553" s="111" t="s">
        <v>186</v>
      </c>
      <c r="CM553" s="111" t="s">
        <v>186</v>
      </c>
      <c r="CN553" s="111" t="s">
        <v>186</v>
      </c>
      <c r="CO553" s="111" t="s">
        <v>186</v>
      </c>
      <c r="CP553" s="111" t="s">
        <v>186</v>
      </c>
      <c r="CQ553" s="111" t="s">
        <v>186</v>
      </c>
      <c r="CR553" s="111" t="s">
        <v>186</v>
      </c>
      <c r="CS553" s="111" t="s">
        <v>186</v>
      </c>
      <c r="CT553" s="111" t="s">
        <v>186</v>
      </c>
      <c r="CU553" s="111" t="s">
        <v>186</v>
      </c>
      <c r="CV553" s="111" t="s">
        <v>186</v>
      </c>
      <c r="CW553" s="111" t="s">
        <v>186</v>
      </c>
      <c r="CX553" s="111" t="s">
        <v>186</v>
      </c>
      <c r="CY553" s="111" t="s">
        <v>186</v>
      </c>
      <c r="CZ553" s="111" t="s">
        <v>186</v>
      </c>
      <c r="DA553" s="111" t="s">
        <v>186</v>
      </c>
      <c r="DB553" s="111" t="s">
        <v>186</v>
      </c>
      <c r="DC553" s="111" t="s">
        <v>186</v>
      </c>
      <c r="DD553" s="111" t="s">
        <v>186</v>
      </c>
      <c r="DE553" s="111" t="s">
        <v>186</v>
      </c>
      <c r="DF553" s="111" t="s">
        <v>186</v>
      </c>
      <c r="DG553" s="111" t="s">
        <v>186</v>
      </c>
      <c r="DH553" s="111" t="s">
        <v>186</v>
      </c>
      <c r="DI553" s="111" t="s">
        <v>186</v>
      </c>
      <c r="DJ553" s="111" t="s">
        <v>186</v>
      </c>
      <c r="DK553" s="111" t="s">
        <v>186</v>
      </c>
      <c r="DL553" s="111" t="s">
        <v>186</v>
      </c>
      <c r="DM553" s="115">
        <v>40935.47741898148</v>
      </c>
    </row>
    <row r="554" spans="18:117" ht="17.25" customHeight="1" hidden="1">
      <c r="R554" s="111" t="s">
        <v>2225</v>
      </c>
      <c r="S554" s="111" t="s">
        <v>2226</v>
      </c>
      <c r="T554" s="111" t="s">
        <v>2227</v>
      </c>
      <c r="U554" s="111" t="s">
        <v>1432</v>
      </c>
      <c r="V554" s="111" t="s">
        <v>180</v>
      </c>
      <c r="W554" s="112">
        <v>75904</v>
      </c>
      <c r="X554" s="111" t="s">
        <v>2227</v>
      </c>
      <c r="Y554" s="111" t="s">
        <v>1432</v>
      </c>
      <c r="Z554" s="111" t="s">
        <v>180</v>
      </c>
      <c r="AA554" s="112">
        <v>75904</v>
      </c>
      <c r="AB554" s="113">
        <v>9366348311</v>
      </c>
      <c r="AC554" s="113">
        <v>9366378600</v>
      </c>
      <c r="AD554" s="111" t="s">
        <v>349</v>
      </c>
      <c r="AE554" s="111" t="s">
        <v>350</v>
      </c>
      <c r="AF554" s="111" t="s">
        <v>351</v>
      </c>
      <c r="AG554" s="111" t="s">
        <v>352</v>
      </c>
      <c r="AH554" s="111" t="s">
        <v>353</v>
      </c>
      <c r="AI554" s="111" t="s">
        <v>354</v>
      </c>
      <c r="AJ554" s="111" t="s">
        <v>355</v>
      </c>
      <c r="AK554" s="112">
        <v>37067</v>
      </c>
      <c r="AL554" s="111" t="s">
        <v>353</v>
      </c>
      <c r="AM554" s="111" t="s">
        <v>354</v>
      </c>
      <c r="AN554" s="111" t="s">
        <v>355</v>
      </c>
      <c r="AO554" s="112">
        <v>37067</v>
      </c>
      <c r="AP554" s="113">
        <v>6154653461</v>
      </c>
      <c r="AQ554" s="113">
        <v>6153732603</v>
      </c>
      <c r="AR554" s="111" t="s">
        <v>185</v>
      </c>
      <c r="AS554" s="114" t="s">
        <v>186</v>
      </c>
      <c r="AT554" s="114">
        <v>1904135</v>
      </c>
      <c r="AU554" s="114"/>
      <c r="AV554" s="114"/>
      <c r="AW554" s="114" t="s">
        <v>186</v>
      </c>
      <c r="AX554" s="114" t="s">
        <v>186</v>
      </c>
      <c r="AY554" s="114" t="s">
        <v>186</v>
      </c>
      <c r="AZ554" s="114" t="s">
        <v>186</v>
      </c>
      <c r="BA554" s="114" t="s">
        <v>186</v>
      </c>
      <c r="BB554" s="111" t="s">
        <v>186</v>
      </c>
      <c r="BC554" s="114" t="s">
        <v>186</v>
      </c>
      <c r="BD554" s="111" t="s">
        <v>186</v>
      </c>
      <c r="BE554" s="114" t="s">
        <v>186</v>
      </c>
      <c r="BF554" s="111" t="s">
        <v>186</v>
      </c>
      <c r="BG554" s="114" t="s">
        <v>186</v>
      </c>
      <c r="BH554" s="114" t="s">
        <v>186</v>
      </c>
      <c r="BI554" s="114" t="s">
        <v>186</v>
      </c>
      <c r="BJ554" s="114" t="s">
        <v>186</v>
      </c>
      <c r="BK554" s="114" t="s">
        <v>186</v>
      </c>
      <c r="BL554" s="114" t="s">
        <v>186</v>
      </c>
      <c r="BM554" s="114" t="s">
        <v>186</v>
      </c>
      <c r="BN554" s="111" t="s">
        <v>357</v>
      </c>
      <c r="BO554" s="114">
        <v>1904135</v>
      </c>
      <c r="BP554" s="111" t="s">
        <v>186</v>
      </c>
      <c r="BQ554" s="114" t="s">
        <v>186</v>
      </c>
      <c r="BR554" s="111" t="s">
        <v>186</v>
      </c>
      <c r="BS554" s="114" t="s">
        <v>186</v>
      </c>
      <c r="BT554" s="114" t="s">
        <v>186</v>
      </c>
      <c r="BU554" s="114" t="s">
        <v>186</v>
      </c>
      <c r="BV554" s="114" t="s">
        <v>186</v>
      </c>
      <c r="BW554" s="114" t="s">
        <v>186</v>
      </c>
      <c r="BX554" s="114" t="s">
        <v>186</v>
      </c>
      <c r="BY554" s="114" t="s">
        <v>186</v>
      </c>
      <c r="BZ554" s="114" t="s">
        <v>186</v>
      </c>
      <c r="CA554" s="111" t="s">
        <v>186</v>
      </c>
      <c r="CB554" s="114" t="s">
        <v>186</v>
      </c>
      <c r="CC554" s="111" t="s">
        <v>186</v>
      </c>
      <c r="CD554" s="114" t="s">
        <v>186</v>
      </c>
      <c r="CE554" s="111" t="s">
        <v>186</v>
      </c>
      <c r="CF554" s="111" t="s">
        <v>186</v>
      </c>
      <c r="CG554" s="111" t="s">
        <v>186</v>
      </c>
      <c r="CH554" s="111" t="s">
        <v>186</v>
      </c>
      <c r="CI554" s="111" t="s">
        <v>186</v>
      </c>
      <c r="CJ554" s="111" t="s">
        <v>186</v>
      </c>
      <c r="CK554" s="111" t="s">
        <v>186</v>
      </c>
      <c r="CL554" s="111" t="s">
        <v>186</v>
      </c>
      <c r="CM554" s="111" t="s">
        <v>186</v>
      </c>
      <c r="CN554" s="111" t="s">
        <v>186</v>
      </c>
      <c r="CO554" s="111" t="s">
        <v>186</v>
      </c>
      <c r="CP554" s="111" t="s">
        <v>186</v>
      </c>
      <c r="CQ554" s="111" t="s">
        <v>186</v>
      </c>
      <c r="CR554" s="111" t="s">
        <v>186</v>
      </c>
      <c r="CS554" s="111" t="s">
        <v>186</v>
      </c>
      <c r="CT554" s="111" t="s">
        <v>186</v>
      </c>
      <c r="CU554" s="111" t="s">
        <v>186</v>
      </c>
      <c r="CV554" s="114" t="s">
        <v>186</v>
      </c>
      <c r="CW554" s="111" t="s">
        <v>186</v>
      </c>
      <c r="CX554" s="111" t="s">
        <v>186</v>
      </c>
      <c r="CY554" s="111" t="s">
        <v>186</v>
      </c>
      <c r="CZ554" s="111" t="s">
        <v>186</v>
      </c>
      <c r="DA554" s="111" t="s">
        <v>186</v>
      </c>
      <c r="DB554" s="111" t="s">
        <v>186</v>
      </c>
      <c r="DC554" s="111" t="s">
        <v>186</v>
      </c>
      <c r="DD554" s="111" t="s">
        <v>186</v>
      </c>
      <c r="DE554" s="111" t="s">
        <v>186</v>
      </c>
      <c r="DF554" s="111" t="s">
        <v>186</v>
      </c>
      <c r="DG554" s="111" t="s">
        <v>186</v>
      </c>
      <c r="DH554" s="111" t="s">
        <v>186</v>
      </c>
      <c r="DI554" s="111" t="s">
        <v>186</v>
      </c>
      <c r="DJ554" s="111" t="s">
        <v>186</v>
      </c>
      <c r="DK554" s="111" t="s">
        <v>186</v>
      </c>
      <c r="DL554" s="111" t="s">
        <v>186</v>
      </c>
      <c r="DM554" s="115">
        <v>40968.335185185184</v>
      </c>
    </row>
    <row r="555" spans="18:117" ht="17.25" customHeight="1" hidden="1">
      <c r="R555" s="116" t="s">
        <v>2228</v>
      </c>
      <c r="S555" s="131" t="s">
        <v>2229</v>
      </c>
      <c r="T555" s="131" t="s">
        <v>2230</v>
      </c>
      <c r="U555" s="131" t="s">
        <v>2231</v>
      </c>
      <c r="V555" s="131" t="s">
        <v>180</v>
      </c>
      <c r="W555" s="132">
        <v>77995</v>
      </c>
      <c r="X555" s="131" t="s">
        <v>2232</v>
      </c>
      <c r="Y555" s="131" t="s">
        <v>2231</v>
      </c>
      <c r="Z555" s="131" t="s">
        <v>180</v>
      </c>
      <c r="AA555" s="132">
        <v>77995</v>
      </c>
      <c r="AB555" s="133">
        <v>3612932321</v>
      </c>
      <c r="AC555" s="133">
        <v>3612936172</v>
      </c>
      <c r="AD555" s="131" t="s">
        <v>2233</v>
      </c>
      <c r="AE555" s="131" t="s">
        <v>1292</v>
      </c>
      <c r="AF555" s="131" t="s">
        <v>2234</v>
      </c>
      <c r="AG555" s="131" t="s">
        <v>2229</v>
      </c>
      <c r="AH555" s="131" t="s">
        <v>2230</v>
      </c>
      <c r="AI555" s="131" t="s">
        <v>2231</v>
      </c>
      <c r="AJ555" s="131" t="s">
        <v>180</v>
      </c>
      <c r="AK555" s="132">
        <v>77995</v>
      </c>
      <c r="AL555" s="131" t="s">
        <v>2232</v>
      </c>
      <c r="AM555" s="131" t="s">
        <v>2231</v>
      </c>
      <c r="AN555" s="131" t="s">
        <v>180</v>
      </c>
      <c r="AO555" s="132">
        <v>77995</v>
      </c>
      <c r="AP555" s="133">
        <v>3612932321</v>
      </c>
      <c r="AQ555" s="133">
        <v>3612936172</v>
      </c>
      <c r="AR555" s="131" t="s">
        <v>197</v>
      </c>
      <c r="AS555" s="134">
        <v>290664</v>
      </c>
      <c r="AT555" s="134">
        <v>103772.81</v>
      </c>
      <c r="AU555" s="134"/>
      <c r="AV555" s="134"/>
      <c r="AW555" s="134"/>
      <c r="AX555" s="134"/>
      <c r="AY555" s="134"/>
      <c r="AZ555" s="134"/>
      <c r="BA555" s="134"/>
      <c r="BB555" s="116" t="s">
        <v>356</v>
      </c>
      <c r="BC555" s="134">
        <v>290664</v>
      </c>
      <c r="BD555" s="116"/>
      <c r="BE555" s="134"/>
      <c r="BF555" s="116"/>
      <c r="BG555" s="134"/>
      <c r="BH555" s="134"/>
      <c r="BI555" s="134"/>
      <c r="BJ555" s="134"/>
      <c r="BK555" s="134"/>
      <c r="BL555" s="134"/>
      <c r="BM555" s="134"/>
      <c r="BN555" s="131" t="s">
        <v>317</v>
      </c>
      <c r="BO555" s="134">
        <v>103772.81</v>
      </c>
      <c r="BP555" s="116"/>
      <c r="BQ555" s="134"/>
      <c r="BR555" s="116"/>
      <c r="BS555" s="134"/>
      <c r="BT555" s="134"/>
      <c r="BU555" s="134"/>
      <c r="BV555" s="134"/>
      <c r="BW555" s="134"/>
      <c r="BX555" s="134"/>
      <c r="BY555" s="134"/>
      <c r="BZ555" s="134"/>
      <c r="CA555" s="116"/>
      <c r="CB555" s="134"/>
      <c r="CC555" s="116"/>
      <c r="CD555" s="134"/>
      <c r="CE555" s="131" t="s">
        <v>188</v>
      </c>
      <c r="CF555" s="116" t="s">
        <v>186</v>
      </c>
      <c r="CG555" s="116" t="s">
        <v>186</v>
      </c>
      <c r="CH555" s="116" t="s">
        <v>186</v>
      </c>
      <c r="CI555" s="116" t="s">
        <v>186</v>
      </c>
      <c r="CJ555" s="116" t="s">
        <v>186</v>
      </c>
      <c r="CK555" s="116" t="s">
        <v>186</v>
      </c>
      <c r="CL555" s="116" t="s">
        <v>186</v>
      </c>
      <c r="CM555" s="116" t="s">
        <v>186</v>
      </c>
      <c r="CN555" s="116" t="s">
        <v>186</v>
      </c>
      <c r="CO555" s="116" t="s">
        <v>186</v>
      </c>
      <c r="CP555" s="116" t="s">
        <v>186</v>
      </c>
      <c r="CQ555" s="116" t="s">
        <v>186</v>
      </c>
      <c r="CR555" s="116" t="s">
        <v>186</v>
      </c>
      <c r="CS555" s="116" t="s">
        <v>186</v>
      </c>
      <c r="CT555" s="116" t="s">
        <v>186</v>
      </c>
      <c r="CU555" s="116" t="s">
        <v>186</v>
      </c>
      <c r="CV555" s="134" t="s">
        <v>186</v>
      </c>
      <c r="CW555" s="116" t="s">
        <v>186</v>
      </c>
      <c r="CX555" s="116" t="s">
        <v>186</v>
      </c>
      <c r="CY555" s="116" t="s">
        <v>186</v>
      </c>
      <c r="CZ555" s="116" t="s">
        <v>186</v>
      </c>
      <c r="DA555" s="116" t="s">
        <v>186</v>
      </c>
      <c r="DB555" s="116" t="s">
        <v>186</v>
      </c>
      <c r="DC555" s="116" t="s">
        <v>186</v>
      </c>
      <c r="DD555" s="116" t="s">
        <v>186</v>
      </c>
      <c r="DE555" s="116" t="s">
        <v>186</v>
      </c>
      <c r="DF555" s="116" t="s">
        <v>186</v>
      </c>
      <c r="DG555" s="116" t="s">
        <v>186</v>
      </c>
      <c r="DH555" s="116" t="s">
        <v>186</v>
      </c>
      <c r="DI555" s="116" t="s">
        <v>186</v>
      </c>
      <c r="DJ555" s="116" t="s">
        <v>186</v>
      </c>
      <c r="DK555" s="116" t="s">
        <v>186</v>
      </c>
      <c r="DL555" s="116" t="s">
        <v>186</v>
      </c>
      <c r="DM555" s="135">
        <v>40967.3593287037</v>
      </c>
    </row>
    <row r="556" spans="18:117" ht="17.25" customHeight="1" hidden="1">
      <c r="R556" s="116" t="s">
        <v>2235</v>
      </c>
      <c r="S556" s="131" t="s">
        <v>2236</v>
      </c>
      <c r="T556" s="131" t="s">
        <v>2237</v>
      </c>
      <c r="U556" s="131" t="s">
        <v>2238</v>
      </c>
      <c r="V556" s="131" t="s">
        <v>180</v>
      </c>
      <c r="W556" s="132">
        <v>79323</v>
      </c>
      <c r="X556" s="131" t="s">
        <v>2239</v>
      </c>
      <c r="Y556" s="131" t="s">
        <v>2238</v>
      </c>
      <c r="Z556" s="131" t="s">
        <v>180</v>
      </c>
      <c r="AA556" s="132">
        <v>79323</v>
      </c>
      <c r="AB556" s="133">
        <v>8065922121</v>
      </c>
      <c r="AC556" s="133">
        <v>8065924440</v>
      </c>
      <c r="AD556" s="131" t="s">
        <v>2240</v>
      </c>
      <c r="AE556" s="131" t="s">
        <v>372</v>
      </c>
      <c r="AF556" s="116" t="s">
        <v>2241</v>
      </c>
      <c r="AG556" s="131" t="s">
        <v>2236</v>
      </c>
      <c r="AH556" s="131" t="s">
        <v>2237</v>
      </c>
      <c r="AI556" s="131" t="s">
        <v>2238</v>
      </c>
      <c r="AJ556" s="131" t="s">
        <v>180</v>
      </c>
      <c r="AK556" s="132">
        <v>79323</v>
      </c>
      <c r="AL556" s="131" t="s">
        <v>2239</v>
      </c>
      <c r="AM556" s="131" t="s">
        <v>2238</v>
      </c>
      <c r="AN556" s="131" t="s">
        <v>180</v>
      </c>
      <c r="AO556" s="132">
        <v>79323</v>
      </c>
      <c r="AP556" s="133">
        <v>8065922121</v>
      </c>
      <c r="AQ556" s="133">
        <v>8065924440</v>
      </c>
      <c r="AR556" s="131" t="s">
        <v>197</v>
      </c>
      <c r="AS556" s="134">
        <v>411763</v>
      </c>
      <c r="AT556" s="134">
        <v>277839</v>
      </c>
      <c r="AU556" s="134"/>
      <c r="AV556" s="134"/>
      <c r="AW556" s="134" t="s">
        <v>186</v>
      </c>
      <c r="AX556" s="134" t="s">
        <v>186</v>
      </c>
      <c r="AY556" s="134" t="s">
        <v>186</v>
      </c>
      <c r="AZ556" s="134" t="s">
        <v>186</v>
      </c>
      <c r="BA556" s="134" t="s">
        <v>186</v>
      </c>
      <c r="BB556" s="116" t="s">
        <v>1348</v>
      </c>
      <c r="BC556" s="134">
        <v>411763</v>
      </c>
      <c r="BD556" s="116" t="s">
        <v>186</v>
      </c>
      <c r="BE556" s="134" t="s">
        <v>186</v>
      </c>
      <c r="BF556" s="116" t="s">
        <v>186</v>
      </c>
      <c r="BG556" s="134" t="s">
        <v>186</v>
      </c>
      <c r="BH556" s="134" t="s">
        <v>186</v>
      </c>
      <c r="BI556" s="134" t="s">
        <v>186</v>
      </c>
      <c r="BJ556" s="134" t="s">
        <v>186</v>
      </c>
      <c r="BK556" s="134" t="s">
        <v>186</v>
      </c>
      <c r="BL556" s="134" t="s">
        <v>186</v>
      </c>
      <c r="BM556" s="134" t="s">
        <v>186</v>
      </c>
      <c r="BN556" s="116" t="s">
        <v>1349</v>
      </c>
      <c r="BO556" s="134">
        <v>277839</v>
      </c>
      <c r="BP556" s="116" t="s">
        <v>186</v>
      </c>
      <c r="BQ556" s="134" t="s">
        <v>186</v>
      </c>
      <c r="BR556" s="116" t="s">
        <v>186</v>
      </c>
      <c r="BS556" s="134" t="s">
        <v>186</v>
      </c>
      <c r="BT556" s="134" t="s">
        <v>186</v>
      </c>
      <c r="BU556" s="134" t="s">
        <v>186</v>
      </c>
      <c r="BV556" s="134" t="s">
        <v>186</v>
      </c>
      <c r="BW556" s="134" t="s">
        <v>186</v>
      </c>
      <c r="BX556" s="134" t="s">
        <v>186</v>
      </c>
      <c r="BY556" s="134" t="s">
        <v>186</v>
      </c>
      <c r="BZ556" s="134" t="s">
        <v>186</v>
      </c>
      <c r="CA556" s="116" t="s">
        <v>186</v>
      </c>
      <c r="CB556" s="134" t="s">
        <v>186</v>
      </c>
      <c r="CC556" s="116" t="s">
        <v>186</v>
      </c>
      <c r="CD556" s="134" t="s">
        <v>186</v>
      </c>
      <c r="CE556" s="131" t="s">
        <v>188</v>
      </c>
      <c r="CF556" s="116" t="s">
        <v>186</v>
      </c>
      <c r="CG556" s="116" t="s">
        <v>186</v>
      </c>
      <c r="CH556" s="116" t="s">
        <v>186</v>
      </c>
      <c r="CI556" s="116" t="s">
        <v>186</v>
      </c>
      <c r="CJ556" s="116" t="s">
        <v>186</v>
      </c>
      <c r="CK556" s="116" t="s">
        <v>186</v>
      </c>
      <c r="CL556" s="116" t="s">
        <v>186</v>
      </c>
      <c r="CM556" s="116" t="s">
        <v>186</v>
      </c>
      <c r="CN556" s="116" t="s">
        <v>186</v>
      </c>
      <c r="CO556" s="116" t="s">
        <v>186</v>
      </c>
      <c r="CP556" s="116" t="s">
        <v>186</v>
      </c>
      <c r="CQ556" s="116" t="s">
        <v>186</v>
      </c>
      <c r="CR556" s="116" t="s">
        <v>186</v>
      </c>
      <c r="CS556" s="116" t="s">
        <v>186</v>
      </c>
      <c r="CT556" s="116" t="s">
        <v>186</v>
      </c>
      <c r="CU556" s="116" t="s">
        <v>186</v>
      </c>
      <c r="CV556" s="116" t="s">
        <v>186</v>
      </c>
      <c r="CW556" s="116" t="s">
        <v>186</v>
      </c>
      <c r="CX556" s="116" t="s">
        <v>186</v>
      </c>
      <c r="CY556" s="116" t="s">
        <v>186</v>
      </c>
      <c r="CZ556" s="116" t="s">
        <v>186</v>
      </c>
      <c r="DA556" s="116" t="s">
        <v>186</v>
      </c>
      <c r="DB556" s="116" t="s">
        <v>186</v>
      </c>
      <c r="DC556" s="116" t="s">
        <v>186</v>
      </c>
      <c r="DD556" s="116" t="s">
        <v>186</v>
      </c>
      <c r="DE556" s="116" t="s">
        <v>186</v>
      </c>
      <c r="DF556" s="116" t="s">
        <v>186</v>
      </c>
      <c r="DG556" s="116" t="s">
        <v>186</v>
      </c>
      <c r="DH556" s="116" t="s">
        <v>186</v>
      </c>
      <c r="DI556" s="116" t="s">
        <v>186</v>
      </c>
      <c r="DJ556" s="116" t="s">
        <v>186</v>
      </c>
      <c r="DK556" s="116" t="s">
        <v>186</v>
      </c>
      <c r="DL556" s="116" t="s">
        <v>186</v>
      </c>
      <c r="DM556" s="135">
        <v>40956.617685185185</v>
      </c>
    </row>
    <row r="557" spans="41:43" ht="12.75" hidden="1">
      <c r="AO557" s="20"/>
      <c r="AP557" s="20"/>
      <c r="AQ557" s="20"/>
    </row>
    <row r="558" spans="41:43" ht="12.75" hidden="1">
      <c r="AO558" s="20"/>
      <c r="AP558" s="20"/>
      <c r="AQ558" s="20"/>
    </row>
    <row r="559" spans="41:43" ht="12.75" hidden="1">
      <c r="AO559" s="20"/>
      <c r="AP559" s="20"/>
      <c r="AQ559" s="20"/>
    </row>
    <row r="560" spans="41:43" ht="12.75" hidden="1">
      <c r="AO560" s="20"/>
      <c r="AP560" s="20"/>
      <c r="AQ560" s="20"/>
    </row>
    <row r="561" spans="41:43" ht="12.75" hidden="1">
      <c r="AO561" s="20"/>
      <c r="AP561" s="20"/>
      <c r="AQ561" s="20"/>
    </row>
    <row r="562" spans="41:43" ht="12.75" hidden="1">
      <c r="AO562" s="20"/>
      <c r="AP562" s="20"/>
      <c r="AQ562" s="20"/>
    </row>
    <row r="563" spans="41:43" ht="12.75" hidden="1">
      <c r="AO563" s="20"/>
      <c r="AP563" s="20"/>
      <c r="AQ563" s="20"/>
    </row>
    <row r="564" spans="41:43" ht="12.75" hidden="1">
      <c r="AO564" s="20"/>
      <c r="AP564" s="20"/>
      <c r="AQ564" s="20"/>
    </row>
    <row r="565" spans="41:43" ht="12.75" hidden="1">
      <c r="AO565" s="20"/>
      <c r="AP565" s="20"/>
      <c r="AQ565" s="20"/>
    </row>
    <row r="566" spans="41:43" ht="12.75" hidden="1">
      <c r="AO566" s="20"/>
      <c r="AP566" s="20"/>
      <c r="AQ566" s="20"/>
    </row>
    <row r="567" spans="41:43" ht="12.75" hidden="1">
      <c r="AO567" s="20"/>
      <c r="AP567" s="20"/>
      <c r="AQ567" s="20"/>
    </row>
    <row r="568" spans="41:43" ht="12.75" hidden="1">
      <c r="AO568" s="20"/>
      <c r="AP568" s="20"/>
      <c r="AQ568" s="20"/>
    </row>
    <row r="569" spans="41:43" ht="12.75" hidden="1">
      <c r="AO569" s="20"/>
      <c r="AP569" s="20"/>
      <c r="AQ569" s="20"/>
    </row>
    <row r="570" spans="41:43" ht="12.75" hidden="1">
      <c r="AO570" s="20"/>
      <c r="AP570" s="20"/>
      <c r="AQ570" s="20"/>
    </row>
    <row r="571" spans="41:43" ht="12.75" hidden="1">
      <c r="AO571" s="20"/>
      <c r="AP571" s="20"/>
      <c r="AQ571" s="20"/>
    </row>
    <row r="572" spans="41:43" ht="12.75" hidden="1">
      <c r="AO572" s="20"/>
      <c r="AP572" s="20"/>
      <c r="AQ572" s="20"/>
    </row>
    <row r="573" spans="41:43" ht="12.75" hidden="1">
      <c r="AO573" s="20"/>
      <c r="AP573" s="20"/>
      <c r="AQ573" s="20"/>
    </row>
    <row r="574" spans="41:43" ht="12.75" hidden="1">
      <c r="AO574" s="20"/>
      <c r="AP574" s="20"/>
      <c r="AQ574" s="20"/>
    </row>
    <row r="575" spans="41:43" ht="12.75" hidden="1">
      <c r="AO575" s="20"/>
      <c r="AP575" s="20"/>
      <c r="AQ575" s="20"/>
    </row>
    <row r="576" spans="41:43" ht="12.75" hidden="1">
      <c r="AO576" s="20"/>
      <c r="AP576" s="20"/>
      <c r="AQ576" s="20"/>
    </row>
    <row r="577" spans="41:43" ht="12.75" hidden="1">
      <c r="AO577" s="20"/>
      <c r="AP577" s="20"/>
      <c r="AQ577" s="20"/>
    </row>
    <row r="578" ht="12.75" customHeight="1" hidden="1"/>
  </sheetData>
  <sheetProtection/>
  <autoFilter ref="R252:DM556">
    <sortState ref="R253:DM577">
      <sortCondition sortBy="value" ref="S253:S577"/>
    </sortState>
  </autoFilter>
  <mergeCells count="191">
    <mergeCell ref="D11:J11"/>
    <mergeCell ref="D12:J12"/>
    <mergeCell ref="D13:J13"/>
    <mergeCell ref="D14:J14"/>
    <mergeCell ref="C17:K17"/>
    <mergeCell ref="C19:K19"/>
    <mergeCell ref="D31:E31"/>
    <mergeCell ref="F31:J31"/>
    <mergeCell ref="E33:F33"/>
    <mergeCell ref="E35:F35"/>
    <mergeCell ref="G35:H35"/>
    <mergeCell ref="I35:J35"/>
    <mergeCell ref="D21:J21"/>
    <mergeCell ref="C24:E24"/>
    <mergeCell ref="E25:J25"/>
    <mergeCell ref="D27:E27"/>
    <mergeCell ref="F27:J27"/>
    <mergeCell ref="E29:F29"/>
    <mergeCell ref="E49:F49"/>
    <mergeCell ref="D51:E51"/>
    <mergeCell ref="F51:J51"/>
    <mergeCell ref="E53:F53"/>
    <mergeCell ref="E55:F55"/>
    <mergeCell ref="G55:H55"/>
    <mergeCell ref="I55:J55"/>
    <mergeCell ref="C38:E38"/>
    <mergeCell ref="E39:J39"/>
    <mergeCell ref="E41:J41"/>
    <mergeCell ref="E43:J43"/>
    <mergeCell ref="E45:J45"/>
    <mergeCell ref="D47:E47"/>
    <mergeCell ref="F47:J47"/>
    <mergeCell ref="D65:F65"/>
    <mergeCell ref="G65:H65"/>
    <mergeCell ref="D67:F67"/>
    <mergeCell ref="G67:H67"/>
    <mergeCell ref="C69:E69"/>
    <mergeCell ref="D71:J71"/>
    <mergeCell ref="C57:D57"/>
    <mergeCell ref="E58:I58"/>
    <mergeCell ref="D59:J60"/>
    <mergeCell ref="D61:J61"/>
    <mergeCell ref="D63:F63"/>
    <mergeCell ref="G63:H63"/>
    <mergeCell ref="D81:E81"/>
    <mergeCell ref="G81:I81"/>
    <mergeCell ref="D83:E83"/>
    <mergeCell ref="G83:I83"/>
    <mergeCell ref="D85:E85"/>
    <mergeCell ref="G85:I85"/>
    <mergeCell ref="D73:J73"/>
    <mergeCell ref="C75:D75"/>
    <mergeCell ref="G76:I76"/>
    <mergeCell ref="D77:E77"/>
    <mergeCell ref="G77:I77"/>
    <mergeCell ref="D79:E79"/>
    <mergeCell ref="G79:I79"/>
    <mergeCell ref="D93:E93"/>
    <mergeCell ref="G93:I93"/>
    <mergeCell ref="C95:F95"/>
    <mergeCell ref="D97:J97"/>
    <mergeCell ref="D99:J99"/>
    <mergeCell ref="C101:F101"/>
    <mergeCell ref="D87:E87"/>
    <mergeCell ref="G87:I87"/>
    <mergeCell ref="D89:E89"/>
    <mergeCell ref="G89:I89"/>
    <mergeCell ref="D91:E91"/>
    <mergeCell ref="G91:I91"/>
    <mergeCell ref="D109:E109"/>
    <mergeCell ref="G109:I109"/>
    <mergeCell ref="D111:E111"/>
    <mergeCell ref="G111:I111"/>
    <mergeCell ref="D113:E113"/>
    <mergeCell ref="G113:I113"/>
    <mergeCell ref="G102:I102"/>
    <mergeCell ref="D103:E103"/>
    <mergeCell ref="G103:I103"/>
    <mergeCell ref="D105:E105"/>
    <mergeCell ref="G105:I105"/>
    <mergeCell ref="D107:E107"/>
    <mergeCell ref="G107:I107"/>
    <mergeCell ref="C121:F121"/>
    <mergeCell ref="D123:J123"/>
    <mergeCell ref="D125:J125"/>
    <mergeCell ref="C127:F127"/>
    <mergeCell ref="G128:I128"/>
    <mergeCell ref="D129:E129"/>
    <mergeCell ref="G129:I129"/>
    <mergeCell ref="D115:E115"/>
    <mergeCell ref="G115:I115"/>
    <mergeCell ref="D117:E117"/>
    <mergeCell ref="G117:I117"/>
    <mergeCell ref="D119:E119"/>
    <mergeCell ref="G119:I119"/>
    <mergeCell ref="D137:E137"/>
    <mergeCell ref="G137:I137"/>
    <mergeCell ref="D139:E139"/>
    <mergeCell ref="G139:I139"/>
    <mergeCell ref="D141:E141"/>
    <mergeCell ref="G141:I141"/>
    <mergeCell ref="D131:E131"/>
    <mergeCell ref="G131:I131"/>
    <mergeCell ref="D133:E133"/>
    <mergeCell ref="G133:I133"/>
    <mergeCell ref="D135:E135"/>
    <mergeCell ref="G135:I135"/>
    <mergeCell ref="D151:J151"/>
    <mergeCell ref="D153:E153"/>
    <mergeCell ref="F153:H153"/>
    <mergeCell ref="D155:J155"/>
    <mergeCell ref="D157:J157"/>
    <mergeCell ref="C159:G159"/>
    <mergeCell ref="D143:E143"/>
    <mergeCell ref="G143:I143"/>
    <mergeCell ref="D145:E145"/>
    <mergeCell ref="G145:I145"/>
    <mergeCell ref="C147:J147"/>
    <mergeCell ref="D149:J149"/>
    <mergeCell ref="D166:E166"/>
    <mergeCell ref="G166:I166"/>
    <mergeCell ref="C168:D168"/>
    <mergeCell ref="D169:F169"/>
    <mergeCell ref="D170:E170"/>
    <mergeCell ref="F170:I170"/>
    <mergeCell ref="D160:E160"/>
    <mergeCell ref="G160:I160"/>
    <mergeCell ref="D162:E162"/>
    <mergeCell ref="G162:I162"/>
    <mergeCell ref="D164:E164"/>
    <mergeCell ref="G164:I164"/>
    <mergeCell ref="D178:E178"/>
    <mergeCell ref="F178:I178"/>
    <mergeCell ref="D180:E180"/>
    <mergeCell ref="F180:I180"/>
    <mergeCell ref="D182:E182"/>
    <mergeCell ref="F182:I182"/>
    <mergeCell ref="D172:E172"/>
    <mergeCell ref="F172:I172"/>
    <mergeCell ref="D174:E174"/>
    <mergeCell ref="F174:I174"/>
    <mergeCell ref="D176:E176"/>
    <mergeCell ref="F176:I176"/>
    <mergeCell ref="D191:E191"/>
    <mergeCell ref="F191:I191"/>
    <mergeCell ref="D193:E193"/>
    <mergeCell ref="F193:I193"/>
    <mergeCell ref="D195:E195"/>
    <mergeCell ref="F195:I195"/>
    <mergeCell ref="C184:E184"/>
    <mergeCell ref="D185:F185"/>
    <mergeCell ref="D187:E187"/>
    <mergeCell ref="F187:I187"/>
    <mergeCell ref="D189:E189"/>
    <mergeCell ref="F189:I189"/>
    <mergeCell ref="D204:E204"/>
    <mergeCell ref="F204:I204"/>
    <mergeCell ref="D206:E206"/>
    <mergeCell ref="F206:I206"/>
    <mergeCell ref="D208:E208"/>
    <mergeCell ref="F208:I208"/>
    <mergeCell ref="D197:E197"/>
    <mergeCell ref="F197:I197"/>
    <mergeCell ref="D199:E199"/>
    <mergeCell ref="F199:I199"/>
    <mergeCell ref="C201:E201"/>
    <mergeCell ref="D202:F202"/>
    <mergeCell ref="D216:E216"/>
    <mergeCell ref="F216:I216"/>
    <mergeCell ref="C218:E218"/>
    <mergeCell ref="D219:F219"/>
    <mergeCell ref="D221:E221"/>
    <mergeCell ref="F221:I221"/>
    <mergeCell ref="D210:E210"/>
    <mergeCell ref="F210:I210"/>
    <mergeCell ref="D212:E212"/>
    <mergeCell ref="F212:I212"/>
    <mergeCell ref="D214:E214"/>
    <mergeCell ref="F214:I214"/>
    <mergeCell ref="D229:E229"/>
    <mergeCell ref="F229:I229"/>
    <mergeCell ref="D231:E231"/>
    <mergeCell ref="F231:I231"/>
    <mergeCell ref="D233:E233"/>
    <mergeCell ref="F233:I233"/>
    <mergeCell ref="D223:E223"/>
    <mergeCell ref="F223:I223"/>
    <mergeCell ref="D225:E225"/>
    <mergeCell ref="F225:I225"/>
    <mergeCell ref="D227:E227"/>
    <mergeCell ref="F227:I227"/>
  </mergeCells>
  <conditionalFormatting sqref="G160:I166 D157:J157 G145:I145 D145:E145 E142 D143:E143 D119:E119 D117:E117 D115:E115 G77:I93 D89:E89 D91:E91 D93:E93 G67:H67 G65:H65 G63:H63 E58:I58 I56 I55:J55 J53 J49 F51:J51 H49 H53 E53:F53 E55:F55 E49:F49 F47:J47 E45:J45 E43:J43 E41:J41 E39:J39 E35:F35 E33:F33 H33 F31:J31 J33 I35:J35 H29 J29 F27:J27 E29:F29 E25:J25 F153:H153 G131:G143 G129:I130 H132:I143 F170:F183 G170:I175 G177:I183 F187:I199 F204:I216 F221:I233 G103:I119">
    <cfRule type="cellIs" priority="1" dxfId="1" operator="equal" stopIfTrue="1">
      <formula>0</formula>
    </cfRule>
  </conditionalFormatting>
  <dataValidations count="1">
    <dataValidation type="list" allowBlank="1" showInputMessage="1" showErrorMessage="1" sqref="D21:J21">
      <formula1>Providers</formula1>
    </dataValidation>
  </dataValidations>
  <hyperlinks>
    <hyperlink ref="AF505" r:id="rId1" display="lsurvant@st-joseph.org"/>
    <hyperlink ref="AF390" r:id="rId2" display="cklang@jpshealth.org"/>
  </hyperlinks>
  <printOptions horizontalCentered="1"/>
  <pageMargins left="0.25" right="0.25" top="0.25" bottom="0.25" header="0.25" footer="0.25"/>
  <pageSetup cellComments="asDisplayed" fitToHeight="6" horizontalDpi="600" verticalDpi="600" orientation="portrait" scale="94" r:id="rId6"/>
  <rowBreaks count="5" manualBreakCount="5">
    <brk id="56" min="1" max="11" man="1"/>
    <brk id="94" min="1" max="11" man="1"/>
    <brk id="120" min="1" max="11" man="1"/>
    <brk id="146" min="1" max="11" man="1"/>
    <brk id="183" min="1" max="11" man="1"/>
  </rowBreak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Human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Wolfe</dc:creator>
  <cp:keywords/>
  <dc:description/>
  <cp:lastModifiedBy>Pamela Minton</cp:lastModifiedBy>
  <dcterms:created xsi:type="dcterms:W3CDTF">2012-04-25T13:39:00Z</dcterms:created>
  <dcterms:modified xsi:type="dcterms:W3CDTF">2012-04-30T12:34:04Z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