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hhs-my.sharepoint.com/personal/james_dutcher_hhs_texas_gov/Documents/Desktop/"/>
    </mc:Choice>
  </mc:AlternateContent>
  <xr:revisionPtr revIDLastSave="0" documentId="8_{95D96EE3-67E1-4866-94BE-C84AC5EC769B}" xr6:coauthVersionLast="47" xr6:coauthVersionMax="47" xr10:uidLastSave="{00000000-0000-0000-0000-000000000000}"/>
  <bookViews>
    <workbookView xWindow="-15270" yWindow="8115" windowWidth="14835" windowHeight="11295" xr2:uid="{9BCBBEE6-488F-41C6-956F-ABB602E6B82C}"/>
  </bookViews>
  <sheets>
    <sheet name="FFY 2019 Private GM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1\B">#REF!</definedName>
    <definedName name="_1_10_DSH_UPL_OP_COST">#REF!</definedName>
    <definedName name="_1_2005_BR_Provider_Totals">#REF!</definedName>
    <definedName name="_1Prov_Ident_Nbr_with_Suffi">#N/A</definedName>
    <definedName name="_2_10_DSH_UPL_OP_COST">#REF!</definedName>
    <definedName name="_2_DOCS">'[1]SFY 2008 DSH Urban TZG'!#REF!</definedName>
    <definedName name="_2Provider_City_Name">#N/A</definedName>
    <definedName name="_3Provider_Combined_Name">#N/A</definedName>
    <definedName name="_401_HHSC">#REF!</definedName>
    <definedName name="_4Provider_Street_Address_1">#N/A</definedName>
    <definedName name="_A">[2]A83I!#REF!</definedName>
    <definedName name="_Fill" hidden="1">#REF!</definedName>
    <definedName name="_xlnm._FilterDatabase" localSheetId="0" hidden="1">'FFY 2019 Private GME'!$A$5:$U$68</definedName>
    <definedName name="_SDA2004">#N/A</definedName>
    <definedName name="_whatisthis">[3]DIS00!#REF!</definedName>
    <definedName name="aaaaaa">[2]A83I!#REF!</definedName>
    <definedName name="adj_fact">#REF!</definedName>
    <definedName name="Aggregate_Cap_BR_Only">#REF!</definedName>
    <definedName name="ahsc">#REF!</definedName>
    <definedName name="AHSC_NPI_Data">#REF!</definedName>
    <definedName name="AHSC_NPI_Sheet">#REF!</definedName>
    <definedName name="AHSC_NPI_TIN_name">#REF!</definedName>
    <definedName name="AHSC_UPL_Truven__TX">#REF!</definedName>
    <definedName name="All_SDAs_for_DSH_Hospital_Listing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ase18">'[4]Base Payment Calculation'!$P$7</definedName>
    <definedName name="Base19">'[4]Base Payment Calculation'!$P$16</definedName>
    <definedName name="Base20">'[4]Base Payment Calculation'!$P$25</definedName>
    <definedName name="Base21">'[4]Base Payment Calculation'!$P$34</definedName>
    <definedName name="Base22">'[4]Base Payment Calculation'!$B$44</definedName>
    <definedName name="Base23">'[4]Base Payment Calculation'!$E$44</definedName>
    <definedName name="Base24">'[4]Base Payment Calculation'!$H$44</definedName>
    <definedName name="bbbbb">[3]DIS00!#REF!</definedName>
    <definedName name="BBDRP5_8">#N/A</definedName>
    <definedName name="BBDRREST">#N/A</definedName>
    <definedName name="BexarTotal">'[5]Bexar Actuarial Adjustment'!$M$19</definedName>
    <definedName name="BothWays">'[6]REPORT SETUP'!$C$7</definedName>
    <definedName name="BothWaysUIDef">'[6]REPORT SETUP'!$D$13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ccccc" hidden="1">#REF!</definedName>
    <definedName name="cccccc">[3]DIS00!#REF!</definedName>
    <definedName name="Cert_CCN">[7]Certification!$C$9</definedName>
    <definedName name="Cert_County">[7]Certification!$E$15</definedName>
    <definedName name="Cert_Hospital">[7]Certification!$C$5</definedName>
    <definedName name="Cert_NPI">[7]Certification!$C$11</definedName>
    <definedName name="Cert_TPI">[7]Certification!$C$13</definedName>
    <definedName name="Childrens_Adjustments">'[7]Medicaid Claims Data'!#REF!</definedName>
    <definedName name="combined_cap">#REF!</definedName>
    <definedName name="Component_3_data">#REF!</definedName>
    <definedName name="COPYMsUMMARY">#REF!</definedName>
    <definedName name="COUNTY">#N/A</definedName>
    <definedName name="Create_Summary_by_TPI">#REF!</definedName>
    <definedName name="CstRpt_B">[7]Certification!$E$32</definedName>
    <definedName name="CstRpt_E">[7]Certification!$E$34</definedName>
    <definedName name="CstRpt_S">[7]Certification!$E$36</definedName>
    <definedName name="Data_Year">[7]Certification!$C$42</definedName>
    <definedName name="_xlnm.Database">#REF!</definedName>
    <definedName name="Demo_Year">[7]Certification!$C$36</definedName>
    <definedName name="DM_NonRes">'[8]1.1-Assumption Inputs'!$C$41</definedName>
    <definedName name="DM_Res">'[8]1.1-Assumption Inputs'!$C$40</definedName>
    <definedName name="Documentation">'[9]3 - Review Tracker'!#REF!</definedName>
    <definedName name="DSH_Flag">[9]Checks!$L$3</definedName>
    <definedName name="DSH_IND">[10]Checks!$J$3</definedName>
    <definedName name="DSH_INFLATOR">'[7]Sched 4-DSH State Pmt Cap'!$B$24</definedName>
    <definedName name="DY_Begin">'[11]Austin Summary'!$N$22</definedName>
    <definedName name="DY_End">'[11]Austin Summary'!$P$22</definedName>
    <definedName name="eeeeee">#REF!</definedName>
    <definedName name="Estimated_HSL">'[12]Estimated HSL FFY 2011'!$A$2:$D$185</definedName>
    <definedName name="ExportDataSource">#REF!</definedName>
    <definedName name="fdsfd">#REF!</definedName>
    <definedName name="fff">#REF!</definedName>
    <definedName name="Final_Datasheet_03_05_2013">#REF!</definedName>
    <definedName name="FIRST_FMAP">[13]Assumptions!$B$11</definedName>
    <definedName name="FMAP_StateShr">'[14]CHIRP Payment Calc'!$AQ$3</definedName>
    <definedName name="FYEnd">[7]Certification!$E$38</definedName>
    <definedName name="GENERAL">#REF!</definedName>
    <definedName name="HD_Tot_State_Local">'[7]Hospital Data'!$I$64+'[7]Hospital Data'!$I$85+'[7]Hospital Data'!$I$105</definedName>
    <definedName name="HD_TotRev_Allowable">'[7]Hospital Data'!$G$125</definedName>
    <definedName name="HOME">#REF!</definedName>
    <definedName name="HospitalClass">'[15]Hospital Classes'!$B$2:$B$9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IME_NPI_Data">#REF!</definedName>
    <definedName name="IME_NPI_Sheet">#REF!</definedName>
    <definedName name="IME_NPI_TIN_name">#REF!</definedName>
    <definedName name="IME_UPL_Truven__TX">#REF!</definedName>
    <definedName name="imppuf_091001">#REF!</definedName>
    <definedName name="inf_0304">#REF!</definedName>
    <definedName name="inf_0405">#REF!</definedName>
    <definedName name="INRR_614_PRELIM">#REF!</definedName>
    <definedName name="INRR_614_W_EFFECTIVE_DATES">#REF!</definedName>
    <definedName name="INRR_625B">#REF!</definedName>
    <definedName name="INRR615__PROV_PDI_PRELIM_4">#REF!</definedName>
    <definedName name="INRR625_DRGS">#REF!</definedName>
    <definedName name="INRR625D_080310">#REF!</definedName>
    <definedName name="JUNE_2_2017">'[6]CR Year Data'!$IH$1</definedName>
    <definedName name="LINE69">#REF!</definedName>
    <definedName name="MCO_AdminFee">[14]FeeCalc!$B$7</definedName>
    <definedName name="MCO_PremiumTax">[14]FeeCalc!$B$8</definedName>
    <definedName name="nbdgd">#REF!</definedName>
    <definedName name="NewWayOnly">'[6]REPORT SETUP'!$C$8</definedName>
    <definedName name="NewWayOnlyUIDef">'[6]REPORT SETUP'!$D$14</definedName>
    <definedName name="NPI_Ind">[10]Checks!$F$35</definedName>
    <definedName name="NSGO_IP_PCT">[13]Assumptions!$H$6</definedName>
    <definedName name="NSGO_OP_PCT">[13]Assumptions!$I$6</definedName>
    <definedName name="OffsetValue">#REF!</definedName>
    <definedName name="OldWayOnly">'[6]REPORT SETUP'!$C$6</definedName>
    <definedName name="OldWayOnlyUIDef">'[6]REPORT SETUP'!$D$12</definedName>
    <definedName name="Ownership_List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Prgm_Year">[7]Certification!$C$38</definedName>
    <definedName name="_xlnm.Print_Area">#REF!</definedName>
    <definedName name="Print_Area_1">#REF!</definedName>
    <definedName name="Print_Area_MI">#REF!</definedName>
    <definedName name="_xlnm.Print_Titles">#REF!</definedName>
    <definedName name="Provider_Names">OFFSET(#REF!,0,0,COUNTA(#REF!))</definedName>
    <definedName name="Q02a___Rebasing_TPI_Rural_Cnt">#REF!</definedName>
    <definedName name="qry_OP_UPL">#REF!</definedName>
    <definedName name="qry_total_IP_days">#REF!</definedName>
    <definedName name="regions">#REF!</definedName>
    <definedName name="RENAL">#REF!</definedName>
    <definedName name="RESTBDR">#REF!</definedName>
    <definedName name="RiskMargin_STAR">[14]FeeCalc!$B$5</definedName>
    <definedName name="RiskMargin_STARPLUS">[14]FeeCalc!$B$6</definedName>
    <definedName name="rrrrrr">#REF!</definedName>
    <definedName name="SCH1A">#REF!</definedName>
    <definedName name="SDA_RATES_FOR_MAILOUT_II">#REF!</definedName>
    <definedName name="SECOND_FMAP">[13]Assumptions!$C$11</definedName>
    <definedName name="selection_adj">[16]Assumptions!$L$25</definedName>
    <definedName name="sort1_beg">#REF!</definedName>
    <definedName name="sort1_col">#REF!</definedName>
    <definedName name="sort1_end">#REF!</definedName>
    <definedName name="sort10_beg">#REF!</definedName>
    <definedName name="sort10_col">#REF!</definedName>
    <definedName name="sort10_end">#REF!</definedName>
    <definedName name="sort11_beg">#REF!</definedName>
    <definedName name="sort11_col">#REF!</definedName>
    <definedName name="sort11_end">#REF!</definedName>
    <definedName name="sort2_beg">#REF!</definedName>
    <definedName name="sort2_col">#REF!</definedName>
    <definedName name="sort2_end">#REF!</definedName>
    <definedName name="sort3_beg">#REF!</definedName>
    <definedName name="sort3_col">#REF!</definedName>
    <definedName name="sort3_end">#REF!</definedName>
    <definedName name="sort4_beg">#REF!</definedName>
    <definedName name="sort4_col">#REF!</definedName>
    <definedName name="sort4_end">#REF!</definedName>
    <definedName name="sort5_beg">#REF!</definedName>
    <definedName name="sort5_col">#REF!</definedName>
    <definedName name="sort5_end">#REF!</definedName>
    <definedName name="sort6_beg">#REF!</definedName>
    <definedName name="sort6_col">#REF!</definedName>
    <definedName name="sort6_end">#REF!</definedName>
    <definedName name="sort7_beg">#REF!</definedName>
    <definedName name="sort7_col">#REF!</definedName>
    <definedName name="sort7_end">#REF!</definedName>
    <definedName name="sort8_beg">#REF!</definedName>
    <definedName name="sort8_col">#REF!</definedName>
    <definedName name="sort8_end">#REF!</definedName>
    <definedName name="sort9_beg">#REF!</definedName>
    <definedName name="sort9_col">#REF!</definedName>
    <definedName name="sort9_end">#REF!</definedName>
    <definedName name="STAR_Fee">[14]FeeCalc!$B$10</definedName>
    <definedName name="STAR_MCO_Factor">[17]assumptions!$B$7</definedName>
    <definedName name="STARPLUS_Fee">[14]FeeCalc!$B$11</definedName>
    <definedName name="STARPLUS_MCO_Factor">[17]assumptions!$B$8</definedName>
    <definedName name="STATE_OWNED_with_Outlier_and_Inflation">#REF!</definedName>
    <definedName name="StateMatch" comment="NOtes">'[18]DSH Assumptions'!$B$10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tm_4093645015">#REF!</definedName>
    <definedName name="tm_4093645264">#REF!</definedName>
    <definedName name="tm_4093645314">#REF!</definedName>
    <definedName name="tm_4093645323">#REF!</definedName>
    <definedName name="tm_4093645391">#REF!</definedName>
    <definedName name="tm_4093645417">#REF!</definedName>
    <definedName name="tm_4093645453">#REF!</definedName>
    <definedName name="tm_4093645454">#REF!</definedName>
    <definedName name="Total_MCO_Payments_and_Charges">#REF!</definedName>
    <definedName name="Traditional_Settlements_Between_1_1_2011___12_31_2011_Rebasing">#REF!</definedName>
    <definedName name="Traditional_Settlements_Between_1_1_2012___12_31_2012">#REF!</definedName>
    <definedName name="Traditional_Settlements_Between_10_1_2013___9_30_2014">'[19]Cost Report Settlements'!#REF!</definedName>
    <definedName name="trend">[16]Assumptions!$A$14:$D$19</definedName>
    <definedName name="tttttt">#REF!</definedName>
    <definedName name="UP">#REF!</definedName>
    <definedName name="YEAR_BEGIN_1">'[12]DSH Year Totals'!$A$4</definedName>
    <definedName name="YEAR_END_1">'[12]DSH Year Totals'!$B$4</definedName>
    <definedName name="YEAR_END_1_Report">#REF!</definedName>
    <definedName name="Year_ENd_2_Report">#REF!</definedName>
    <definedName name="Year_End_3_Repor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7" i="1" l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" i="1"/>
  <c r="Q68" i="1"/>
  <c r="P68" i="1"/>
  <c r="M68" i="1"/>
  <c r="L68" i="1"/>
  <c r="O67" i="1"/>
  <c r="O68" i="1" s="1"/>
  <c r="H67" i="1"/>
  <c r="T66" i="1"/>
  <c r="H66" i="1"/>
  <c r="T65" i="1"/>
  <c r="U65" i="1" s="1"/>
  <c r="H65" i="1"/>
  <c r="T64" i="1"/>
  <c r="U64" i="1" s="1"/>
  <c r="H64" i="1"/>
  <c r="T63" i="1"/>
  <c r="H63" i="1"/>
  <c r="T62" i="1"/>
  <c r="H62" i="1"/>
  <c r="T61" i="1"/>
  <c r="H61" i="1"/>
  <c r="T60" i="1"/>
  <c r="H60" i="1"/>
  <c r="T59" i="1"/>
  <c r="H59" i="1"/>
  <c r="T58" i="1"/>
  <c r="U58" i="1" s="1"/>
  <c r="H58" i="1"/>
  <c r="T57" i="1"/>
  <c r="U57" i="1" s="1"/>
  <c r="H57" i="1"/>
  <c r="T56" i="1"/>
  <c r="U56" i="1" s="1"/>
  <c r="H56" i="1"/>
  <c r="T55" i="1"/>
  <c r="H55" i="1"/>
  <c r="T54" i="1"/>
  <c r="H54" i="1"/>
  <c r="T53" i="1"/>
  <c r="H53" i="1"/>
  <c r="T52" i="1"/>
  <c r="H52" i="1"/>
  <c r="T51" i="1"/>
  <c r="H51" i="1"/>
  <c r="T50" i="1"/>
  <c r="U50" i="1" s="1"/>
  <c r="H50" i="1"/>
  <c r="T49" i="1"/>
  <c r="U49" i="1" s="1"/>
  <c r="H49" i="1"/>
  <c r="T48" i="1"/>
  <c r="H48" i="1"/>
  <c r="T47" i="1"/>
  <c r="H47" i="1"/>
  <c r="T46" i="1"/>
  <c r="H46" i="1"/>
  <c r="T45" i="1"/>
  <c r="H45" i="1"/>
  <c r="T44" i="1"/>
  <c r="H44" i="1"/>
  <c r="T43" i="1"/>
  <c r="H43" i="1"/>
  <c r="T42" i="1"/>
  <c r="U42" i="1" s="1"/>
  <c r="H42" i="1"/>
  <c r="T41" i="1"/>
  <c r="U41" i="1" s="1"/>
  <c r="H41" i="1"/>
  <c r="T40" i="1"/>
  <c r="U40" i="1" s="1"/>
  <c r="H40" i="1"/>
  <c r="T39" i="1"/>
  <c r="H39" i="1"/>
  <c r="T38" i="1"/>
  <c r="H38" i="1"/>
  <c r="T37" i="1"/>
  <c r="H37" i="1"/>
  <c r="T36" i="1"/>
  <c r="H36" i="1"/>
  <c r="T35" i="1"/>
  <c r="U35" i="1" s="1"/>
  <c r="H35" i="1"/>
  <c r="T34" i="1"/>
  <c r="U34" i="1" s="1"/>
  <c r="H34" i="1"/>
  <c r="T33" i="1"/>
  <c r="U33" i="1" s="1"/>
  <c r="H33" i="1"/>
  <c r="T32" i="1"/>
  <c r="H32" i="1"/>
  <c r="T31" i="1"/>
  <c r="H31" i="1"/>
  <c r="T30" i="1"/>
  <c r="H30" i="1"/>
  <c r="T29" i="1"/>
  <c r="H29" i="1"/>
  <c r="T28" i="1"/>
  <c r="U28" i="1" s="1"/>
  <c r="H28" i="1"/>
  <c r="T27" i="1"/>
  <c r="U27" i="1" s="1"/>
  <c r="H27" i="1"/>
  <c r="T26" i="1"/>
  <c r="U26" i="1" s="1"/>
  <c r="H26" i="1"/>
  <c r="T25" i="1"/>
  <c r="H25" i="1"/>
  <c r="T24" i="1"/>
  <c r="U24" i="1" s="1"/>
  <c r="H24" i="1"/>
  <c r="T23" i="1"/>
  <c r="H23" i="1"/>
  <c r="T22" i="1"/>
  <c r="H22" i="1"/>
  <c r="T21" i="1"/>
  <c r="H21" i="1"/>
  <c r="T20" i="1"/>
  <c r="H20" i="1"/>
  <c r="T19" i="1"/>
  <c r="U19" i="1" s="1"/>
  <c r="H19" i="1"/>
  <c r="T18" i="1"/>
  <c r="U18" i="1" s="1"/>
  <c r="H18" i="1"/>
  <c r="T17" i="1"/>
  <c r="H17" i="1"/>
  <c r="T16" i="1"/>
  <c r="U16" i="1" s="1"/>
  <c r="H16" i="1"/>
  <c r="T15" i="1"/>
  <c r="H15" i="1"/>
  <c r="T14" i="1"/>
  <c r="H14" i="1"/>
  <c r="T13" i="1"/>
  <c r="H13" i="1"/>
  <c r="T12" i="1"/>
  <c r="H12" i="1"/>
  <c r="T11" i="1"/>
  <c r="U11" i="1" s="1"/>
  <c r="H11" i="1"/>
  <c r="T10" i="1"/>
  <c r="U10" i="1" s="1"/>
  <c r="H10" i="1"/>
  <c r="S9" i="1"/>
  <c r="T9" i="1" s="1"/>
  <c r="H9" i="1"/>
  <c r="T8" i="1"/>
  <c r="H8" i="1"/>
  <c r="T7" i="1"/>
  <c r="U7" i="1" s="1"/>
  <c r="H7" i="1"/>
  <c r="T6" i="1"/>
  <c r="H6" i="1"/>
  <c r="U20" i="1" l="1"/>
  <c r="U12" i="1"/>
  <c r="U48" i="1"/>
  <c r="U62" i="1"/>
  <c r="U9" i="1"/>
  <c r="U23" i="1"/>
  <c r="U63" i="1"/>
  <c r="U8" i="1"/>
  <c r="U17" i="1"/>
  <c r="U31" i="1"/>
  <c r="U15" i="1"/>
  <c r="U39" i="1"/>
  <c r="U55" i="1"/>
  <c r="U25" i="1"/>
  <c r="U32" i="1"/>
  <c r="U47" i="1"/>
  <c r="U6" i="1"/>
  <c r="U14" i="1"/>
  <c r="U22" i="1"/>
  <c r="U30" i="1"/>
  <c r="U38" i="1"/>
  <c r="U45" i="1"/>
  <c r="U53" i="1"/>
  <c r="U61" i="1"/>
  <c r="U13" i="1"/>
  <c r="U21" i="1"/>
  <c r="U29" i="1"/>
  <c r="U37" i="1"/>
  <c r="U44" i="1"/>
  <c r="U52" i="1"/>
  <c r="U60" i="1"/>
  <c r="S67" i="1"/>
  <c r="U46" i="1"/>
  <c r="U54" i="1"/>
  <c r="U36" i="1"/>
  <c r="U43" i="1"/>
  <c r="U51" i="1"/>
  <c r="U59" i="1"/>
  <c r="U66" i="1"/>
  <c r="T67" i="1" l="1"/>
  <c r="S68" i="1"/>
  <c r="U67" i="1" l="1"/>
  <c r="V68" i="1"/>
  <c r="T68" i="1"/>
  <c r="W68" i="1" l="1"/>
  <c r="U68" i="1"/>
</calcChain>
</file>

<file path=xl/sharedStrings.xml><?xml version="1.0" encoding="utf-8"?>
<sst xmlns="http://schemas.openxmlformats.org/spreadsheetml/2006/main" count="524" uniqueCount="329">
  <si>
    <t>FFY 2019 Private Hospital GME Payment Calculation</t>
  </si>
  <si>
    <t>2019 Federal Share</t>
  </si>
  <si>
    <t>2024 Federal Share</t>
  </si>
  <si>
    <t>2019 State Share</t>
  </si>
  <si>
    <t>2024 State Share</t>
  </si>
  <si>
    <t>Master TPI</t>
  </si>
  <si>
    <t>Master NPI</t>
  </si>
  <si>
    <t>CCN</t>
  </si>
  <si>
    <t>Hospital Name</t>
  </si>
  <si>
    <t>City</t>
  </si>
  <si>
    <t>County</t>
  </si>
  <si>
    <t>Ownership
Type</t>
  </si>
  <si>
    <t>Class Based on Final Payment Data</t>
  </si>
  <si>
    <t>Cost Report Start Date</t>
  </si>
  <si>
    <t>Cost Report End Date</t>
  </si>
  <si>
    <t>Worksheet
S-2 Part I L3.00 C7.00</t>
  </si>
  <si>
    <t>Interns &amp; Residents FTEs
(Latest Available
Cost Report)</t>
  </si>
  <si>
    <t>PPF</t>
  </si>
  <si>
    <t>Per Resident Amount
(Latest Available
Cost Report)</t>
  </si>
  <si>
    <t>FFY 2019
Total GME Costs</t>
  </si>
  <si>
    <t>Latest Avail CR Total Medicaid Days</t>
  </si>
  <si>
    <t>Latest Avail CR Total Hospital Days</t>
  </si>
  <si>
    <t>Percent Medicaid Days to Total Days (Medicaid Util)</t>
  </si>
  <si>
    <t>FFS 2019 Medicaid Portion of GME Costs</t>
  </si>
  <si>
    <t>2019 Annual Payment
(for half a year)</t>
  </si>
  <si>
    <t>IGT Required for 2019 Annual Payment</t>
  </si>
  <si>
    <t>IGT Already Collected
(based on FFY 2024 FMAP)</t>
  </si>
  <si>
    <t>Additional IGT Required
(based on FFY 2019 FMAP)</t>
  </si>
  <si>
    <t>139135109</t>
  </si>
  <si>
    <t>1477643690</t>
  </si>
  <si>
    <t>453304</t>
  </si>
  <si>
    <t>TEXAS CHILDRENS HOSPITAL</t>
  </si>
  <si>
    <t>HOUSTON</t>
  </si>
  <si>
    <t>HARRIS</t>
  </si>
  <si>
    <t>Private</t>
  </si>
  <si>
    <t>T</t>
  </si>
  <si>
    <t>137805107</t>
  </si>
  <si>
    <t>1982666111</t>
  </si>
  <si>
    <t>450068</t>
  </si>
  <si>
    <t>MEMORIAL HERMANN TEXAS MEDICAL CNTR</t>
  </si>
  <si>
    <t>P</t>
  </si>
  <si>
    <t>137249208</t>
  </si>
  <si>
    <t>1477516466</t>
  </si>
  <si>
    <t>450054</t>
  </si>
  <si>
    <t>SCOTT AND WHITE MEMORIAL HOSPITAL</t>
  </si>
  <si>
    <t>TEMPLE</t>
  </si>
  <si>
    <t>BELL</t>
  </si>
  <si>
    <t>138910807</t>
  </si>
  <si>
    <t>1194743013</t>
  </si>
  <si>
    <t>453302</t>
  </si>
  <si>
    <t>Childrens Medical Center of Dallas</t>
  </si>
  <si>
    <t>Dallas</t>
  </si>
  <si>
    <t>137265806</t>
  </si>
  <si>
    <t>1093810327</t>
  </si>
  <si>
    <t>450124</t>
  </si>
  <si>
    <t>DELL SETON MEDICAL CENTER AT THE UNI</t>
  </si>
  <si>
    <t>AUSTIN</t>
  </si>
  <si>
    <t>TRAVIS</t>
  </si>
  <si>
    <t>139485012</t>
  </si>
  <si>
    <t>1447250253</t>
  </si>
  <si>
    <t>450021</t>
  </si>
  <si>
    <t>BAYLOR UNIVERSITY MEDICAL CTR</t>
  </si>
  <si>
    <t>DALLAS</t>
  </si>
  <si>
    <t>186599001</t>
  </si>
  <si>
    <t>1447355771</t>
  </si>
  <si>
    <t>453310</t>
  </si>
  <si>
    <t>DELL CHILDRENS MEDICAL CENTER</t>
  </si>
  <si>
    <t>160709501</t>
  </si>
  <si>
    <t>1053317362</t>
  </si>
  <si>
    <t>450869</t>
  </si>
  <si>
    <t>DOCTORS HOSPITAL AT RENAISSANCE</t>
  </si>
  <si>
    <t>EDINBURG</t>
  </si>
  <si>
    <t>HIDALGO</t>
  </si>
  <si>
    <t>132812205</t>
  </si>
  <si>
    <t>1548286172</t>
  </si>
  <si>
    <t>453301</t>
  </si>
  <si>
    <t>DRISCOLL CHILDRENS HOSPITAL</t>
  </si>
  <si>
    <t>CORPUS CHRISTI</t>
  </si>
  <si>
    <t>NUECES</t>
  </si>
  <si>
    <t>181706601</t>
  </si>
  <si>
    <t>1154361475</t>
  </si>
  <si>
    <t>450035</t>
  </si>
  <si>
    <t>ST JOSEPH MEDICAL CENTER</t>
  </si>
  <si>
    <t>127300503</t>
  </si>
  <si>
    <t>1184622847</t>
  </si>
  <si>
    <t>450193</t>
  </si>
  <si>
    <t>CHI ST LUKES HEALTH BAYLOR MED CTR</t>
  </si>
  <si>
    <t>137245009</t>
  </si>
  <si>
    <t>1467442418</t>
  </si>
  <si>
    <t>450209</t>
  </si>
  <si>
    <t>NORTHWEST TEXAS HOSPITAL</t>
  </si>
  <si>
    <t>AMARILLO</t>
  </si>
  <si>
    <t>POTTER</t>
  </si>
  <si>
    <t>137949705</t>
  </si>
  <si>
    <t>1548387418</t>
  </si>
  <si>
    <t>450358</t>
  </si>
  <si>
    <t>THE METHODIST HOSPITAL</t>
  </si>
  <si>
    <t>094154402</t>
  </si>
  <si>
    <t>1124074273</t>
  </si>
  <si>
    <t>450388</t>
  </si>
  <si>
    <t>METHODIST HOSPITAL</t>
  </si>
  <si>
    <t>SAN ANTONIO</t>
  </si>
  <si>
    <t>BEXAR</t>
  </si>
  <si>
    <t>135032405</t>
  </si>
  <si>
    <t>1528027786</t>
  </si>
  <si>
    <t>450051</t>
  </si>
  <si>
    <t>METHODIST DALLAS MEDICAL CENTER</t>
  </si>
  <si>
    <t>020844903</t>
  </si>
  <si>
    <t>1821004151</t>
  </si>
  <si>
    <t>453315</t>
  </si>
  <si>
    <t>CHILDRENS HOSPITAL OF SAN ANTONIO</t>
  </si>
  <si>
    <t>020834001</t>
  </si>
  <si>
    <t>1730132234</t>
  </si>
  <si>
    <t>450184</t>
  </si>
  <si>
    <t>MEMORIAL HERMANN  HOSPITAL SYS</t>
  </si>
  <si>
    <t>121775403</t>
  </si>
  <si>
    <t>1689641680</t>
  </si>
  <si>
    <t>450046</t>
  </si>
  <si>
    <t>CHRISTUS SPOHN HOSP CORPUS CHRISTI</t>
  </si>
  <si>
    <t>385345901</t>
  </si>
  <si>
    <t>1417471467</t>
  </si>
  <si>
    <t>450203</t>
  </si>
  <si>
    <t>MEDICAL CITY WEATHERFORD</t>
  </si>
  <si>
    <t>WEATHERFORD</t>
  </si>
  <si>
    <t>PARKER</t>
  </si>
  <si>
    <t>094193202</t>
  </si>
  <si>
    <t>1659323772</t>
  </si>
  <si>
    <t>450672</t>
  </si>
  <si>
    <t>MEDICAL CITY FORT WORTH</t>
  </si>
  <si>
    <t>FORT WORTH</t>
  </si>
  <si>
    <t>TARRANT</t>
  </si>
  <si>
    <t>292096901</t>
  </si>
  <si>
    <t>1154618742</t>
  </si>
  <si>
    <t>450033</t>
  </si>
  <si>
    <t>VALLEY BAPTIST MEDICAL CENTER</t>
  </si>
  <si>
    <t>HARLINGEN</t>
  </si>
  <si>
    <t>CAMERON</t>
  </si>
  <si>
    <t>162033801</t>
  </si>
  <si>
    <t>1548232044</t>
  </si>
  <si>
    <t>450029</t>
  </si>
  <si>
    <t>LAREDO MEDICAL CENTER</t>
  </si>
  <si>
    <t>LAREDO</t>
  </si>
  <si>
    <t>WEBB</t>
  </si>
  <si>
    <t>126679303</t>
  </si>
  <si>
    <t>1275592131</t>
  </si>
  <si>
    <t>450723</t>
  </si>
  <si>
    <t>METHODIST CHARLTON MEDICAL CENTER</t>
  </si>
  <si>
    <t>135225404</t>
  </si>
  <si>
    <t>1164526786</t>
  </si>
  <si>
    <t>450056</t>
  </si>
  <si>
    <t>ASCENSION SETON MEDICAL CENTER</t>
  </si>
  <si>
    <t>112667403</t>
  </si>
  <si>
    <t>1124092036</t>
  </si>
  <si>
    <t>450032</t>
  </si>
  <si>
    <t>GOOD SHEPHERD MEDICAL CENTER</t>
  </si>
  <si>
    <t>LONGVIEW</t>
  </si>
  <si>
    <t>GREGG</t>
  </si>
  <si>
    <t>021184901</t>
  </si>
  <si>
    <t>1891765178</t>
  </si>
  <si>
    <t>453300</t>
  </si>
  <si>
    <t>COOK CHILDRENS MEDICAL CENTER</t>
  </si>
  <si>
    <t>020908201</t>
  </si>
  <si>
    <t>1396779948</t>
  </si>
  <si>
    <t>450462</t>
  </si>
  <si>
    <t>Texas Health Dallas</t>
  </si>
  <si>
    <t>094187402</t>
  </si>
  <si>
    <t>1275580938</t>
  </si>
  <si>
    <t>450644</t>
  </si>
  <si>
    <t>HCA HOUSTON HEALTHCARE WEST</t>
  </si>
  <si>
    <t>020841501</t>
  </si>
  <si>
    <t>1962455816</t>
  </si>
  <si>
    <t>450222</t>
  </si>
  <si>
    <t>CONROE REGIONAL MEDICAL CENTER</t>
  </si>
  <si>
    <t>CONROE</t>
  </si>
  <si>
    <t>MONTGOMERY</t>
  </si>
  <si>
    <t>094109802</t>
  </si>
  <si>
    <t>1770536120</t>
  </si>
  <si>
    <t>450107</t>
  </si>
  <si>
    <t>LAS PALMAS MEDICAL CENTER</t>
  </si>
  <si>
    <t>EL PASO</t>
  </si>
  <si>
    <t>138962907</t>
  </si>
  <si>
    <t>1891882833</t>
  </si>
  <si>
    <t>450101</t>
  </si>
  <si>
    <t>HILLCREST BAPTIST MEDICAL CENTER</t>
  </si>
  <si>
    <t>WACO</t>
  </si>
  <si>
    <t>MC LENNAN</t>
  </si>
  <si>
    <t>127267603</t>
  </si>
  <si>
    <t>1942294939</t>
  </si>
  <si>
    <t>450011</t>
  </si>
  <si>
    <t>ST. JOSEPH REGIONAL HEALTH CENTER</t>
  </si>
  <si>
    <t>BRYAN</t>
  </si>
  <si>
    <t>BRAZOS</t>
  </si>
  <si>
    <t>020844901</t>
  </si>
  <si>
    <t>1194787218</t>
  </si>
  <si>
    <t>450237</t>
  </si>
  <si>
    <t>SANTA ROSA HEALTHCARE</t>
  </si>
  <si>
    <t>135035706</t>
  </si>
  <si>
    <t>1861488579</t>
  </si>
  <si>
    <t>450128</t>
  </si>
  <si>
    <t>KNAPP MEDICAL  CENTER</t>
  </si>
  <si>
    <t>WESLACO</t>
  </si>
  <si>
    <t>127319504</t>
  </si>
  <si>
    <t>1437171568</t>
  </si>
  <si>
    <t>453306</t>
  </si>
  <si>
    <t>COVENANT CHILDRENS HOSPITAL</t>
  </si>
  <si>
    <t>LUBBOCK</t>
  </si>
  <si>
    <t>194997601</t>
  </si>
  <si>
    <t>1851390967</t>
  </si>
  <si>
    <t>450324</t>
  </si>
  <si>
    <t>TEXOMA MEDICAL CENTER</t>
  </si>
  <si>
    <t>DENISON</t>
  </si>
  <si>
    <t>GRAYSON</t>
  </si>
  <si>
    <t>094118902</t>
  </si>
  <si>
    <t>1851343909</t>
  </si>
  <si>
    <t>450147</t>
  </si>
  <si>
    <t>DETAR HEALTHCARE SYSTEMS</t>
  </si>
  <si>
    <t>VICTORIA</t>
  </si>
  <si>
    <t>159156201</t>
  </si>
  <si>
    <t>1598744856</t>
  </si>
  <si>
    <t>450058</t>
  </si>
  <si>
    <t>BAPTIST HEALTH SYSTEM</t>
  </si>
  <si>
    <t>137962006</t>
  </si>
  <si>
    <t>1891789772</t>
  </si>
  <si>
    <t>450424</t>
  </si>
  <si>
    <t>SAN JACINTO METHODIST HOSPITAL</t>
  </si>
  <si>
    <t>BAYTOWN</t>
  </si>
  <si>
    <t>207311601</t>
  </si>
  <si>
    <t>1114903523</t>
  </si>
  <si>
    <t>450200</t>
  </si>
  <si>
    <t>WADLEY REGIONAL MEDICAL CENTER</t>
  </si>
  <si>
    <t>TEXARKANA</t>
  </si>
  <si>
    <t>BOWIE</t>
  </si>
  <si>
    <t>112724302</t>
  </si>
  <si>
    <t>1811942238</t>
  </si>
  <si>
    <t>450775</t>
  </si>
  <si>
    <t>HCA HOUSTON HEALTHCARE KINGWOOD</t>
  </si>
  <si>
    <t>KINGWOOD</t>
  </si>
  <si>
    <t>020976902</t>
  </si>
  <si>
    <t>1295736734</t>
  </si>
  <si>
    <t>450801</t>
  </si>
  <si>
    <t>CHRISTUS ST MICHAEL</t>
  </si>
  <si>
    <t>322879301</t>
  </si>
  <si>
    <t>1407191984</t>
  </si>
  <si>
    <t>450231</t>
  </si>
  <si>
    <t>BAPTIST SAINT ANTHONYS HOSPITAL</t>
  </si>
  <si>
    <t>130601104</t>
  </si>
  <si>
    <t>1700801909</t>
  </si>
  <si>
    <t>450002</t>
  </si>
  <si>
    <t>THE HOSPITALS OF PROVIDENCE-MEMORIAL</t>
  </si>
  <si>
    <t>337433201</t>
  </si>
  <si>
    <t>1710985098</t>
  </si>
  <si>
    <t>453025</t>
  </si>
  <si>
    <t>MEMORIAL HERMANN TIRR</t>
  </si>
  <si>
    <t>408600101</t>
  </si>
  <si>
    <t>1972517365</t>
  </si>
  <si>
    <t>450040</t>
  </si>
  <si>
    <t>COVENANT MEDICAL CENTER</t>
  </si>
  <si>
    <t>388347201</t>
  </si>
  <si>
    <t>1407364847</t>
  </si>
  <si>
    <t>450083</t>
  </si>
  <si>
    <t>UT HEALTH EAST TEXAS TYLER</t>
  </si>
  <si>
    <t>TYLER</t>
  </si>
  <si>
    <t>SMITH</t>
  </si>
  <si>
    <t>111829102</t>
  </si>
  <si>
    <t>1093708679</t>
  </si>
  <si>
    <t>450042</t>
  </si>
  <si>
    <t>ASCENSION PROVIDENCE</t>
  </si>
  <si>
    <t>McLennan</t>
  </si>
  <si>
    <t>094108002</t>
  </si>
  <si>
    <t>1679578439</t>
  </si>
  <si>
    <t>450102</t>
  </si>
  <si>
    <t>CHRISTUS MOTHER FRANCES HOSP-TYLER</t>
  </si>
  <si>
    <t>193867201</t>
  </si>
  <si>
    <t>1740450121</t>
  </si>
  <si>
    <t>450638</t>
  </si>
  <si>
    <t>HOUSTON NORTHWEST MEDICAL CENTER</t>
  </si>
  <si>
    <t>020950401</t>
  </si>
  <si>
    <t>1134172406</t>
  </si>
  <si>
    <t>450675</t>
  </si>
  <si>
    <t>MEDICAL CITY ARLINGTON</t>
  </si>
  <si>
    <t>ARLINGTON</t>
  </si>
  <si>
    <t>112677302</t>
  </si>
  <si>
    <t>1336172105</t>
  </si>
  <si>
    <t>450135</t>
  </si>
  <si>
    <t>TX HLTH HARRIS METHODIST HOSPITAL</t>
  </si>
  <si>
    <t>127311205</t>
  </si>
  <si>
    <t>1699726406</t>
  </si>
  <si>
    <t>450651</t>
  </si>
  <si>
    <t>MEDICAL CITY PLANO</t>
  </si>
  <si>
    <t>PLANO</t>
  </si>
  <si>
    <t>COLLIN</t>
  </si>
  <si>
    <t>020943901</t>
  </si>
  <si>
    <t>1689628984</t>
  </si>
  <si>
    <t>450647</t>
  </si>
  <si>
    <t>MEDICAL CITY DALLAS</t>
  </si>
  <si>
    <t>190123303</t>
  </si>
  <si>
    <t>1265568638</t>
  </si>
  <si>
    <t>670034</t>
  </si>
  <si>
    <t>ROUND ROCK HOSPITAL</t>
  </si>
  <si>
    <t>ROUND ROCK</t>
  </si>
  <si>
    <t>WILLIAMSON</t>
  </si>
  <si>
    <t>291854201</t>
  </si>
  <si>
    <t>1558659714</t>
  </si>
  <si>
    <t>453313</t>
  </si>
  <si>
    <t>EL PASO CHILDRENS HOSPITAL</t>
  </si>
  <si>
    <t>199478201</t>
  </si>
  <si>
    <t>1376588228</t>
  </si>
  <si>
    <t>453035</t>
  </si>
  <si>
    <t>SA WARM SPRINGS REHAB HOSP</t>
  </si>
  <si>
    <t>185556101</t>
  </si>
  <si>
    <t>1962504340</t>
  </si>
  <si>
    <t>670025</t>
  </si>
  <si>
    <t>THE HEART HOSPITAL BAYLOR PLANO</t>
  </si>
  <si>
    <t>204254101</t>
  </si>
  <si>
    <t>1659525236</t>
  </si>
  <si>
    <t>670055</t>
  </si>
  <si>
    <t>METHODIST STONE OAK HOSPITAL</t>
  </si>
  <si>
    <t>151691601</t>
  </si>
  <si>
    <t>1609855139</t>
  </si>
  <si>
    <t>450851</t>
  </si>
  <si>
    <t>BAYLOR HEART AND VASCULAR HOSPITAL</t>
  </si>
  <si>
    <t>112721903</t>
  </si>
  <si>
    <t>1538465901</t>
  </si>
  <si>
    <t>453036</t>
  </si>
  <si>
    <t>BAYLOR INSTITUTE FOR REHABILITATION</t>
  </si>
  <si>
    <t>020973601</t>
  </si>
  <si>
    <t>1508810573</t>
  </si>
  <si>
    <t>450788</t>
  </si>
  <si>
    <t>CORPUS CHRISTI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</si>
</sst>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sz val="12"/>
      <color theme="0"/>
      <name val="Verdana"/>
      <family val="2"/>
    </font>
    <font>
      <b/>
      <sz val="14"/>
      <color theme="1"/>
      <name val="Verdana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0" borderId="0"/>
  </cellStyleXfs>
  <cellXfs count="31">
    <xf numFmtId="0" fontId="0" fillId="0" borderId="0" xfId="0"/>
    <xf numFmtId="0" fontId="5" fillId="0" borderId="0" xfId="0" applyFont="1"/>
    <xf numFmtId="44" fontId="0" fillId="0" borderId="0" xfId="2" applyFont="1"/>
    <xf numFmtId="0" fontId="3" fillId="0" borderId="0" xfId="0" applyFont="1"/>
    <xf numFmtId="49" fontId="2" fillId="3" borderId="5" xfId="5" applyNumberFormat="1" applyFont="1" applyFill="1" applyBorder="1" applyAlignment="1">
      <alignment horizontal="center" vertical="center" wrapText="1"/>
    </xf>
    <xf numFmtId="49" fontId="2" fillId="4" borderId="6" xfId="5" applyNumberFormat="1" applyFont="1" applyFill="1" applyBorder="1" applyAlignment="1">
      <alignment horizontal="center" vertical="center" wrapText="1"/>
    </xf>
    <xf numFmtId="0" fontId="2" fillId="3" borderId="5" xfId="4" applyFont="1" applyFill="1" applyBorder="1" applyAlignment="1">
      <alignment horizontal="center" vertical="center" wrapText="1"/>
    </xf>
    <xf numFmtId="9" fontId="2" fillId="3" borderId="5" xfId="3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 wrapText="1"/>
    </xf>
    <xf numFmtId="0" fontId="0" fillId="0" borderId="0" xfId="3" applyNumberFormat="1" applyFont="1" applyFill="1"/>
    <xf numFmtId="44" fontId="0" fillId="0" borderId="0" xfId="2" applyFont="1" applyFill="1"/>
    <xf numFmtId="9" fontId="0" fillId="0" borderId="0" xfId="3" applyFont="1" applyFill="1"/>
    <xf numFmtId="0" fontId="0" fillId="0" borderId="0" xfId="3" applyNumberFormat="1" applyFont="1" applyFill="1" applyBorder="1"/>
    <xf numFmtId="44" fontId="0" fillId="0" borderId="0" xfId="2" applyFont="1" applyFill="1" applyBorder="1"/>
    <xf numFmtId="9" fontId="0" fillId="0" borderId="0" xfId="3" applyFont="1" applyFill="1" applyBorder="1"/>
    <xf numFmtId="0" fontId="0" fillId="0" borderId="7" xfId="3" applyNumberFormat="1" applyFont="1" applyFill="1" applyBorder="1"/>
    <xf numFmtId="44" fontId="0" fillId="0" borderId="7" xfId="2" applyFont="1" applyFill="1" applyBorder="1"/>
    <xf numFmtId="9" fontId="0" fillId="0" borderId="7" xfId="3" applyFont="1" applyFill="1" applyBorder="1"/>
    <xf numFmtId="43" fontId="3" fillId="0" borderId="0" xfId="1" applyFont="1" applyFill="1"/>
    <xf numFmtId="44" fontId="3" fillId="0" borderId="0" xfId="2" applyFont="1" applyFill="1"/>
    <xf numFmtId="164" fontId="3" fillId="0" borderId="0" xfId="1" applyNumberFormat="1" applyFont="1" applyFill="1"/>
    <xf numFmtId="0" fontId="3" fillId="0" borderId="1" xfId="0" applyFont="1" applyBorder="1"/>
    <xf numFmtId="10" fontId="3" fillId="0" borderId="2" xfId="3" applyNumberFormat="1" applyFont="1" applyFill="1" applyBorder="1"/>
    <xf numFmtId="0" fontId="3" fillId="0" borderId="3" xfId="0" applyFont="1" applyBorder="1"/>
    <xf numFmtId="10" fontId="3" fillId="0" borderId="4" xfId="3" applyNumberFormat="1" applyFont="1" applyFill="1" applyBorder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</cellXfs>
  <cellStyles count="6">
    <cellStyle name="Accent1" xfId="4" builtinId="29"/>
    <cellStyle name="Comma" xfId="1" builtinId="3"/>
    <cellStyle name="Currency" xfId="2" builtinId="4"/>
    <cellStyle name="Normal" xfId="0" builtinId="0"/>
    <cellStyle name="Normal 2" xfId="5" xr:uid="{D4293B2C-7836-42D7-B5AC-1DD0C0834863}"/>
    <cellStyle name="Percent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.5.12%20-%2008-01-804%20-%205-15-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4-30-2014/UC%20Check%20Tool%20Mar.%2018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mfine01/AppData/Local/Microsoft/Windows/INetCache/Content.Outlook/FBN3LC0B/UC_DY1_FinalRecon_EY2016%20(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rcantu05/Desktop/DSH%20Audits/2011/Amended%20March%202015/Master/1310%20Final%20Revised%2003112015%20Statewide%20DSH%20Master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pf/hs/RAH_ShareDrive/Supplemental%20Payments/HARP/FFY%202023%20(Year%202)/Internal%20Calculation%20Files/HARP%20FFY2023%20Calculation_Intern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pf/hs/RAH_ShareDrive/Supplemental%20Payments/Rate%20Analysis%20-%20UHRIP%20-%20CHIRP/PGY6%20-%20CHIRP/Calculations/CHIRP_SFY2023_Calculation%20DO%20NOT%20POS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MRSA%20West%20SDA/MRSA%20West%20Application%20-%2095%25%20Compliance%20with%20Actuarial%20Adjustment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ocuments%20and%20Settings/xding/Desktop/Report%20Docs/TylerFiles/Model%20Template_Draft_Compar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00R1004VFSRV01.txhhsc.txnet.state.tx.us\MyDocs1$\AC%20&amp;%20Hosp\UHRIP\PGY3\Actuarial\SFY20%20UHRIP%20Workbook%20-%2020190424%20PRELI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pf/hs/RAH_ShareDrive/Supplemental%20Payments/GME/GME%20Private/HCRIS%20Data%20FFY%202019-2024/Resources/2022/2022%20Final%20DSH%20Payment%20Calculation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.txhhsc.txnet.state.tx.us/sites/fs/ra/hs/DSHUC_Applications/8_MasterApplications/DY%206-B%20App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Documents%20and%20Settings/bcastillo1/Local%20Settings/Temporary%20Internet%20Files/Content.IE5/LFJB5X0E/255296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AC%20&amp;%20Hosp/DSH/2008%20DSH/DSH2008ADJUS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AC%20&amp;%20Hosp/DRM/Modeling%20Requests%20FY%202021/NAIP%20Reduction/NAIP%20UPL%20Reduction%20Calculation_Revised_December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Bexar%20SDA/Bexar%20SDA%20Application%20-%2095%25%20Compliance%20Version%20with%20Actuarial%20Adjustmen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tateData/Texas/DSH/DSH%202017/1310%20Final%20Annual%20Report/Supporting%20Files/Additional%20Support/0300%20Adjusted%20Statewide%20DSH%20Calculation_2020%2001-29%20Jun%202%20Cutoff%20-%200917202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dheinemann01/Desktop/2021%20Qualifications/DY10%20DSH_UC%20Application%20Master%20WIP_mf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edeloitte.sharepoint.com/sites/TXHHSCHospitalFinancialServices/Shared%20Documents/Project%20Quote%207/HHSC%203.4_2023%20DSH%20Payment%20Calculation%20Model_05112023_DRAFT_DeMinimus.Tori%20Scenario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5-4-2014/2013%20UC%20RW%20-%20Master%20-%205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FY 2008 DSH TZF"/>
      <sheetName val="SFY 2008 DSH Urban TZG"/>
      <sheetName val="SFY 2008 DSH Rural TZH"/>
      <sheetName val="SFY 2008 DSH TZI"/>
      <sheetName val="Emai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 - List of Template Checks"/>
      <sheetName val="STEP 1 - Module"/>
      <sheetName val="1 - List of Imported Files"/>
      <sheetName val="2 - Report Card"/>
      <sheetName val="3 - Review Tracker"/>
      <sheetName val="UC Payments"/>
      <sheetName val="Checks"/>
      <sheetName val="Certification Check"/>
      <sheetName val="Data -&gt;"/>
      <sheetName val="Certification"/>
      <sheetName val="Cost Summary"/>
      <sheetName val="Sched1-Instructions"/>
      <sheetName val="Cost Center Crosswalk"/>
      <sheetName val="Schedule 1"/>
      <sheetName val="Schedule 2"/>
      <sheetName val="Schedule 3"/>
      <sheetName val="Sched3-Instructions"/>
      <sheetName val="Sched3-Cost Rept Collection"/>
      <sheetName val="Sched3-DSH2012Application"/>
      <sheetName val="Sched3-Cost Rept Hospital Costs"/>
      <sheetName val="Sched3-Cost Rept Uninsured Cost"/>
      <sheetName val="Sched3-DSH HSL"/>
      <sheetName val="DSH2012 HOSPITAL COSTRPTPERIOD"/>
      <sheetName val="Non-DSH"/>
      <sheetName val="DSH"/>
      <sheetName val="Pharmacies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Final Reconciliation"/>
      <sheetName val="UC Final Reconciliation wo OI"/>
      <sheetName val="UC Final Recon wo OI and MCR"/>
      <sheetName val="IMD"/>
      <sheetName val="Other Payments"/>
      <sheetName val="Provider List"/>
      <sheetName val="DSH Results w Addendum"/>
      <sheetName val="TPL Analysis"/>
      <sheetName val="Austin Summary"/>
      <sheetName val="Big Spring Summary"/>
      <sheetName val="El Paso Summary"/>
      <sheetName val="North Texas Summary"/>
      <sheetName val="Rio Grande Summary"/>
      <sheetName val="Rusk Summary"/>
      <sheetName val="San Antonio Summary"/>
      <sheetName val="Terrell Summary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Estimated HSL FFY 2011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  <sheetName val="Expanded Data Summary"/>
      <sheetName val="TPL Analysi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NSGO Calculation"/>
      <sheetName val="DSH.UC Data"/>
      <sheetName val="IP UPL Limit Calc"/>
      <sheetName val="Removed"/>
      <sheetName val="DSH Qualification Summary"/>
      <sheetName val="DSH Payment and IGT Summary"/>
      <sheetName val="Application Raw Data"/>
      <sheetName val="Forms Data"/>
      <sheetName val="Applicants w dups"/>
      <sheetName val="Applicants no dups"/>
      <sheetName val="2023 FFS IP UPL Test"/>
      <sheetName val="2023 FFS OP UPL Test"/>
      <sheetName val="2023 Required State Input - IMD"/>
      <sheetName val="2023 Master TPIs"/>
      <sheetName val="Market Bask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IGT Commitment Suggestions"/>
      <sheetName val="June IGT"/>
      <sheetName val="Summary"/>
      <sheetName val="90% of ACR"/>
      <sheetName val="CHIRP Payment Calc"/>
      <sheetName val="FeeCalc"/>
      <sheetName val="Actuarial Report"/>
      <sheetName val="FY 2022 SDA Rate File"/>
      <sheetName val="2022 IP UPL Data"/>
      <sheetName val="2022 OP UPL Data"/>
      <sheetName val="2022 IMD UPL Data"/>
      <sheetName val="2022 IMD Medicaid Data"/>
      <sheetName val="2022 Master TPI List 4.14.22"/>
      <sheetName val="ACR Model"/>
      <sheetName val="Scenario Summary"/>
      <sheetName val="UHRIP Individual Payment Levels"/>
      <sheetName val="IP UHRIP-only"/>
      <sheetName val="OP UHRIP-only"/>
      <sheetName val="Total Dollars"/>
      <sheetName val="Avg Increase by SDA and Class"/>
      <sheetName val="IP UHRIP Payment Levels"/>
      <sheetName val="OP UHRIP Payment Levels"/>
      <sheetName val="IP ACIA Payment Levels"/>
      <sheetName val="OP ACIA Payment Levels"/>
      <sheetName val="IP CHIRP Payment Levels - All"/>
      <sheetName val="OP CHIRP Payment Levels - All"/>
      <sheetName val="Revised Question 19b"/>
      <sheetName val="Revised Q21 Hospital Rates"/>
      <sheetName val="Actuarial Forecast"/>
      <sheetName val="Final PGY4 AA Payment Summary"/>
      <sheetName val="MCO IMD Query from 2021 U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  <sheetName val="MRSA West Application - 95% 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and IGT Summary"/>
      <sheetName val="DSH Assumptions"/>
      <sheetName val="State"/>
      <sheetName val="Non-State"/>
      <sheetName val="Recoupments"/>
      <sheetName val="Removed - Negative SPC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Schedule 3"/>
      <sheetName val="Hospital Data"/>
      <sheetName val="Hospital Data 2"/>
      <sheetName val="Sched3-Cost Rept Collection"/>
      <sheetName val="Sched3-Cost Rept Hospital Costs"/>
      <sheetName val="Sched3-Cost Rept Uninsured Cost"/>
      <sheetName val="Sched3-CostReptUninsured(IMDEx)"/>
      <sheetName val="Sched 3-HSL"/>
      <sheetName val="Sched 3-HSL No Other Insurance"/>
      <sheetName val="Sched 3-HSL(IMD Exclusion)"/>
      <sheetName val="Sched 3-HSL(IMD Exclusion)No OI"/>
      <sheetName val="Sched3HSL prepopdata"/>
      <sheetName val="2018 Medicaid Claims Data"/>
      <sheetName val="C Part I B Part I G-2"/>
      <sheetName val="S-3 Part I D-1 D-4"/>
      <sheetName val="PrePop"/>
      <sheetName val="Sched 3 HSL DSH Report"/>
      <sheetName val="UC Report"/>
      <sheetName val="2018 Master Contact List"/>
      <sheetName val="Data All Providers 2018"/>
      <sheetName val="B Part I Col 24"/>
      <sheetName val="C Part I 4"/>
      <sheetName val="C Part I 6"/>
      <sheetName val="C Part I 7"/>
      <sheetName val="C Part I 8"/>
      <sheetName val="D-1 Col 1 Ln 26"/>
      <sheetName val="D-4 Col 1&amp;2 Ln61 66 62"/>
      <sheetName val="S-3 Part I Col 8"/>
      <sheetName val="G-2 Col 1&amp;3 Ln28"/>
      <sheetName val="GME Payments2016"/>
      <sheetName val="MCO Day Adjustment (subtract)"/>
      <sheetName val="FFS Day Adjustment (subtract)"/>
      <sheetName val="FFS PPE Adjustment (add)"/>
      <sheetName val="MCO PPE Adjustment (add)"/>
      <sheetName val="SDA Adjustment Percentages"/>
      <sheetName val="Cost Report Settlements"/>
      <sheetName val="Master TPI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6"/>
      <sheetName val="A7I"/>
      <sheetName val="A7III"/>
      <sheetName val="A8"/>
      <sheetName val="A81"/>
      <sheetName val="A82"/>
      <sheetName val="A83I"/>
      <sheetName val="A83III"/>
      <sheetName val="A83V"/>
      <sheetName val="A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UPL"/>
      <sheetName val="Henry3"/>
      <sheetName val="DIS00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IP Wind-Down Revised Dec 2020"/>
      <sheetName val="Base Payment Calculation"/>
      <sheetName val="Original NAIP Wind-down"/>
      <sheetName val="NAIP 2017-2021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Alloc to DSH Year"/>
      <sheetName val="DSH Year Totals"/>
      <sheetName val="Notes"/>
      <sheetName val="CR Year RHC Data"/>
      <sheetName val="CR Year RHC Alloc to DSH Year"/>
      <sheetName val="DSH Year RHC Totals"/>
      <sheetName val="DSH Year Combined Totals"/>
      <sheetName val="REPORT SETUP"/>
      <sheetName val="Report on Verifications"/>
      <sheetName val="Annual Reporting Requirements"/>
      <sheetName val="Expanded Data Summary"/>
      <sheetName val="Report on Verifications 2"/>
      <sheetName val="Annual Reporting Requirements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Hospital Data"/>
      <sheetName val="Hospital Data 2"/>
      <sheetName val="Medicare Cost Report"/>
      <sheetName val="Sched 3-Charity Costs"/>
      <sheetName val="Sched 3-CostReptCharity"/>
      <sheetName val="Sched 4-DSH State Pmt Cap"/>
      <sheetName val="Sched 4 Cost Rept Cost Calc"/>
      <sheetName val="Sched 4 Cost Rept UninsuredCost"/>
      <sheetName val="404 Report Medicaid Claims Data"/>
      <sheetName val="Medicaid Claims Data"/>
      <sheetName val="C Part I B Part I G-2"/>
      <sheetName val="S-3 Part I D-1 D-4"/>
      <sheetName val="Prepop"/>
      <sheetName val="Master TPI"/>
      <sheetName val="Master Contact List"/>
      <sheetName val="Data All Providers"/>
      <sheetName val="B Part I Col 24"/>
      <sheetName val="C Part I Col 4"/>
      <sheetName val="C Part I Col 6"/>
      <sheetName val="C Part I Col 7"/>
      <sheetName val="C Part I Col 8"/>
      <sheetName val="D-1 Col 1 Ln 26"/>
      <sheetName val="D-4 Col 1&amp;2 Ln61 66 62"/>
      <sheetName val="S-3 Part I Col 8"/>
      <sheetName val="WS_S10"/>
      <sheetName val="G-2 Col 1&amp;3 Ln28"/>
      <sheetName val="GME Payments"/>
      <sheetName val="MCO Day Adjustment (subtract)"/>
      <sheetName val="FFS Day Adjustment (subtract)"/>
      <sheetName val="FFS PPE Adjustment (add)"/>
      <sheetName val="MCO PPE Adjustment (add)"/>
      <sheetName val="FFS IP Xover Day Adj (subtract)"/>
      <sheetName val="MCO IP Xover Day Adj (subtract)"/>
      <sheetName val="UHRIP Adj"/>
      <sheetName val="Cost Report Settlements"/>
      <sheetName val="FFS Rural Pymts SDA Adj"/>
      <sheetName val="MCORural SDA Adju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Sheet1"/>
      <sheetName val="Sheet2"/>
      <sheetName val="0.0-Title"/>
      <sheetName val="0.1-Process Flow"/>
      <sheetName val="0.2-Summary Dynamic"/>
      <sheetName val="0.3-Summary Dashboard"/>
      <sheetName val="0.4-Change Log"/>
      <sheetName val="0.5-TAC Rules"/>
      <sheetName val="1.0-Inputs&gt;&gt;"/>
      <sheetName val="1.1-Assumption Inputs"/>
      <sheetName val="1.2-Provider Inputs"/>
      <sheetName val="1.3-Prior DSH Inputs"/>
      <sheetName val="1.4-UPH"/>
      <sheetName val="2.0-Calculations&gt;&gt;"/>
      <sheetName val="2.1-State"/>
      <sheetName val="2.2-Non-State"/>
      <sheetName val="2.3-Recoupments"/>
      <sheetName val="2.4-Negative SPC"/>
      <sheetName val="3.0-Outputs&gt;&gt;"/>
      <sheetName val="3.1-UC Output"/>
      <sheetName val="3.2-Payment Team Output"/>
      <sheetName val="3.3-Provider Output"/>
      <sheetName val="3.4-Future DSH Calc Out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Progress Summary"/>
      <sheetName val="Macros"/>
      <sheetName val="1 - Imported Files"/>
      <sheetName val="0 - Template Checks"/>
      <sheetName val="Checks"/>
      <sheetName val="2 - Report Card"/>
      <sheetName val="Application Tracker"/>
      <sheetName val="UC Summary"/>
      <sheetName val="3 - Review Tracker"/>
      <sheetName val="HSL Info"/>
      <sheetName val="DSH QUAL."/>
      <sheetName val="Contact Info"/>
      <sheetName val="SCH 2 SUM"/>
      <sheetName val="Certification"/>
      <sheetName val="Cost Summary"/>
      <sheetName val="Adjustments Summary"/>
      <sheetName val="Schedule 1"/>
      <sheetName val="Schedule 2 "/>
      <sheetName val="Schedule 3"/>
      <sheetName val="Sched3-DSH2013Application"/>
      <sheetName val="HHSC Requested info."/>
      <sheetName val="HHSC Requested info. 2"/>
      <sheetName val="Sched3-Cost Rept Collection"/>
      <sheetName val="Sched3-Cost Rept Hospital Costs"/>
      <sheetName val="Sched3-Cost Rept Uninsured Cost"/>
      <sheetName val="Sched 3-HSL"/>
      <sheetName val="Sched 3-HSL (UC)"/>
      <sheetName val="DSH"/>
      <sheetName val="Pharmacies"/>
      <sheetName val="NonDSH 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3F305-3E03-4F29-8C8F-59183D9A4F15}">
  <dimension ref="A1:W68"/>
  <sheetViews>
    <sheetView tabSelected="1" zoomScale="85" zoomScaleNormal="85" workbookViewId="0">
      <pane xSplit="4" ySplit="5" topLeftCell="R6" activePane="bottomRight" state="frozen"/>
      <selection pane="topRight" activeCell="E1" sqref="E1"/>
      <selection pane="bottomLeft" activeCell="A6" sqref="A6"/>
      <selection pane="bottomRight" activeCell="D27" sqref="D27"/>
    </sheetView>
  </sheetViews>
  <sheetFormatPr defaultRowHeight="15" x14ac:dyDescent="0.2"/>
  <cols>
    <col min="1" max="1" width="10.59765625" customWidth="1"/>
    <col min="2" max="2" width="12.59765625" customWidth="1"/>
    <col min="3" max="3" width="9.296875" customWidth="1"/>
    <col min="4" max="4" width="39.19921875" bestFit="1" customWidth="1"/>
    <col min="5" max="5" width="17.09765625" customWidth="1"/>
    <col min="6" max="6" width="14.59765625" customWidth="1"/>
    <col min="7" max="7" width="11.5" customWidth="1"/>
    <col min="8" max="8" width="15" hidden="1" customWidth="1"/>
    <col min="9" max="9" width="11.09765625" customWidth="1"/>
    <col min="10" max="11" width="12.19921875" customWidth="1"/>
    <col min="12" max="12" width="13.796875" customWidth="1"/>
    <col min="13" max="13" width="13.09765625" style="9" customWidth="1"/>
    <col min="14" max="14" width="18.3984375" style="10" customWidth="1"/>
    <col min="15" max="15" width="19" style="10" customWidth="1"/>
    <col min="16" max="17" width="13.69921875" customWidth="1"/>
    <col min="18" max="18" width="13.796875" style="11" customWidth="1"/>
    <col min="19" max="19" width="19.69921875" style="10" customWidth="1"/>
    <col min="20" max="20" width="19.3984375" customWidth="1"/>
    <col min="21" max="23" width="18.69921875" customWidth="1"/>
  </cols>
  <sheetData>
    <row r="1" spans="1:23" ht="18" x14ac:dyDescent="0.25">
      <c r="A1" s="1" t="s">
        <v>0</v>
      </c>
      <c r="M1"/>
      <c r="N1" s="2"/>
      <c r="O1" s="2"/>
      <c r="R1"/>
      <c r="S1"/>
      <c r="T1" s="21" t="s">
        <v>1</v>
      </c>
      <c r="U1" s="22">
        <v>0.58189999999999997</v>
      </c>
      <c r="V1" s="21" t="s">
        <v>2</v>
      </c>
      <c r="W1" s="22">
        <v>0.60150000000000003</v>
      </c>
    </row>
    <row r="2" spans="1:23" ht="15.75" thickBot="1" x14ac:dyDescent="0.25">
      <c r="M2"/>
      <c r="N2" s="2"/>
      <c r="O2" s="2"/>
      <c r="R2"/>
      <c r="S2"/>
      <c r="T2" s="23" t="s">
        <v>3</v>
      </c>
      <c r="U2" s="24">
        <v>0.41810000000000003</v>
      </c>
      <c r="V2" s="23" t="s">
        <v>4</v>
      </c>
      <c r="W2" s="24">
        <v>0.39850000000000002</v>
      </c>
    </row>
    <row r="3" spans="1:23" x14ac:dyDescent="0.2">
      <c r="M3"/>
      <c r="N3" s="2"/>
      <c r="O3" s="2"/>
      <c r="R3"/>
      <c r="S3"/>
      <c r="U3" s="3"/>
      <c r="V3" s="3"/>
      <c r="W3" s="3"/>
    </row>
    <row r="4" spans="1:23" x14ac:dyDescent="0.2">
      <c r="M4"/>
      <c r="N4" s="2"/>
      <c r="O4" s="2"/>
      <c r="R4"/>
      <c r="S4"/>
      <c r="U4" s="3"/>
      <c r="V4" s="3"/>
      <c r="W4" s="3"/>
    </row>
    <row r="5" spans="1:23" ht="132" customHeight="1" x14ac:dyDescent="0.2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5" t="s">
        <v>12</v>
      </c>
      <c r="I5" s="4" t="s">
        <v>13</v>
      </c>
      <c r="J5" s="4" t="s">
        <v>14</v>
      </c>
      <c r="K5" s="4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7" t="s">
        <v>22</v>
      </c>
      <c r="S5" s="7" t="s">
        <v>23</v>
      </c>
      <c r="T5" s="8" t="s">
        <v>24</v>
      </c>
      <c r="U5" s="8" t="s">
        <v>25</v>
      </c>
      <c r="V5" s="8" t="s">
        <v>26</v>
      </c>
      <c r="W5" s="8" t="s">
        <v>27</v>
      </c>
    </row>
    <row r="6" spans="1:23" x14ac:dyDescent="0.2">
      <c r="A6" s="25" t="s">
        <v>28</v>
      </c>
      <c r="B6" t="s">
        <v>29</v>
      </c>
      <c r="C6" s="26" t="s">
        <v>30</v>
      </c>
      <c r="D6" t="s">
        <v>31</v>
      </c>
      <c r="E6" t="s">
        <v>32</v>
      </c>
      <c r="F6" t="s">
        <v>33</v>
      </c>
      <c r="G6" t="s">
        <v>34</v>
      </c>
      <c r="H6" t="e">
        <f>INDEX(#REF!,MATCH('FFY 2019 Private GME'!#REF!,#REF!,0))</f>
        <v>#REF!</v>
      </c>
      <c r="I6" s="27">
        <v>43374</v>
      </c>
      <c r="J6" s="27">
        <v>43738</v>
      </c>
      <c r="K6" s="28" t="s">
        <v>35</v>
      </c>
      <c r="L6">
        <v>421.75</v>
      </c>
      <c r="M6" s="9">
        <v>421.72</v>
      </c>
      <c r="N6" s="10">
        <v>96600.91</v>
      </c>
      <c r="O6" s="10">
        <v>40738535.765200004</v>
      </c>
      <c r="P6">
        <v>158321</v>
      </c>
      <c r="Q6">
        <v>259559</v>
      </c>
      <c r="R6" s="11">
        <v>0.60996151164089862</v>
      </c>
      <c r="S6" s="10">
        <v>24848938.857378207</v>
      </c>
      <c r="T6" s="10">
        <f>S6/2</f>
        <v>12424469.428689104</v>
      </c>
      <c r="U6" s="10">
        <f>T6*$U$2</f>
        <v>5194670.6681349147</v>
      </c>
      <c r="V6" s="10">
        <v>0</v>
      </c>
      <c r="W6" s="10">
        <f>ROUND(U6-V6,2)</f>
        <v>5194670.67</v>
      </c>
    </row>
    <row r="7" spans="1:23" x14ac:dyDescent="0.2">
      <c r="A7" t="s">
        <v>36</v>
      </c>
      <c r="B7" t="s">
        <v>37</v>
      </c>
      <c r="C7" s="26" t="s">
        <v>38</v>
      </c>
      <c r="D7" t="s">
        <v>39</v>
      </c>
      <c r="E7" t="s">
        <v>32</v>
      </c>
      <c r="F7" t="s">
        <v>33</v>
      </c>
      <c r="G7" t="s">
        <v>34</v>
      </c>
      <c r="H7" t="e">
        <f>INDEX(#REF!,MATCH('FFY 2019 Private GME'!A22,#REF!,0))</f>
        <v>#REF!</v>
      </c>
      <c r="I7" s="27">
        <v>43282</v>
      </c>
      <c r="J7" s="27">
        <v>43646</v>
      </c>
      <c r="K7" s="28" t="s">
        <v>40</v>
      </c>
      <c r="L7">
        <v>580.93999999999994</v>
      </c>
      <c r="M7" s="9">
        <v>580.94999999999993</v>
      </c>
      <c r="N7" s="10">
        <v>96459.49</v>
      </c>
      <c r="O7" s="10">
        <v>56037176.1206</v>
      </c>
      <c r="P7">
        <v>92577</v>
      </c>
      <c r="Q7">
        <v>286293</v>
      </c>
      <c r="R7" s="11">
        <v>0.32336452515429998</v>
      </c>
      <c r="S7" s="10">
        <v>18120434.847225696</v>
      </c>
      <c r="T7" s="10">
        <f t="shared" ref="T7:T67" si="0">S7/2</f>
        <v>9060217.4236128479</v>
      </c>
      <c r="U7" s="10">
        <f>T7*$U$2</f>
        <v>3788076.904812532</v>
      </c>
      <c r="V7" s="10">
        <v>3610496.6433097199</v>
      </c>
      <c r="W7" s="10">
        <f t="shared" ref="W7:W67" si="1">ROUND(U7-V7,2)</f>
        <v>177580.26</v>
      </c>
    </row>
    <row r="8" spans="1:23" ht="15.95" customHeight="1" x14ac:dyDescent="0.2">
      <c r="A8" t="s">
        <v>41</v>
      </c>
      <c r="B8" t="s">
        <v>42</v>
      </c>
      <c r="C8" s="26" t="s">
        <v>43</v>
      </c>
      <c r="D8" t="s">
        <v>44</v>
      </c>
      <c r="E8" t="s">
        <v>45</v>
      </c>
      <c r="F8" t="s">
        <v>46</v>
      </c>
      <c r="G8" t="s">
        <v>34</v>
      </c>
      <c r="H8" t="e">
        <f>INDEX(#REF!,MATCH('FFY 2019 Private GME'!A17,#REF!,0))</f>
        <v>#REF!</v>
      </c>
      <c r="I8" s="27">
        <v>43344</v>
      </c>
      <c r="J8" s="27">
        <v>43708</v>
      </c>
      <c r="K8" s="28" t="s">
        <v>40</v>
      </c>
      <c r="L8">
        <v>370.48</v>
      </c>
      <c r="M8" s="9">
        <v>380.23</v>
      </c>
      <c r="N8" s="10">
        <v>145358.26</v>
      </c>
      <c r="O8" s="10">
        <v>53852328.164800003</v>
      </c>
      <c r="P8">
        <v>49718</v>
      </c>
      <c r="Q8">
        <v>193463</v>
      </c>
      <c r="R8" s="11">
        <v>0.2569897086264557</v>
      </c>
      <c r="S8" s="10">
        <v>13839494.123928227</v>
      </c>
      <c r="T8" s="10">
        <f t="shared" si="0"/>
        <v>6919747.0619641133</v>
      </c>
      <c r="U8" s="10">
        <f t="shared" ref="U8:U67" si="2">T8*$U$2</f>
        <v>2893146.2466071961</v>
      </c>
      <c r="V8" s="10">
        <v>2757519.2041926994</v>
      </c>
      <c r="W8" s="10">
        <f t="shared" si="1"/>
        <v>135627.04</v>
      </c>
    </row>
    <row r="9" spans="1:23" ht="15.95" customHeight="1" x14ac:dyDescent="0.2">
      <c r="A9" t="s">
        <v>47</v>
      </c>
      <c r="B9" t="s">
        <v>48</v>
      </c>
      <c r="C9" s="26" t="s">
        <v>49</v>
      </c>
      <c r="D9" t="s">
        <v>50</v>
      </c>
      <c r="E9" t="s">
        <v>51</v>
      </c>
      <c r="F9" t="s">
        <v>51</v>
      </c>
      <c r="G9" t="s">
        <v>34</v>
      </c>
      <c r="H9" t="e">
        <f>INDEX(#REF!,MATCH('FFY 2019 Private GME'!#REF!,#REF!,0))</f>
        <v>#REF!</v>
      </c>
      <c r="I9" s="27">
        <v>43466</v>
      </c>
      <c r="J9" s="27">
        <v>43830</v>
      </c>
      <c r="K9" s="29" t="s">
        <v>35</v>
      </c>
      <c r="L9">
        <v>241.74</v>
      </c>
      <c r="M9" s="9">
        <v>241.74</v>
      </c>
      <c r="N9" s="10">
        <v>94677.91</v>
      </c>
      <c r="O9" s="10">
        <v>22887437.963400003</v>
      </c>
      <c r="P9">
        <v>73709</v>
      </c>
      <c r="Q9">
        <v>109520</v>
      </c>
      <c r="R9" s="11">
        <v>0.67301862673484292</v>
      </c>
      <c r="S9" s="10">
        <f>IFERROR(O9*R9,0)</f>
        <v>15403672.06760638</v>
      </c>
      <c r="T9" s="10">
        <f t="shared" si="0"/>
        <v>7701836.0338031901</v>
      </c>
      <c r="U9" s="10">
        <f t="shared" si="2"/>
        <v>3220137.6457331139</v>
      </c>
      <c r="V9" s="10">
        <v>3069181.6594705712</v>
      </c>
      <c r="W9" s="10">
        <f t="shared" si="1"/>
        <v>150955.99</v>
      </c>
    </row>
    <row r="10" spans="1:23" ht="15.95" customHeight="1" x14ac:dyDescent="0.2">
      <c r="A10" t="s">
        <v>52</v>
      </c>
      <c r="B10" t="s">
        <v>53</v>
      </c>
      <c r="C10" s="26" t="s">
        <v>54</v>
      </c>
      <c r="D10" t="s">
        <v>55</v>
      </c>
      <c r="E10" t="s">
        <v>56</v>
      </c>
      <c r="F10" t="s">
        <v>57</v>
      </c>
      <c r="G10" t="s">
        <v>34</v>
      </c>
      <c r="H10" t="e">
        <f>INDEX(#REF!,MATCH('FFY 2019 Private GME'!A41,#REF!,0))</f>
        <v>#REF!</v>
      </c>
      <c r="I10" s="27">
        <v>43282</v>
      </c>
      <c r="J10" s="27">
        <v>43646</v>
      </c>
      <c r="K10" s="28" t="s">
        <v>40</v>
      </c>
      <c r="L10">
        <v>153.51</v>
      </c>
      <c r="M10" s="9">
        <v>153.51</v>
      </c>
      <c r="N10" s="10">
        <v>91888.39</v>
      </c>
      <c r="O10" s="10">
        <v>14105786.7489</v>
      </c>
      <c r="P10">
        <v>27465</v>
      </c>
      <c r="Q10">
        <v>73346</v>
      </c>
      <c r="R10" s="11">
        <v>0.37445804815531863</v>
      </c>
      <c r="S10" s="10">
        <v>5282025.3736882517</v>
      </c>
      <c r="T10" s="10">
        <f t="shared" si="0"/>
        <v>2641012.6868441259</v>
      </c>
      <c r="U10" s="10">
        <f t="shared" si="2"/>
        <v>1104207.4043695291</v>
      </c>
      <c r="V10" s="10">
        <v>1052443.5557073841</v>
      </c>
      <c r="W10" s="10">
        <f t="shared" si="1"/>
        <v>51763.85</v>
      </c>
    </row>
    <row r="11" spans="1:23" ht="15.95" customHeight="1" x14ac:dyDescent="0.2">
      <c r="A11" t="s">
        <v>58</v>
      </c>
      <c r="B11" t="s">
        <v>59</v>
      </c>
      <c r="C11" s="26" t="s">
        <v>60</v>
      </c>
      <c r="D11" t="s">
        <v>61</v>
      </c>
      <c r="E11" t="s">
        <v>62</v>
      </c>
      <c r="F11" t="s">
        <v>62</v>
      </c>
      <c r="G11" t="s">
        <v>34</v>
      </c>
      <c r="H11" t="e">
        <f>INDEX(#REF!,MATCH('FFY 2019 Private GME'!#REF!,#REF!,0))</f>
        <v>#REF!</v>
      </c>
      <c r="I11" s="27">
        <v>43282</v>
      </c>
      <c r="J11" s="27">
        <v>43646</v>
      </c>
      <c r="K11" s="28" t="s">
        <v>40</v>
      </c>
      <c r="L11">
        <v>182.48</v>
      </c>
      <c r="M11" s="9">
        <v>185.14</v>
      </c>
      <c r="N11" s="10">
        <v>94127.3</v>
      </c>
      <c r="O11" s="10">
        <v>17176349.704</v>
      </c>
      <c r="P11">
        <v>57853</v>
      </c>
      <c r="Q11">
        <v>245885</v>
      </c>
      <c r="R11" s="11">
        <v>0.23528478760396121</v>
      </c>
      <c r="S11" s="10">
        <v>4041333.7919170018</v>
      </c>
      <c r="T11" s="10">
        <f t="shared" si="0"/>
        <v>2020666.8959585009</v>
      </c>
      <c r="U11" s="10">
        <f t="shared" si="2"/>
        <v>844840.82920024928</v>
      </c>
      <c r="V11" s="10">
        <v>805235.75803946261</v>
      </c>
      <c r="W11" s="10">
        <f t="shared" si="1"/>
        <v>39605.07</v>
      </c>
    </row>
    <row r="12" spans="1:23" ht="15.95" customHeight="1" x14ac:dyDescent="0.2">
      <c r="A12" t="s">
        <v>63</v>
      </c>
      <c r="B12" t="s">
        <v>64</v>
      </c>
      <c r="C12" s="26" t="s">
        <v>65</v>
      </c>
      <c r="D12" t="s">
        <v>66</v>
      </c>
      <c r="E12" t="s">
        <v>56</v>
      </c>
      <c r="F12" t="s">
        <v>57</v>
      </c>
      <c r="G12" t="s">
        <v>34</v>
      </c>
      <c r="H12" t="e">
        <f>INDEX(#REF!,MATCH('FFY 2019 Private GME'!#REF!,#REF!,0))</f>
        <v>#REF!</v>
      </c>
      <c r="I12" s="27">
        <v>43282</v>
      </c>
      <c r="J12" s="27">
        <v>43646</v>
      </c>
      <c r="K12" s="28" t="s">
        <v>35</v>
      </c>
      <c r="L12">
        <v>80.209999999999994</v>
      </c>
      <c r="M12" s="9">
        <v>80.23</v>
      </c>
      <c r="N12" s="10">
        <v>91888.39</v>
      </c>
      <c r="O12" s="10">
        <v>7372205.5297000008</v>
      </c>
      <c r="P12">
        <v>26908</v>
      </c>
      <c r="Q12">
        <v>51637</v>
      </c>
      <c r="R12" s="11">
        <v>0.52109921180548835</v>
      </c>
      <c r="S12" s="10">
        <v>3841650.4907947332</v>
      </c>
      <c r="T12" s="10">
        <f t="shared" si="0"/>
        <v>1920825.2453973666</v>
      </c>
      <c r="U12" s="10">
        <f t="shared" si="2"/>
        <v>803097.03510063898</v>
      </c>
      <c r="V12" s="10">
        <v>765448.86029085063</v>
      </c>
      <c r="W12" s="10">
        <f t="shared" si="1"/>
        <v>37648.17</v>
      </c>
    </row>
    <row r="13" spans="1:23" ht="15.95" customHeight="1" x14ac:dyDescent="0.2">
      <c r="A13" t="s">
        <v>67</v>
      </c>
      <c r="B13" t="s">
        <v>68</v>
      </c>
      <c r="C13" s="26" t="s">
        <v>69</v>
      </c>
      <c r="D13" t="s">
        <v>70</v>
      </c>
      <c r="E13" t="s">
        <v>71</v>
      </c>
      <c r="F13" t="s">
        <v>72</v>
      </c>
      <c r="G13" t="s">
        <v>34</v>
      </c>
      <c r="H13" t="e">
        <f>INDEX(#REF!,MATCH('FFY 2019 Private GME'!#REF!,#REF!,0))</f>
        <v>#REF!</v>
      </c>
      <c r="I13" s="27">
        <v>43466</v>
      </c>
      <c r="J13" s="27">
        <v>43830</v>
      </c>
      <c r="K13" s="28" t="s">
        <v>40</v>
      </c>
      <c r="L13">
        <v>94.3</v>
      </c>
      <c r="M13" s="9">
        <v>0</v>
      </c>
      <c r="N13" s="10">
        <v>87225.9</v>
      </c>
      <c r="O13" s="10">
        <v>8225402.3699999992</v>
      </c>
      <c r="P13">
        <v>67219</v>
      </c>
      <c r="Q13">
        <v>164479</v>
      </c>
      <c r="R13" s="11">
        <v>0.40867831151697176</v>
      </c>
      <c r="S13" s="10">
        <v>3361543.5521192974</v>
      </c>
      <c r="T13" s="10">
        <f t="shared" si="0"/>
        <v>1680771.7760596487</v>
      </c>
      <c r="U13" s="10">
        <f t="shared" si="2"/>
        <v>702730.67957053916</v>
      </c>
      <c r="V13" s="10">
        <v>669787.55275977007</v>
      </c>
      <c r="W13" s="10">
        <f t="shared" si="1"/>
        <v>32943.129999999997</v>
      </c>
    </row>
    <row r="14" spans="1:23" ht="15.95" customHeight="1" x14ac:dyDescent="0.2">
      <c r="A14" t="s">
        <v>73</v>
      </c>
      <c r="B14" t="s">
        <v>74</v>
      </c>
      <c r="C14" s="26" t="s">
        <v>75</v>
      </c>
      <c r="D14" t="s">
        <v>76</v>
      </c>
      <c r="E14" t="s">
        <v>77</v>
      </c>
      <c r="F14" t="s">
        <v>78</v>
      </c>
      <c r="G14" t="s">
        <v>34</v>
      </c>
      <c r="H14" t="e">
        <f>INDEX(#REF!,MATCH('FFY 2019 Private GME'!#REF!,#REF!,0))</f>
        <v>#REF!</v>
      </c>
      <c r="I14" s="27">
        <v>43344</v>
      </c>
      <c r="J14" s="27">
        <v>43708</v>
      </c>
      <c r="K14" s="28" t="s">
        <v>35</v>
      </c>
      <c r="L14">
        <v>45.61</v>
      </c>
      <c r="M14" s="9">
        <v>45.61</v>
      </c>
      <c r="N14" s="10">
        <v>90792.14</v>
      </c>
      <c r="O14" s="10">
        <v>4141029.5054000001</v>
      </c>
      <c r="P14">
        <v>23842</v>
      </c>
      <c r="Q14">
        <v>31551</v>
      </c>
      <c r="R14" s="11">
        <v>0.75566543057272351</v>
      </c>
      <c r="S14" s="10">
        <v>3129232.8442124436</v>
      </c>
      <c r="T14" s="10">
        <f t="shared" si="0"/>
        <v>1564616.4221062218</v>
      </c>
      <c r="U14" s="10">
        <f t="shared" si="2"/>
        <v>654166.12608261139</v>
      </c>
      <c r="V14" s="10">
        <v>623499.64420932939</v>
      </c>
      <c r="W14" s="10">
        <f t="shared" si="1"/>
        <v>30666.48</v>
      </c>
    </row>
    <row r="15" spans="1:23" x14ac:dyDescent="0.2">
      <c r="A15" t="s">
        <v>79</v>
      </c>
      <c r="B15" t="s">
        <v>80</v>
      </c>
      <c r="C15" s="26" t="s">
        <v>81</v>
      </c>
      <c r="D15" t="s">
        <v>82</v>
      </c>
      <c r="E15" t="s">
        <v>32</v>
      </c>
      <c r="F15" t="s">
        <v>33</v>
      </c>
      <c r="G15" t="s">
        <v>34</v>
      </c>
      <c r="H15" t="e">
        <f>INDEX(#REF!,MATCH('FFY 2019 Private GME'!A10,#REF!,0))</f>
        <v>#REF!</v>
      </c>
      <c r="I15" s="27">
        <v>43405</v>
      </c>
      <c r="J15" s="27">
        <v>43769</v>
      </c>
      <c r="K15" s="28" t="s">
        <v>40</v>
      </c>
      <c r="L15">
        <v>35.57</v>
      </c>
      <c r="M15" s="9">
        <v>35.57</v>
      </c>
      <c r="N15" s="10">
        <v>161852.62</v>
      </c>
      <c r="O15" s="10">
        <v>5757097.6934000002</v>
      </c>
      <c r="P15">
        <v>36353</v>
      </c>
      <c r="Q15">
        <v>76261</v>
      </c>
      <c r="R15" s="11">
        <v>0.47669188707202897</v>
      </c>
      <c r="S15" s="10">
        <v>2744361.7635248713</v>
      </c>
      <c r="T15" s="10">
        <f t="shared" si="0"/>
        <v>1372180.8817624357</v>
      </c>
      <c r="U15" s="10">
        <f t="shared" si="2"/>
        <v>573708.82666487433</v>
      </c>
      <c r="V15" s="10">
        <v>546814.08138233062</v>
      </c>
      <c r="W15" s="10">
        <f t="shared" si="1"/>
        <v>26894.75</v>
      </c>
    </row>
    <row r="16" spans="1:23" ht="15.95" customHeight="1" x14ac:dyDescent="0.2">
      <c r="A16" t="s">
        <v>83</v>
      </c>
      <c r="B16" t="s">
        <v>84</v>
      </c>
      <c r="C16" s="26" t="s">
        <v>85</v>
      </c>
      <c r="D16" t="s">
        <v>86</v>
      </c>
      <c r="E16" t="s">
        <v>32</v>
      </c>
      <c r="F16" t="s">
        <v>33</v>
      </c>
      <c r="G16" t="s">
        <v>34</v>
      </c>
      <c r="H16" t="e">
        <f>INDEX(#REF!,MATCH('FFY 2019 Private GME'!A59,#REF!,0))</f>
        <v>#REF!</v>
      </c>
      <c r="I16" s="27">
        <v>43282</v>
      </c>
      <c r="J16" s="27">
        <v>43646</v>
      </c>
      <c r="K16" s="28" t="s">
        <v>40</v>
      </c>
      <c r="L16">
        <v>198.42000000000002</v>
      </c>
      <c r="M16" s="9">
        <v>196.77</v>
      </c>
      <c r="N16" s="10">
        <v>95303.13</v>
      </c>
      <c r="O16" s="10">
        <v>18910047.054600004</v>
      </c>
      <c r="P16">
        <v>20666</v>
      </c>
      <c r="Q16">
        <v>166100</v>
      </c>
      <c r="R16" s="11">
        <v>0.12441902468392535</v>
      </c>
      <c r="S16" s="10">
        <v>2352769.6112604677</v>
      </c>
      <c r="T16" s="10">
        <f t="shared" si="0"/>
        <v>1176384.8056302338</v>
      </c>
      <c r="U16" s="10">
        <f t="shared" si="2"/>
        <v>491846.48723400082</v>
      </c>
      <c r="V16" s="10">
        <v>468789.34504364821</v>
      </c>
      <c r="W16" s="10">
        <f t="shared" si="1"/>
        <v>23057.14</v>
      </c>
    </row>
    <row r="17" spans="1:23" ht="15.95" customHeight="1" x14ac:dyDescent="0.2">
      <c r="A17" t="s">
        <v>87</v>
      </c>
      <c r="B17" t="s">
        <v>88</v>
      </c>
      <c r="C17" s="26" t="s">
        <v>89</v>
      </c>
      <c r="D17" t="s">
        <v>90</v>
      </c>
      <c r="E17" t="s">
        <v>91</v>
      </c>
      <c r="F17" t="s">
        <v>92</v>
      </c>
      <c r="G17" t="s">
        <v>34</v>
      </c>
      <c r="H17" t="e">
        <f>INDEX(#REF!,MATCH('FFY 2019 Private GME'!A64,#REF!,0))</f>
        <v>#REF!</v>
      </c>
      <c r="I17" s="27">
        <v>43466</v>
      </c>
      <c r="J17" s="27">
        <v>43830</v>
      </c>
      <c r="K17" s="28" t="s">
        <v>40</v>
      </c>
      <c r="L17">
        <v>64</v>
      </c>
      <c r="M17" s="9">
        <v>64</v>
      </c>
      <c r="N17" s="10">
        <v>88112.69</v>
      </c>
      <c r="O17" s="10">
        <v>5639212.1600000001</v>
      </c>
      <c r="P17">
        <v>35377</v>
      </c>
      <c r="Q17">
        <v>98025</v>
      </c>
      <c r="R17" s="11">
        <v>0.36089773017087479</v>
      </c>
      <c r="S17" s="10">
        <v>2035178.8684959961</v>
      </c>
      <c r="T17" s="10">
        <f t="shared" si="0"/>
        <v>1017589.4342479981</v>
      </c>
      <c r="U17" s="10">
        <f t="shared" si="2"/>
        <v>425454.14245908801</v>
      </c>
      <c r="V17" s="10">
        <v>405509.38954782725</v>
      </c>
      <c r="W17" s="10">
        <f t="shared" si="1"/>
        <v>19944.75</v>
      </c>
    </row>
    <row r="18" spans="1:23" ht="15.95" customHeight="1" x14ac:dyDescent="0.2">
      <c r="A18" t="s">
        <v>93</v>
      </c>
      <c r="B18" t="s">
        <v>94</v>
      </c>
      <c r="C18" s="26" t="s">
        <v>95</v>
      </c>
      <c r="D18" t="s">
        <v>96</v>
      </c>
      <c r="E18" t="s">
        <v>32</v>
      </c>
      <c r="F18" t="s">
        <v>33</v>
      </c>
      <c r="G18" t="s">
        <v>34</v>
      </c>
      <c r="H18" t="e">
        <f>INDEX(#REF!,MATCH('FFY 2019 Private GME'!#REF!,#REF!,0))</f>
        <v>#REF!</v>
      </c>
      <c r="I18" s="27">
        <v>43466</v>
      </c>
      <c r="J18" s="27">
        <v>43830</v>
      </c>
      <c r="K18" s="28" t="s">
        <v>40</v>
      </c>
      <c r="L18">
        <v>288.79999999999995</v>
      </c>
      <c r="M18" s="9">
        <v>289.08999999999997</v>
      </c>
      <c r="N18" s="10">
        <v>97023.75</v>
      </c>
      <c r="O18" s="10">
        <v>28020458.999999996</v>
      </c>
      <c r="P18">
        <v>21542</v>
      </c>
      <c r="Q18">
        <v>298277</v>
      </c>
      <c r="R18" s="11">
        <v>7.2221458577094444E-2</v>
      </c>
      <c r="S18" s="10">
        <v>2023678.4189796729</v>
      </c>
      <c r="T18" s="10">
        <f t="shared" si="0"/>
        <v>1011839.2094898365</v>
      </c>
      <c r="U18" s="10">
        <f t="shared" si="2"/>
        <v>423049.97348770068</v>
      </c>
      <c r="V18" s="10">
        <v>403217.92498169985</v>
      </c>
      <c r="W18" s="10">
        <f t="shared" si="1"/>
        <v>19832.05</v>
      </c>
    </row>
    <row r="19" spans="1:23" ht="15.95" customHeight="1" x14ac:dyDescent="0.2">
      <c r="A19" t="s">
        <v>97</v>
      </c>
      <c r="B19" t="s">
        <v>98</v>
      </c>
      <c r="C19" s="26" t="s">
        <v>99</v>
      </c>
      <c r="D19" t="s">
        <v>100</v>
      </c>
      <c r="E19" t="s">
        <v>101</v>
      </c>
      <c r="F19" t="s">
        <v>102</v>
      </c>
      <c r="G19" t="s">
        <v>34</v>
      </c>
      <c r="H19" t="e">
        <f>INDEX(#REF!,MATCH('FFY 2019 Private GME'!#REF!,#REF!,0))</f>
        <v>#REF!</v>
      </c>
      <c r="I19" s="27">
        <v>43282</v>
      </c>
      <c r="J19" s="27">
        <v>43646</v>
      </c>
      <c r="K19" s="28" t="s">
        <v>40</v>
      </c>
      <c r="L19">
        <v>57.96</v>
      </c>
      <c r="M19" s="9">
        <v>57.96</v>
      </c>
      <c r="N19" s="10">
        <v>86664.28</v>
      </c>
      <c r="O19" s="10">
        <v>5023061.6688000001</v>
      </c>
      <c r="P19">
        <v>143663</v>
      </c>
      <c r="Q19">
        <v>480842</v>
      </c>
      <c r="R19" s="11">
        <v>0.29877381759496885</v>
      </c>
      <c r="S19" s="10">
        <v>1500759.310802331</v>
      </c>
      <c r="T19" s="10">
        <f t="shared" si="0"/>
        <v>750379.65540116548</v>
      </c>
      <c r="U19" s="10">
        <f t="shared" si="2"/>
        <v>313733.73392322729</v>
      </c>
      <c r="V19" s="10">
        <v>299026.29267736449</v>
      </c>
      <c r="W19" s="10">
        <f t="shared" si="1"/>
        <v>14707.44</v>
      </c>
    </row>
    <row r="20" spans="1:23" ht="15.95" customHeight="1" x14ac:dyDescent="0.2">
      <c r="A20" t="s">
        <v>103</v>
      </c>
      <c r="B20" t="s">
        <v>104</v>
      </c>
      <c r="C20" s="26" t="s">
        <v>105</v>
      </c>
      <c r="D20" t="s">
        <v>106</v>
      </c>
      <c r="E20" t="s">
        <v>62</v>
      </c>
      <c r="F20" t="s">
        <v>62</v>
      </c>
      <c r="G20" t="s">
        <v>34</v>
      </c>
      <c r="H20" t="e">
        <f>INDEX(#REF!,MATCH('FFY 2019 Private GME'!A16,#REF!,0))</f>
        <v>#REF!</v>
      </c>
      <c r="I20" s="27">
        <v>43282</v>
      </c>
      <c r="J20" s="27">
        <v>43646</v>
      </c>
      <c r="K20" s="28" t="s">
        <v>40</v>
      </c>
      <c r="L20">
        <v>62.65</v>
      </c>
      <c r="M20" s="9">
        <v>57.51</v>
      </c>
      <c r="N20" s="10">
        <v>94127.3</v>
      </c>
      <c r="O20" s="10">
        <v>5897075.3449999997</v>
      </c>
      <c r="P20">
        <v>26602</v>
      </c>
      <c r="Q20">
        <v>107592</v>
      </c>
      <c r="R20" s="11">
        <v>0.24724886608669788</v>
      </c>
      <c r="S20" s="10">
        <v>1458045.1922790727</v>
      </c>
      <c r="T20" s="10">
        <f t="shared" si="0"/>
        <v>729022.59613953636</v>
      </c>
      <c r="U20" s="10">
        <f t="shared" si="2"/>
        <v>304804.34744594019</v>
      </c>
      <c r="V20" s="10">
        <v>290515.50456160528</v>
      </c>
      <c r="W20" s="10">
        <f t="shared" si="1"/>
        <v>14288.84</v>
      </c>
    </row>
    <row r="21" spans="1:23" ht="15.95" customHeight="1" x14ac:dyDescent="0.2">
      <c r="A21" t="s">
        <v>107</v>
      </c>
      <c r="B21" t="s">
        <v>108</v>
      </c>
      <c r="C21" s="26" t="s">
        <v>109</v>
      </c>
      <c r="D21" t="s">
        <v>110</v>
      </c>
      <c r="E21" t="s">
        <v>101</v>
      </c>
      <c r="F21" t="s">
        <v>102</v>
      </c>
      <c r="G21" t="s">
        <v>34</v>
      </c>
      <c r="H21" t="e">
        <f>INDEX(#REF!,MATCH('FFY 2019 Private GME'!#REF!,#REF!,0))</f>
        <v>#REF!</v>
      </c>
      <c r="I21" s="27">
        <v>43282</v>
      </c>
      <c r="J21" s="27">
        <v>43646</v>
      </c>
      <c r="K21" s="28" t="s">
        <v>35</v>
      </c>
      <c r="L21">
        <v>52.85</v>
      </c>
      <c r="M21" s="9">
        <v>20.059999999999999</v>
      </c>
      <c r="N21" s="10">
        <v>95511.89</v>
      </c>
      <c r="O21" s="10">
        <v>1915968.5133999998</v>
      </c>
      <c r="P21">
        <v>25905</v>
      </c>
      <c r="Q21">
        <v>36573</v>
      </c>
      <c r="R21" s="11">
        <v>0.70830940858010005</v>
      </c>
      <c r="S21" s="10">
        <v>1357098.5245844473</v>
      </c>
      <c r="T21" s="10">
        <f t="shared" si="0"/>
        <v>678549.26229222363</v>
      </c>
      <c r="U21" s="10">
        <f t="shared" si="2"/>
        <v>283701.44656437874</v>
      </c>
      <c r="V21" s="10">
        <v>270401.8810234511</v>
      </c>
      <c r="W21" s="10">
        <f t="shared" si="1"/>
        <v>13299.57</v>
      </c>
    </row>
    <row r="22" spans="1:23" x14ac:dyDescent="0.2">
      <c r="A22" t="s">
        <v>111</v>
      </c>
      <c r="B22" t="s">
        <v>112</v>
      </c>
      <c r="C22" s="26" t="s">
        <v>113</v>
      </c>
      <c r="D22" t="s">
        <v>114</v>
      </c>
      <c r="E22" t="s">
        <v>32</v>
      </c>
      <c r="F22" t="s">
        <v>33</v>
      </c>
      <c r="G22" t="s">
        <v>34</v>
      </c>
      <c r="H22" t="e">
        <f>INDEX(#REF!,MATCH('FFY 2019 Private GME'!A57,#REF!,0))</f>
        <v>#REF!</v>
      </c>
      <c r="I22" s="27">
        <v>43282</v>
      </c>
      <c r="J22" s="27">
        <v>43646</v>
      </c>
      <c r="K22" s="28" t="s">
        <v>40</v>
      </c>
      <c r="L22">
        <v>54.54</v>
      </c>
      <c r="M22" s="9">
        <v>51.58</v>
      </c>
      <c r="N22" s="10">
        <v>127718.7</v>
      </c>
      <c r="O22" s="10">
        <v>6965777.898</v>
      </c>
      <c r="P22">
        <v>75765</v>
      </c>
      <c r="Q22">
        <v>393404</v>
      </c>
      <c r="R22" s="11">
        <v>0.19258828074956025</v>
      </c>
      <c r="S22" s="10">
        <v>1341527.1894591057</v>
      </c>
      <c r="T22" s="10">
        <f t="shared" si="0"/>
        <v>670763.59472955286</v>
      </c>
      <c r="U22" s="10">
        <f t="shared" si="2"/>
        <v>280446.25895642606</v>
      </c>
      <c r="V22" s="10">
        <v>267299.29249972681</v>
      </c>
      <c r="W22" s="10">
        <f t="shared" si="1"/>
        <v>13146.97</v>
      </c>
    </row>
    <row r="23" spans="1:23" x14ac:dyDescent="0.2">
      <c r="A23" t="s">
        <v>115</v>
      </c>
      <c r="B23" t="s">
        <v>116</v>
      </c>
      <c r="C23" s="26" t="s">
        <v>117</v>
      </c>
      <c r="D23" t="s">
        <v>118</v>
      </c>
      <c r="E23" t="s">
        <v>77</v>
      </c>
      <c r="F23" t="s">
        <v>78</v>
      </c>
      <c r="G23" t="s">
        <v>34</v>
      </c>
      <c r="H23" t="e">
        <f>INDEX(#REF!,MATCH('FFY 2019 Private GME'!A15,#REF!,0))</f>
        <v>#REF!</v>
      </c>
      <c r="I23" s="27">
        <v>43282</v>
      </c>
      <c r="J23" s="27">
        <v>43646</v>
      </c>
      <c r="K23" s="28" t="s">
        <v>40</v>
      </c>
      <c r="L23">
        <v>62.56</v>
      </c>
      <c r="M23" s="9">
        <v>62.56</v>
      </c>
      <c r="N23" s="10">
        <v>86664.28</v>
      </c>
      <c r="O23" s="10">
        <v>5421717.3568000002</v>
      </c>
      <c r="P23">
        <v>30449</v>
      </c>
      <c r="Q23">
        <v>167425</v>
      </c>
      <c r="R23" s="11">
        <v>0.18186650739136928</v>
      </c>
      <c r="S23" s="10">
        <v>986028.79974438238</v>
      </c>
      <c r="T23" s="10">
        <f t="shared" si="0"/>
        <v>493014.39987219119</v>
      </c>
      <c r="U23" s="10">
        <f t="shared" si="2"/>
        <v>206129.32058656315</v>
      </c>
      <c r="V23" s="10">
        <v>196466.23834906821</v>
      </c>
      <c r="W23" s="10">
        <f t="shared" si="1"/>
        <v>9663.08</v>
      </c>
    </row>
    <row r="24" spans="1:23" ht="15.95" customHeight="1" x14ac:dyDescent="0.2">
      <c r="A24" t="s">
        <v>119</v>
      </c>
      <c r="B24" t="s">
        <v>120</v>
      </c>
      <c r="C24" s="26" t="s">
        <v>121</v>
      </c>
      <c r="D24" t="s">
        <v>122</v>
      </c>
      <c r="E24" t="s">
        <v>123</v>
      </c>
      <c r="F24" t="s">
        <v>124</v>
      </c>
      <c r="G24" t="s">
        <v>34</v>
      </c>
      <c r="H24" t="e">
        <f>INDEX(#REF!,MATCH('FFY 2019 Private GME'!A63,#REF!,0))</f>
        <v>#REF!</v>
      </c>
      <c r="I24" s="27">
        <v>43374</v>
      </c>
      <c r="J24" s="27">
        <v>43738</v>
      </c>
      <c r="K24" s="28" t="s">
        <v>40</v>
      </c>
      <c r="L24">
        <v>36.950000000000003</v>
      </c>
      <c r="M24" s="9">
        <v>0</v>
      </c>
      <c r="N24" s="10">
        <v>100446.05</v>
      </c>
      <c r="O24" s="10">
        <v>3711481.5475000003</v>
      </c>
      <c r="P24">
        <v>4986</v>
      </c>
      <c r="Q24">
        <v>20179</v>
      </c>
      <c r="R24" s="11">
        <v>0.24708855741117003</v>
      </c>
      <c r="S24" s="10">
        <v>917064.62142995198</v>
      </c>
      <c r="T24" s="10">
        <f t="shared" si="0"/>
        <v>458532.31071497599</v>
      </c>
      <c r="U24" s="10">
        <f t="shared" si="2"/>
        <v>191712.35910993148</v>
      </c>
      <c r="V24" s="10">
        <v>182725.12581991794</v>
      </c>
      <c r="W24" s="10">
        <f t="shared" si="1"/>
        <v>8987.23</v>
      </c>
    </row>
    <row r="25" spans="1:23" ht="15.95" customHeight="1" x14ac:dyDescent="0.2">
      <c r="A25" t="s">
        <v>125</v>
      </c>
      <c r="B25" t="s">
        <v>126</v>
      </c>
      <c r="C25" s="26" t="s">
        <v>127</v>
      </c>
      <c r="D25" t="s">
        <v>128</v>
      </c>
      <c r="E25" t="s">
        <v>129</v>
      </c>
      <c r="F25" t="s">
        <v>130</v>
      </c>
      <c r="G25" t="s">
        <v>34</v>
      </c>
      <c r="H25" t="e">
        <f>INDEX(#REF!,MATCH('FFY 2019 Private GME'!#REF!,#REF!,0))</f>
        <v>#REF!</v>
      </c>
      <c r="I25" s="27">
        <v>43132</v>
      </c>
      <c r="J25" s="27">
        <v>43496</v>
      </c>
      <c r="K25" s="28" t="s">
        <v>40</v>
      </c>
      <c r="L25">
        <v>70.540000000000006</v>
      </c>
      <c r="M25" s="9">
        <v>73.069999999999993</v>
      </c>
      <c r="N25" s="10">
        <v>90544.37</v>
      </c>
      <c r="O25" s="10">
        <v>6386999.8598000007</v>
      </c>
      <c r="P25">
        <v>7108</v>
      </c>
      <c r="Q25">
        <v>55766</v>
      </c>
      <c r="R25" s="11">
        <v>0.12746117706129181</v>
      </c>
      <c r="S25" s="10">
        <v>814094.52002041391</v>
      </c>
      <c r="T25" s="10">
        <f t="shared" si="0"/>
        <v>407047.26001020696</v>
      </c>
      <c r="U25" s="10">
        <f t="shared" si="2"/>
        <v>170186.45941026753</v>
      </c>
      <c r="V25" s="10">
        <v>162208.33311406747</v>
      </c>
      <c r="W25" s="10">
        <f t="shared" si="1"/>
        <v>7978.13</v>
      </c>
    </row>
    <row r="26" spans="1:23" ht="15.95" customHeight="1" x14ac:dyDescent="0.2">
      <c r="A26" t="s">
        <v>131</v>
      </c>
      <c r="B26" t="s">
        <v>132</v>
      </c>
      <c r="C26" s="26" t="s">
        <v>133</v>
      </c>
      <c r="D26" t="s">
        <v>134</v>
      </c>
      <c r="E26" t="s">
        <v>135</v>
      </c>
      <c r="F26" t="s">
        <v>136</v>
      </c>
      <c r="G26" t="s">
        <v>34</v>
      </c>
      <c r="H26" t="e">
        <f>INDEX(#REF!,MATCH('FFY 2019 Private GME'!A8,#REF!,0))</f>
        <v>#REF!</v>
      </c>
      <c r="I26" s="27">
        <v>43344</v>
      </c>
      <c r="J26" s="27">
        <v>43708</v>
      </c>
      <c r="K26" s="28" t="s">
        <v>40</v>
      </c>
      <c r="L26">
        <v>33.450000000000003</v>
      </c>
      <c r="M26" s="9">
        <v>37.75</v>
      </c>
      <c r="N26" s="10">
        <v>87170.11</v>
      </c>
      <c r="O26" s="10">
        <v>2915840.1795000001</v>
      </c>
      <c r="P26">
        <v>25088</v>
      </c>
      <c r="Q26">
        <v>96911</v>
      </c>
      <c r="R26" s="11">
        <v>0.25887670130325763</v>
      </c>
      <c r="S26" s="10">
        <v>754843.0871964586</v>
      </c>
      <c r="T26" s="10">
        <f t="shared" si="0"/>
        <v>377421.5435982293</v>
      </c>
      <c r="U26" s="10">
        <f t="shared" si="2"/>
        <v>157799.94737841969</v>
      </c>
      <c r="V26" s="10">
        <v>150402.48512389438</v>
      </c>
      <c r="W26" s="10">
        <f t="shared" si="1"/>
        <v>7397.46</v>
      </c>
    </row>
    <row r="27" spans="1:23" ht="15.95" customHeight="1" x14ac:dyDescent="0.2">
      <c r="A27" t="s">
        <v>137</v>
      </c>
      <c r="B27" t="s">
        <v>138</v>
      </c>
      <c r="C27" s="26" t="s">
        <v>139</v>
      </c>
      <c r="D27" t="s">
        <v>140</v>
      </c>
      <c r="E27" t="s">
        <v>141</v>
      </c>
      <c r="F27" t="s">
        <v>142</v>
      </c>
      <c r="G27" t="s">
        <v>34</v>
      </c>
      <c r="H27" t="e">
        <f>INDEX(#REF!,MATCH('FFY 2019 Private GME'!A6,#REF!,0))</f>
        <v>#REF!</v>
      </c>
      <c r="I27" s="27">
        <v>43374</v>
      </c>
      <c r="J27" s="27">
        <v>43738</v>
      </c>
      <c r="K27" s="28" t="s">
        <v>40</v>
      </c>
      <c r="L27">
        <v>20.22</v>
      </c>
      <c r="M27" s="9">
        <v>0</v>
      </c>
      <c r="N27" s="10">
        <v>86718.11</v>
      </c>
      <c r="O27" s="10">
        <v>1753440.1842</v>
      </c>
      <c r="P27">
        <v>31679</v>
      </c>
      <c r="Q27">
        <v>81984</v>
      </c>
      <c r="R27" s="11">
        <v>0.38640466432474629</v>
      </c>
      <c r="S27" s="10">
        <v>677537.46578932228</v>
      </c>
      <c r="T27" s="10">
        <f t="shared" si="0"/>
        <v>338768.73289466114</v>
      </c>
      <c r="U27" s="10">
        <f t="shared" si="2"/>
        <v>141639.20722325784</v>
      </c>
      <c r="V27" s="10">
        <v>134999.34005852247</v>
      </c>
      <c r="W27" s="10">
        <f t="shared" si="1"/>
        <v>6639.87</v>
      </c>
    </row>
    <row r="28" spans="1:23" ht="15.95" customHeight="1" x14ac:dyDescent="0.2">
      <c r="A28" t="s">
        <v>143</v>
      </c>
      <c r="B28" t="s">
        <v>144</v>
      </c>
      <c r="C28" s="26" t="s">
        <v>145</v>
      </c>
      <c r="D28" t="s">
        <v>146</v>
      </c>
      <c r="E28" t="s">
        <v>62</v>
      </c>
      <c r="F28" t="s">
        <v>62</v>
      </c>
      <c r="G28" t="s">
        <v>34</v>
      </c>
      <c r="H28" t="e">
        <f>INDEX(#REF!,MATCH('FFY 2019 Private GME'!#REF!,#REF!,0))</f>
        <v>#REF!</v>
      </c>
      <c r="I28" s="27">
        <v>43282</v>
      </c>
      <c r="J28" s="27">
        <v>43646</v>
      </c>
      <c r="K28" s="28" t="s">
        <v>40</v>
      </c>
      <c r="L28">
        <v>16.329999999999998</v>
      </c>
      <c r="M28" s="9">
        <v>16.329999999999998</v>
      </c>
      <c r="N28" s="10">
        <v>199230.69</v>
      </c>
      <c r="O28" s="10">
        <v>3253437.1676999996</v>
      </c>
      <c r="P28">
        <v>15967</v>
      </c>
      <c r="Q28">
        <v>84216</v>
      </c>
      <c r="R28" s="11">
        <v>0.18959580127291725</v>
      </c>
      <c r="S28" s="10">
        <v>616838.02670117188</v>
      </c>
      <c r="T28" s="10">
        <f t="shared" si="0"/>
        <v>308419.01335058594</v>
      </c>
      <c r="U28" s="10">
        <f t="shared" si="2"/>
        <v>128949.98948187999</v>
      </c>
      <c r="V28" s="10">
        <v>122904.97682020851</v>
      </c>
      <c r="W28" s="10">
        <f t="shared" si="1"/>
        <v>6045.01</v>
      </c>
    </row>
    <row r="29" spans="1:23" ht="15.95" customHeight="1" x14ac:dyDescent="0.2">
      <c r="A29" t="s">
        <v>147</v>
      </c>
      <c r="B29" t="s">
        <v>148</v>
      </c>
      <c r="C29" s="26" t="s">
        <v>149</v>
      </c>
      <c r="D29" t="s">
        <v>150</v>
      </c>
      <c r="E29" t="s">
        <v>56</v>
      </c>
      <c r="F29" t="s">
        <v>57</v>
      </c>
      <c r="G29" t="s">
        <v>34</v>
      </c>
      <c r="H29" t="e">
        <f>INDEX(#REF!,MATCH('FFY 2019 Private GME'!A19,#REF!,0))</f>
        <v>#REF!</v>
      </c>
      <c r="I29" s="27">
        <v>43282</v>
      </c>
      <c r="J29" s="27">
        <v>43646</v>
      </c>
      <c r="K29" s="28" t="s">
        <v>40</v>
      </c>
      <c r="L29">
        <v>24.03</v>
      </c>
      <c r="M29" s="9">
        <v>24.03</v>
      </c>
      <c r="N29" s="10">
        <v>85566.76</v>
      </c>
      <c r="O29" s="10">
        <v>2056169.2427999999</v>
      </c>
      <c r="P29">
        <v>30426</v>
      </c>
      <c r="Q29">
        <v>113173</v>
      </c>
      <c r="R29" s="11">
        <v>0.26884504254548347</v>
      </c>
      <c r="S29" s="10">
        <v>552790.90756128053</v>
      </c>
      <c r="T29" s="10">
        <f t="shared" si="0"/>
        <v>276395.45378064027</v>
      </c>
      <c r="U29" s="10">
        <f t="shared" si="2"/>
        <v>115560.9392256857</v>
      </c>
      <c r="V29" s="10">
        <v>110143.58833158515</v>
      </c>
      <c r="W29" s="10">
        <f t="shared" si="1"/>
        <v>5417.35</v>
      </c>
    </row>
    <row r="30" spans="1:23" ht="15.95" customHeight="1" x14ac:dyDescent="0.2">
      <c r="A30" t="s">
        <v>151</v>
      </c>
      <c r="B30" t="s">
        <v>152</v>
      </c>
      <c r="C30" s="26" t="s">
        <v>153</v>
      </c>
      <c r="D30" t="s">
        <v>154</v>
      </c>
      <c r="E30" t="s">
        <v>155</v>
      </c>
      <c r="F30" t="s">
        <v>156</v>
      </c>
      <c r="G30" t="s">
        <v>34</v>
      </c>
      <c r="H30" t="e">
        <f>INDEX(#REF!,MATCH('FFY 2019 Private GME'!A7,#REF!,0))</f>
        <v>#REF!</v>
      </c>
      <c r="I30" s="27">
        <v>43374</v>
      </c>
      <c r="J30" s="27">
        <v>43646</v>
      </c>
      <c r="K30" s="28" t="s">
        <v>40</v>
      </c>
      <c r="L30">
        <v>35.85</v>
      </c>
      <c r="M30" s="9">
        <v>26.81</v>
      </c>
      <c r="N30" s="10">
        <v>86298.67</v>
      </c>
      <c r="O30" s="10">
        <v>3093807.3195000002</v>
      </c>
      <c r="P30">
        <v>10684</v>
      </c>
      <c r="Q30">
        <v>62462</v>
      </c>
      <c r="R30" s="11">
        <v>0.17104799718228683</v>
      </c>
      <c r="S30" s="10">
        <v>529189.5456683744</v>
      </c>
      <c r="T30" s="10">
        <f t="shared" si="0"/>
        <v>264594.7728341872</v>
      </c>
      <c r="U30" s="10">
        <f t="shared" si="2"/>
        <v>110627.07452197367</v>
      </c>
      <c r="V30" s="10">
        <v>105441.0169744236</v>
      </c>
      <c r="W30" s="10">
        <f t="shared" si="1"/>
        <v>5186.0600000000004</v>
      </c>
    </row>
    <row r="31" spans="1:23" ht="15.95" customHeight="1" x14ac:dyDescent="0.2">
      <c r="A31" t="s">
        <v>157</v>
      </c>
      <c r="B31" t="s">
        <v>158</v>
      </c>
      <c r="C31" s="26" t="s">
        <v>159</v>
      </c>
      <c r="D31" t="s">
        <v>160</v>
      </c>
      <c r="E31" t="s">
        <v>129</v>
      </c>
      <c r="F31" t="s">
        <v>130</v>
      </c>
      <c r="G31" t="s">
        <v>34</v>
      </c>
      <c r="H31" t="e">
        <f>INDEX(#REF!,MATCH('FFY 2019 Private GME'!#REF!,#REF!,0))</f>
        <v>#REF!</v>
      </c>
      <c r="I31" s="27">
        <v>43374</v>
      </c>
      <c r="J31" s="27">
        <v>43738</v>
      </c>
      <c r="K31" s="28" t="s">
        <v>35</v>
      </c>
      <c r="L31">
        <v>14.78</v>
      </c>
      <c r="M31" s="9">
        <v>11.94</v>
      </c>
      <c r="N31" s="10">
        <v>91369.12</v>
      </c>
      <c r="O31" s="10">
        <v>1090947.2927999999</v>
      </c>
      <c r="P31">
        <v>47330</v>
      </c>
      <c r="Q31">
        <v>101123</v>
      </c>
      <c r="R31" s="11">
        <v>0.4680438673694412</v>
      </c>
      <c r="S31" s="10">
        <v>510611.19001833413</v>
      </c>
      <c r="T31" s="10">
        <f t="shared" si="0"/>
        <v>255305.59500916707</v>
      </c>
      <c r="U31" s="10">
        <f t="shared" si="2"/>
        <v>106743.26927333276</v>
      </c>
      <c r="V31" s="10">
        <v>101739.27961115308</v>
      </c>
      <c r="W31" s="10">
        <f t="shared" si="1"/>
        <v>5003.99</v>
      </c>
    </row>
    <row r="32" spans="1:23" ht="15.95" customHeight="1" x14ac:dyDescent="0.2">
      <c r="A32" t="s">
        <v>161</v>
      </c>
      <c r="B32" t="s">
        <v>162</v>
      </c>
      <c r="C32" s="26" t="s">
        <v>163</v>
      </c>
      <c r="D32" t="s">
        <v>164</v>
      </c>
      <c r="E32" t="s">
        <v>51</v>
      </c>
      <c r="F32" t="s">
        <v>51</v>
      </c>
      <c r="G32" t="s">
        <v>34</v>
      </c>
      <c r="H32" t="e">
        <f>INDEX(#REF!,MATCH('FFY 2019 Private GME'!#REF!,#REF!,0))</f>
        <v>#REF!</v>
      </c>
      <c r="I32" s="27">
        <v>43466</v>
      </c>
      <c r="J32" s="27">
        <v>43830</v>
      </c>
      <c r="K32" s="29" t="s">
        <v>40</v>
      </c>
      <c r="L32">
        <v>33.04</v>
      </c>
      <c r="M32" s="9">
        <v>33.54</v>
      </c>
      <c r="N32" s="10">
        <v>93198.22</v>
      </c>
      <c r="O32" s="10">
        <v>3079269.1888000001</v>
      </c>
      <c r="P32">
        <v>24951</v>
      </c>
      <c r="Q32">
        <v>156149</v>
      </c>
      <c r="R32" s="11">
        <v>0.15978968805435834</v>
      </c>
      <c r="S32" s="10">
        <v>492035.46311374905</v>
      </c>
      <c r="T32" s="10">
        <f t="shared" si="0"/>
        <v>246017.73155687453</v>
      </c>
      <c r="U32" s="10">
        <f t="shared" si="2"/>
        <v>102860.01356392924</v>
      </c>
      <c r="V32" s="10">
        <v>98038.066025414504</v>
      </c>
      <c r="W32" s="10">
        <f t="shared" si="1"/>
        <v>4821.95</v>
      </c>
    </row>
    <row r="33" spans="1:23" ht="15.95" customHeight="1" x14ac:dyDescent="0.2">
      <c r="A33" t="s">
        <v>165</v>
      </c>
      <c r="B33" t="s">
        <v>166</v>
      </c>
      <c r="C33" s="26" t="s">
        <v>167</v>
      </c>
      <c r="D33" t="s">
        <v>168</v>
      </c>
      <c r="E33" t="s">
        <v>32</v>
      </c>
      <c r="F33" t="s">
        <v>33</v>
      </c>
      <c r="G33" t="s">
        <v>34</v>
      </c>
      <c r="H33" t="e">
        <f>INDEX(#REF!,MATCH('FFY 2019 Private GME'!#REF!,#REF!,0))</f>
        <v>#REF!</v>
      </c>
      <c r="I33" s="27">
        <v>43466</v>
      </c>
      <c r="J33" s="27">
        <v>43830</v>
      </c>
      <c r="K33" s="28" t="s">
        <v>40</v>
      </c>
      <c r="L33">
        <v>15.94</v>
      </c>
      <c r="M33" s="9">
        <v>9.06</v>
      </c>
      <c r="N33" s="10">
        <v>97023.76</v>
      </c>
      <c r="O33" s="10">
        <v>1546558.7344</v>
      </c>
      <c r="P33">
        <v>24188</v>
      </c>
      <c r="Q33">
        <v>76427</v>
      </c>
      <c r="R33" s="11">
        <v>0.31648501184136496</v>
      </c>
      <c r="S33" s="10">
        <v>489462.65936995042</v>
      </c>
      <c r="T33" s="10">
        <f t="shared" si="0"/>
        <v>244731.32968497521</v>
      </c>
      <c r="U33" s="10">
        <f t="shared" si="2"/>
        <v>102322.16894128814</v>
      </c>
      <c r="V33" s="10">
        <v>97525.434879462628</v>
      </c>
      <c r="W33" s="10">
        <f t="shared" si="1"/>
        <v>4796.7299999999996</v>
      </c>
    </row>
    <row r="34" spans="1:23" ht="15.95" customHeight="1" x14ac:dyDescent="0.2">
      <c r="A34" t="s">
        <v>169</v>
      </c>
      <c r="B34" t="s">
        <v>170</v>
      </c>
      <c r="C34" s="26" t="s">
        <v>171</v>
      </c>
      <c r="D34" t="s">
        <v>172</v>
      </c>
      <c r="E34" t="s">
        <v>173</v>
      </c>
      <c r="F34" t="s">
        <v>174</v>
      </c>
      <c r="G34" t="s">
        <v>34</v>
      </c>
      <c r="H34" t="e">
        <f>INDEX(#REF!,MATCH('FFY 2019 Private GME'!#REF!,#REF!,0))</f>
        <v>#REF!</v>
      </c>
      <c r="I34" s="27">
        <v>43466</v>
      </c>
      <c r="J34" s="27">
        <v>43830</v>
      </c>
      <c r="K34" s="28" t="s">
        <v>40</v>
      </c>
      <c r="L34">
        <v>20.18</v>
      </c>
      <c r="M34" s="9">
        <v>20.190000000000001</v>
      </c>
      <c r="N34" s="10">
        <v>87171.24</v>
      </c>
      <c r="O34" s="10">
        <v>1759115.6232</v>
      </c>
      <c r="P34">
        <v>22718</v>
      </c>
      <c r="Q34">
        <v>85887</v>
      </c>
      <c r="R34" s="11">
        <v>0.26451034498818216</v>
      </c>
      <c r="S34" s="10">
        <v>465304.28036673303</v>
      </c>
      <c r="T34" s="10">
        <f t="shared" si="0"/>
        <v>232652.14018336651</v>
      </c>
      <c r="U34" s="10">
        <f t="shared" si="2"/>
        <v>97271.859810665541</v>
      </c>
      <c r="V34" s="10">
        <v>92711.877863071568</v>
      </c>
      <c r="W34" s="10">
        <f t="shared" si="1"/>
        <v>4559.9799999999996</v>
      </c>
    </row>
    <row r="35" spans="1:23" ht="15.95" customHeight="1" x14ac:dyDescent="0.2">
      <c r="A35" t="s">
        <v>175</v>
      </c>
      <c r="B35" t="s">
        <v>176</v>
      </c>
      <c r="C35" s="26" t="s">
        <v>177</v>
      </c>
      <c r="D35" t="s">
        <v>178</v>
      </c>
      <c r="E35" t="s">
        <v>179</v>
      </c>
      <c r="F35" t="s">
        <v>179</v>
      </c>
      <c r="G35" t="s">
        <v>34</v>
      </c>
      <c r="H35" t="e">
        <f>INDEX(#REF!,MATCH('FFY 2019 Private GME'!A38,#REF!,0))</f>
        <v>#REF!</v>
      </c>
      <c r="I35" s="27">
        <v>43313</v>
      </c>
      <c r="J35" s="27">
        <v>43677</v>
      </c>
      <c r="K35" s="28" t="s">
        <v>40</v>
      </c>
      <c r="L35">
        <v>17.8</v>
      </c>
      <c r="M35" s="9">
        <v>17.760000000000002</v>
      </c>
      <c r="N35" s="10">
        <v>87324.4</v>
      </c>
      <c r="O35" s="10">
        <v>1554374.32</v>
      </c>
      <c r="P35">
        <v>41734</v>
      </c>
      <c r="Q35">
        <v>144921</v>
      </c>
      <c r="R35" s="11">
        <v>0.28797758778920929</v>
      </c>
      <c r="S35" s="10">
        <v>447624.96719509253</v>
      </c>
      <c r="T35" s="10">
        <f t="shared" si="0"/>
        <v>223812.48359754626</v>
      </c>
      <c r="U35" s="10">
        <f t="shared" si="2"/>
        <v>93575.999392134094</v>
      </c>
      <c r="V35" s="10">
        <v>89189.274713622188</v>
      </c>
      <c r="W35" s="10">
        <f t="shared" si="1"/>
        <v>4386.72</v>
      </c>
    </row>
    <row r="36" spans="1:23" ht="15.95" customHeight="1" x14ac:dyDescent="0.2">
      <c r="A36" t="s">
        <v>180</v>
      </c>
      <c r="B36" t="s">
        <v>181</v>
      </c>
      <c r="C36" s="26" t="s">
        <v>182</v>
      </c>
      <c r="D36" t="s">
        <v>183</v>
      </c>
      <c r="E36" t="s">
        <v>184</v>
      </c>
      <c r="F36" t="s">
        <v>185</v>
      </c>
      <c r="G36" t="s">
        <v>34</v>
      </c>
      <c r="H36" t="e">
        <f>INDEX(#REF!,MATCH('FFY 2019 Private GME'!A35,#REF!,0))</f>
        <v>#REF!</v>
      </c>
      <c r="I36" s="27">
        <v>43344</v>
      </c>
      <c r="J36" s="27">
        <v>43708</v>
      </c>
      <c r="K36" s="28" t="s">
        <v>40</v>
      </c>
      <c r="L36">
        <v>15.66</v>
      </c>
      <c r="M36" s="9">
        <v>15.66</v>
      </c>
      <c r="N36" s="10">
        <v>87170.240000000005</v>
      </c>
      <c r="O36" s="10">
        <v>1365085.9584000001</v>
      </c>
      <c r="P36">
        <v>21660</v>
      </c>
      <c r="Q36">
        <v>69042</v>
      </c>
      <c r="R36" s="11">
        <v>0.3137220822108282</v>
      </c>
      <c r="S36" s="10">
        <v>428257.60926601203</v>
      </c>
      <c r="T36" s="10">
        <f t="shared" si="0"/>
        <v>214128.80463300602</v>
      </c>
      <c r="U36" s="10">
        <f t="shared" si="2"/>
        <v>89527.253217059828</v>
      </c>
      <c r="V36" s="10">
        <v>85330.328646252907</v>
      </c>
      <c r="W36" s="10">
        <f t="shared" si="1"/>
        <v>4196.92</v>
      </c>
    </row>
    <row r="37" spans="1:23" ht="15.95" customHeight="1" x14ac:dyDescent="0.2">
      <c r="A37" t="s">
        <v>186</v>
      </c>
      <c r="B37" t="s">
        <v>187</v>
      </c>
      <c r="C37" s="26" t="s">
        <v>188</v>
      </c>
      <c r="D37" t="s">
        <v>189</v>
      </c>
      <c r="E37" t="s">
        <v>190</v>
      </c>
      <c r="F37" t="s">
        <v>191</v>
      </c>
      <c r="G37" t="s">
        <v>34</v>
      </c>
      <c r="H37" t="e">
        <f>INDEX(#REF!,MATCH('FFY 2019 Private GME'!#REF!,#REF!,0))</f>
        <v>#REF!</v>
      </c>
      <c r="I37" s="27">
        <v>43282</v>
      </c>
      <c r="J37" s="27">
        <v>43646</v>
      </c>
      <c r="K37" s="28" t="s">
        <v>40</v>
      </c>
      <c r="L37">
        <v>28.18</v>
      </c>
      <c r="M37" s="9">
        <v>28.18</v>
      </c>
      <c r="N37" s="10">
        <v>86281.09</v>
      </c>
      <c r="O37" s="10">
        <v>2431401.1162</v>
      </c>
      <c r="P37">
        <v>11868</v>
      </c>
      <c r="Q37">
        <v>69398</v>
      </c>
      <c r="R37" s="11">
        <v>0.17101357387820976</v>
      </c>
      <c r="S37" s="10">
        <v>415802.59441283037</v>
      </c>
      <c r="T37" s="10">
        <f t="shared" si="0"/>
        <v>207901.29720641518</v>
      </c>
      <c r="U37" s="10">
        <f t="shared" si="2"/>
        <v>86923.532362002195</v>
      </c>
      <c r="V37" s="10">
        <v>82848.666936756461</v>
      </c>
      <c r="W37" s="10">
        <f t="shared" si="1"/>
        <v>4074.87</v>
      </c>
    </row>
    <row r="38" spans="1:23" ht="15.95" customHeight="1" x14ac:dyDescent="0.2">
      <c r="A38" t="s">
        <v>192</v>
      </c>
      <c r="B38" t="s">
        <v>193</v>
      </c>
      <c r="C38" s="26" t="s">
        <v>194</v>
      </c>
      <c r="D38" t="s">
        <v>195</v>
      </c>
      <c r="E38" t="s">
        <v>101</v>
      </c>
      <c r="F38" t="s">
        <v>102</v>
      </c>
      <c r="G38" t="s">
        <v>34</v>
      </c>
      <c r="H38" t="e">
        <f>INDEX(#REF!,MATCH('FFY 2019 Private GME'!#REF!,#REF!,0))</f>
        <v>#REF!</v>
      </c>
      <c r="I38" s="27">
        <v>43282</v>
      </c>
      <c r="J38" s="27">
        <v>43646</v>
      </c>
      <c r="K38" s="28" t="s">
        <v>40</v>
      </c>
      <c r="L38">
        <v>33.07</v>
      </c>
      <c r="M38" s="9">
        <v>33.07</v>
      </c>
      <c r="N38" s="10">
        <v>88960.88</v>
      </c>
      <c r="O38" s="10">
        <v>2941936.3016000004</v>
      </c>
      <c r="P38">
        <v>12657</v>
      </c>
      <c r="Q38">
        <v>94119</v>
      </c>
      <c r="R38" s="11">
        <v>0.13447869186880437</v>
      </c>
      <c r="S38" s="10">
        <v>395627.74540051637</v>
      </c>
      <c r="T38" s="10">
        <f t="shared" si="0"/>
        <v>197813.87270025819</v>
      </c>
      <c r="U38" s="10">
        <f t="shared" si="2"/>
        <v>82705.980175977951</v>
      </c>
      <c r="V38" s="10">
        <v>78828.828271052887</v>
      </c>
      <c r="W38" s="10">
        <f t="shared" si="1"/>
        <v>3877.15</v>
      </c>
    </row>
    <row r="39" spans="1:23" ht="15.95" customHeight="1" x14ac:dyDescent="0.2">
      <c r="A39" t="s">
        <v>196</v>
      </c>
      <c r="B39" t="s">
        <v>197</v>
      </c>
      <c r="C39" s="26" t="s">
        <v>198</v>
      </c>
      <c r="D39" t="s">
        <v>199</v>
      </c>
      <c r="E39" t="s">
        <v>200</v>
      </c>
      <c r="F39" t="s">
        <v>72</v>
      </c>
      <c r="G39" t="s">
        <v>34</v>
      </c>
      <c r="H39" t="e">
        <f>INDEX(#REF!,MATCH('FFY 2019 Private GME'!A42,#REF!,0))</f>
        <v>#REF!</v>
      </c>
      <c r="I39" s="27">
        <v>43466</v>
      </c>
      <c r="J39" s="27">
        <v>43830</v>
      </c>
      <c r="K39" s="28" t="s">
        <v>40</v>
      </c>
      <c r="L39">
        <v>11.47</v>
      </c>
      <c r="M39" s="9">
        <v>0</v>
      </c>
      <c r="N39" s="10">
        <v>100000</v>
      </c>
      <c r="O39" s="10">
        <v>1147000</v>
      </c>
      <c r="P39">
        <v>11074</v>
      </c>
      <c r="Q39">
        <v>32273</v>
      </c>
      <c r="R39" s="11">
        <v>0.34313512843553434</v>
      </c>
      <c r="S39" s="10">
        <v>393575.9923155579</v>
      </c>
      <c r="T39" s="10">
        <f t="shared" si="0"/>
        <v>196787.99615777895</v>
      </c>
      <c r="U39" s="10">
        <f t="shared" si="2"/>
        <v>82277.061193567381</v>
      </c>
      <c r="V39" s="10">
        <v>0</v>
      </c>
      <c r="W39" s="10">
        <f t="shared" si="1"/>
        <v>82277.06</v>
      </c>
    </row>
    <row r="40" spans="1:23" ht="15.95" customHeight="1" x14ac:dyDescent="0.2">
      <c r="A40" t="s">
        <v>201</v>
      </c>
      <c r="B40" t="s">
        <v>202</v>
      </c>
      <c r="C40" s="26" t="s">
        <v>203</v>
      </c>
      <c r="D40" t="s">
        <v>204</v>
      </c>
      <c r="E40" t="s">
        <v>205</v>
      </c>
      <c r="F40" t="s">
        <v>205</v>
      </c>
      <c r="G40" t="s">
        <v>34</v>
      </c>
      <c r="H40" t="e">
        <f>INDEX(#REF!,MATCH('FFY 2019 Private GME'!#REF!,#REF!,0))</f>
        <v>#REF!</v>
      </c>
      <c r="I40" s="27">
        <v>43282</v>
      </c>
      <c r="J40" s="27">
        <v>43646</v>
      </c>
      <c r="K40" s="28" t="s">
        <v>35</v>
      </c>
      <c r="L40">
        <v>11.36</v>
      </c>
      <c r="M40" s="9">
        <v>11.36</v>
      </c>
      <c r="N40" s="10">
        <v>0</v>
      </c>
      <c r="O40" s="10">
        <v>823263.99647887331</v>
      </c>
      <c r="P40">
        <v>14824</v>
      </c>
      <c r="Q40">
        <v>32968</v>
      </c>
      <c r="R40" s="11">
        <v>0.44964814365445283</v>
      </c>
      <c r="S40" s="10">
        <v>370179.12775427138</v>
      </c>
      <c r="T40" s="10">
        <f t="shared" si="0"/>
        <v>185089.56387713569</v>
      </c>
      <c r="U40" s="10">
        <f t="shared" si="2"/>
        <v>77385.946657030436</v>
      </c>
      <c r="V40" s="10">
        <v>73758.191205038573</v>
      </c>
      <c r="W40" s="10">
        <f t="shared" si="1"/>
        <v>3627.76</v>
      </c>
    </row>
    <row r="41" spans="1:23" ht="15.95" customHeight="1" x14ac:dyDescent="0.2">
      <c r="A41" t="s">
        <v>206</v>
      </c>
      <c r="B41" t="s">
        <v>207</v>
      </c>
      <c r="C41" s="26" t="s">
        <v>208</v>
      </c>
      <c r="D41" t="s">
        <v>209</v>
      </c>
      <c r="E41" t="s">
        <v>210</v>
      </c>
      <c r="F41" t="s">
        <v>211</v>
      </c>
      <c r="G41" t="s">
        <v>34</v>
      </c>
      <c r="H41" t="e">
        <f>INDEX(#REF!,MATCH('FFY 2019 Private GME'!#REF!,#REF!,0))</f>
        <v>#REF!</v>
      </c>
      <c r="I41" s="27">
        <v>43466</v>
      </c>
      <c r="J41" s="27">
        <v>43830</v>
      </c>
      <c r="K41" s="28" t="s">
        <v>40</v>
      </c>
      <c r="L41">
        <v>22.3</v>
      </c>
      <c r="M41" s="9">
        <v>22.3</v>
      </c>
      <c r="N41" s="10">
        <v>87567.62</v>
      </c>
      <c r="O41" s="10">
        <v>1952757.926</v>
      </c>
      <c r="P41">
        <v>19909</v>
      </c>
      <c r="Q41">
        <v>117326</v>
      </c>
      <c r="R41" s="11">
        <v>0.16968958287165675</v>
      </c>
      <c r="S41" s="10">
        <v>331362.67791226157</v>
      </c>
      <c r="T41" s="10">
        <f t="shared" si="0"/>
        <v>165681.33895613078</v>
      </c>
      <c r="U41" s="10">
        <f t="shared" si="2"/>
        <v>69271.36781755829</v>
      </c>
      <c r="V41" s="10">
        <v>66024.013574018114</v>
      </c>
      <c r="W41" s="10">
        <f t="shared" si="1"/>
        <v>3247.35</v>
      </c>
    </row>
    <row r="42" spans="1:23" ht="15.95" customHeight="1" x14ac:dyDescent="0.2">
      <c r="A42" t="s">
        <v>212</v>
      </c>
      <c r="B42" t="s">
        <v>213</v>
      </c>
      <c r="C42" s="26" t="s">
        <v>214</v>
      </c>
      <c r="D42" t="s">
        <v>215</v>
      </c>
      <c r="E42" t="s">
        <v>216</v>
      </c>
      <c r="F42" t="s">
        <v>216</v>
      </c>
      <c r="G42" t="s">
        <v>34</v>
      </c>
      <c r="H42" t="e">
        <f>INDEX(#REF!,MATCH('FFY 2019 Private GME'!A49,#REF!,0))</f>
        <v>#REF!</v>
      </c>
      <c r="I42" s="27">
        <v>43374</v>
      </c>
      <c r="J42" s="27">
        <v>43738</v>
      </c>
      <c r="K42" s="28" t="s">
        <v>40</v>
      </c>
      <c r="L42">
        <v>20.5</v>
      </c>
      <c r="M42" s="9">
        <v>0</v>
      </c>
      <c r="N42" s="10">
        <v>86720.01</v>
      </c>
      <c r="O42" s="10">
        <v>1777760.2049999998</v>
      </c>
      <c r="P42">
        <v>7516</v>
      </c>
      <c r="Q42">
        <v>44031</v>
      </c>
      <c r="R42" s="11">
        <v>0.17069791737639389</v>
      </c>
      <c r="S42" s="10">
        <v>303459.96458813106</v>
      </c>
      <c r="T42" s="10">
        <f t="shared" si="0"/>
        <v>151729.98229406553</v>
      </c>
      <c r="U42" s="10">
        <f t="shared" si="2"/>
        <v>63438.305597148799</v>
      </c>
      <c r="V42" s="10">
        <v>60464.397944185119</v>
      </c>
      <c r="W42" s="10">
        <f t="shared" si="1"/>
        <v>2973.91</v>
      </c>
    </row>
    <row r="43" spans="1:23" x14ac:dyDescent="0.2">
      <c r="A43" t="s">
        <v>217</v>
      </c>
      <c r="B43" t="s">
        <v>218</v>
      </c>
      <c r="C43" s="26" t="s">
        <v>219</v>
      </c>
      <c r="D43" t="s">
        <v>220</v>
      </c>
      <c r="E43" t="s">
        <v>101</v>
      </c>
      <c r="F43" t="s">
        <v>102</v>
      </c>
      <c r="G43" t="s">
        <v>34</v>
      </c>
      <c r="H43" t="e">
        <f>INDEX(#REF!,MATCH('FFY 2019 Private GME'!A20,#REF!,0))</f>
        <v>#REF!</v>
      </c>
      <c r="I43" s="27">
        <v>43282</v>
      </c>
      <c r="J43" s="27">
        <v>43646</v>
      </c>
      <c r="K43" s="28" t="s">
        <v>40</v>
      </c>
      <c r="L43">
        <v>14.15</v>
      </c>
      <c r="M43" s="9">
        <v>14.15</v>
      </c>
      <c r="N43" s="10">
        <v>85721.42</v>
      </c>
      <c r="O43" s="10">
        <v>1212958.0930000001</v>
      </c>
      <c r="P43">
        <v>77859</v>
      </c>
      <c r="Q43">
        <v>319232</v>
      </c>
      <c r="R43" s="11">
        <v>0.24389472233360066</v>
      </c>
      <c r="S43" s="10">
        <v>295834.07729452878</v>
      </c>
      <c r="T43" s="10">
        <f t="shared" si="0"/>
        <v>147917.03864726439</v>
      </c>
      <c r="U43" s="10">
        <f t="shared" si="2"/>
        <v>61844.113858421246</v>
      </c>
      <c r="V43" s="10">
        <v>58944.939900934864</v>
      </c>
      <c r="W43" s="10">
        <f t="shared" si="1"/>
        <v>2899.17</v>
      </c>
    </row>
    <row r="44" spans="1:23" ht="15.95" customHeight="1" x14ac:dyDescent="0.2">
      <c r="A44" t="s">
        <v>221</v>
      </c>
      <c r="B44" t="s">
        <v>222</v>
      </c>
      <c r="C44" s="26" t="s">
        <v>223</v>
      </c>
      <c r="D44" t="s">
        <v>224</v>
      </c>
      <c r="E44" t="s">
        <v>225</v>
      </c>
      <c r="F44" t="s">
        <v>33</v>
      </c>
      <c r="G44" t="s">
        <v>34</v>
      </c>
      <c r="H44" t="e">
        <f>INDEX(#REF!,MATCH('FFY 2019 Private GME'!#REF!,#REF!,0))</f>
        <v>#REF!</v>
      </c>
      <c r="I44" s="27">
        <v>43466</v>
      </c>
      <c r="J44" s="27">
        <v>43830</v>
      </c>
      <c r="K44" s="28" t="s">
        <v>40</v>
      </c>
      <c r="L44">
        <v>8.32</v>
      </c>
      <c r="M44" s="9">
        <v>8.32</v>
      </c>
      <c r="N44" s="10">
        <v>121586.66</v>
      </c>
      <c r="O44" s="10">
        <v>1011601.0112000001</v>
      </c>
      <c r="P44">
        <v>23363</v>
      </c>
      <c r="Q44">
        <v>82401</v>
      </c>
      <c r="R44" s="11">
        <v>0.28352811252290627</v>
      </c>
      <c r="S44" s="10">
        <v>286817.32533179939</v>
      </c>
      <c r="T44" s="10">
        <f t="shared" si="0"/>
        <v>143408.6626658997</v>
      </c>
      <c r="U44" s="10">
        <f t="shared" si="2"/>
        <v>59959.161860612665</v>
      </c>
      <c r="V44" s="10">
        <v>57148.352072361035</v>
      </c>
      <c r="W44" s="10">
        <f t="shared" si="1"/>
        <v>2810.81</v>
      </c>
    </row>
    <row r="45" spans="1:23" ht="15.95" customHeight="1" x14ac:dyDescent="0.2">
      <c r="A45" t="s">
        <v>226</v>
      </c>
      <c r="B45" t="s">
        <v>227</v>
      </c>
      <c r="C45" s="26" t="s">
        <v>228</v>
      </c>
      <c r="D45" t="s">
        <v>229</v>
      </c>
      <c r="E45" t="s">
        <v>230</v>
      </c>
      <c r="F45" t="s">
        <v>231</v>
      </c>
      <c r="G45" t="s">
        <v>34</v>
      </c>
      <c r="H45" t="e">
        <f>INDEX(#REF!,MATCH('FFY 2019 Private GME'!A62,#REF!,0))</f>
        <v>#REF!</v>
      </c>
      <c r="I45" s="27">
        <v>43466</v>
      </c>
      <c r="J45" s="27">
        <v>43830</v>
      </c>
      <c r="K45" s="28" t="s">
        <v>40</v>
      </c>
      <c r="L45">
        <v>12.37</v>
      </c>
      <c r="M45" s="9">
        <v>12.37</v>
      </c>
      <c r="N45" s="10">
        <v>87320.31</v>
      </c>
      <c r="O45" s="10">
        <v>1080152.2346999999</v>
      </c>
      <c r="P45">
        <v>8295</v>
      </c>
      <c r="Q45">
        <v>32757</v>
      </c>
      <c r="R45" s="11">
        <v>0.25322831761150288</v>
      </c>
      <c r="S45" s="10">
        <v>273525.13315738621</v>
      </c>
      <c r="T45" s="10">
        <f t="shared" si="0"/>
        <v>136762.56657869311</v>
      </c>
      <c r="U45" s="10">
        <f t="shared" si="2"/>
        <v>57180.429086551594</v>
      </c>
      <c r="V45" s="10">
        <v>54499.882781609209</v>
      </c>
      <c r="W45" s="10">
        <f t="shared" si="1"/>
        <v>2680.55</v>
      </c>
    </row>
    <row r="46" spans="1:23" ht="15.95" customHeight="1" x14ac:dyDescent="0.2">
      <c r="A46" t="s">
        <v>232</v>
      </c>
      <c r="B46" t="s">
        <v>233</v>
      </c>
      <c r="C46" s="26" t="s">
        <v>234</v>
      </c>
      <c r="D46" t="s">
        <v>235</v>
      </c>
      <c r="E46" t="s">
        <v>236</v>
      </c>
      <c r="F46" t="s">
        <v>33</v>
      </c>
      <c r="G46" t="s">
        <v>34</v>
      </c>
      <c r="H46" t="e">
        <f>INDEX(#REF!,MATCH('FFY 2019 Private GME'!#REF!,#REF!,0))</f>
        <v>#REF!</v>
      </c>
      <c r="I46" s="27">
        <v>43374</v>
      </c>
      <c r="J46" s="27">
        <v>43738</v>
      </c>
      <c r="K46" s="28" t="s">
        <v>40</v>
      </c>
      <c r="L46">
        <v>11.91</v>
      </c>
      <c r="M46" s="9">
        <v>0</v>
      </c>
      <c r="N46" s="10">
        <v>96600.89</v>
      </c>
      <c r="O46" s="10">
        <v>1150516.5999</v>
      </c>
      <c r="P46">
        <v>37530</v>
      </c>
      <c r="Q46">
        <v>166906</v>
      </c>
      <c r="R46" s="11">
        <v>0.22485710519693719</v>
      </c>
      <c r="S46" s="10">
        <v>258701.83213453682</v>
      </c>
      <c r="T46" s="10">
        <f t="shared" si="0"/>
        <v>129350.91606726841</v>
      </c>
      <c r="U46" s="10">
        <f t="shared" si="2"/>
        <v>54081.618007724923</v>
      </c>
      <c r="V46" s="10">
        <v>51546.340052806467</v>
      </c>
      <c r="W46" s="10">
        <f t="shared" si="1"/>
        <v>2535.2800000000002</v>
      </c>
    </row>
    <row r="47" spans="1:23" ht="15.95" customHeight="1" x14ac:dyDescent="0.2">
      <c r="A47" t="s">
        <v>237</v>
      </c>
      <c r="B47" t="s">
        <v>238</v>
      </c>
      <c r="C47" s="26" t="s">
        <v>239</v>
      </c>
      <c r="D47" t="s">
        <v>240</v>
      </c>
      <c r="E47" t="s">
        <v>230</v>
      </c>
      <c r="F47" t="s">
        <v>231</v>
      </c>
      <c r="G47" t="s">
        <v>34</v>
      </c>
      <c r="H47" t="e">
        <f>INDEX(#REF!,MATCH('FFY 2019 Private GME'!#REF!,#REF!,0))</f>
        <v>#REF!</v>
      </c>
      <c r="I47" s="27">
        <v>43282</v>
      </c>
      <c r="J47" s="27">
        <v>43646</v>
      </c>
      <c r="K47" s="28" t="s">
        <v>40</v>
      </c>
      <c r="L47">
        <v>12.25</v>
      </c>
      <c r="M47" s="9">
        <v>11.52</v>
      </c>
      <c r="N47" s="10">
        <v>86664.27</v>
      </c>
      <c r="O47" s="10">
        <v>1061637.3075000001</v>
      </c>
      <c r="P47">
        <v>12884</v>
      </c>
      <c r="Q47">
        <v>71539</v>
      </c>
      <c r="R47" s="11">
        <v>0.18009756915808162</v>
      </c>
      <c r="S47" s="10">
        <v>191198.29840828083</v>
      </c>
      <c r="T47" s="10">
        <f t="shared" si="0"/>
        <v>95599.149204140413</v>
      </c>
      <c r="U47" s="10">
        <f t="shared" si="2"/>
        <v>39970.00428225111</v>
      </c>
      <c r="V47" s="10">
        <v>38096.260957849954</v>
      </c>
      <c r="W47" s="10">
        <f t="shared" si="1"/>
        <v>1873.74</v>
      </c>
    </row>
    <row r="48" spans="1:23" ht="15.95" customHeight="1" x14ac:dyDescent="0.2">
      <c r="A48" t="s">
        <v>241</v>
      </c>
      <c r="B48" t="s">
        <v>242</v>
      </c>
      <c r="C48" s="26" t="s">
        <v>243</v>
      </c>
      <c r="D48" t="s">
        <v>244</v>
      </c>
      <c r="E48" t="s">
        <v>91</v>
      </c>
      <c r="F48" t="s">
        <v>92</v>
      </c>
      <c r="G48" t="s">
        <v>34</v>
      </c>
      <c r="H48" t="e">
        <f>INDEX(#REF!,MATCH('FFY 2019 Private GME'!#REF!,#REF!,0))</f>
        <v>#REF!</v>
      </c>
      <c r="I48" s="27">
        <v>43466</v>
      </c>
      <c r="J48" s="27">
        <v>43830</v>
      </c>
      <c r="K48" s="28" t="s">
        <v>40</v>
      </c>
      <c r="L48">
        <v>12.7</v>
      </c>
      <c r="M48" s="9">
        <v>12.7</v>
      </c>
      <c r="N48" s="10">
        <v>87171.26</v>
      </c>
      <c r="O48" s="10">
        <v>1107075.0019999999</v>
      </c>
      <c r="P48">
        <v>16228</v>
      </c>
      <c r="Q48">
        <v>100405</v>
      </c>
      <c r="R48" s="11">
        <v>0.16162541706090333</v>
      </c>
      <c r="S48" s="10">
        <v>178931.45891595038</v>
      </c>
      <c r="T48" s="10">
        <f t="shared" si="0"/>
        <v>89465.729457975191</v>
      </c>
      <c r="U48" s="10">
        <f t="shared" si="2"/>
        <v>37405.62148637943</v>
      </c>
      <c r="V48" s="10">
        <v>35652.093189003113</v>
      </c>
      <c r="W48" s="10">
        <f t="shared" si="1"/>
        <v>1753.53</v>
      </c>
    </row>
    <row r="49" spans="1:23" ht="15.95" customHeight="1" x14ac:dyDescent="0.2">
      <c r="A49" t="s">
        <v>245</v>
      </c>
      <c r="B49" t="s">
        <v>246</v>
      </c>
      <c r="C49" s="26" t="s">
        <v>247</v>
      </c>
      <c r="D49" t="s">
        <v>248</v>
      </c>
      <c r="E49" t="s">
        <v>179</v>
      </c>
      <c r="F49" t="s">
        <v>179</v>
      </c>
      <c r="G49" t="s">
        <v>34</v>
      </c>
      <c r="H49" t="e">
        <f>INDEX(#REF!,MATCH('FFY 2019 Private GME'!#REF!,#REF!,0))</f>
        <v>#REF!</v>
      </c>
      <c r="I49" s="27">
        <v>43252</v>
      </c>
      <c r="J49" s="27">
        <v>43616</v>
      </c>
      <c r="K49" s="28" t="s">
        <v>40</v>
      </c>
      <c r="L49">
        <v>3.79</v>
      </c>
      <c r="M49" s="9">
        <v>3.79</v>
      </c>
      <c r="N49" s="10">
        <v>86520.81</v>
      </c>
      <c r="O49" s="10">
        <v>327913.86989999999</v>
      </c>
      <c r="P49">
        <v>27325</v>
      </c>
      <c r="Q49">
        <v>72115</v>
      </c>
      <c r="R49" s="11">
        <v>0.37890868751300005</v>
      </c>
      <c r="S49" s="10">
        <v>124249.41406111766</v>
      </c>
      <c r="T49" s="10">
        <f t="shared" si="0"/>
        <v>62124.707030558828</v>
      </c>
      <c r="U49" s="10">
        <f t="shared" si="2"/>
        <v>25974.340009476648</v>
      </c>
      <c r="V49" s="10">
        <v>24756.695751677693</v>
      </c>
      <c r="W49" s="10">
        <f t="shared" si="1"/>
        <v>1217.6400000000001</v>
      </c>
    </row>
    <row r="50" spans="1:23" ht="15.95" customHeight="1" x14ac:dyDescent="0.2">
      <c r="A50" t="s">
        <v>249</v>
      </c>
      <c r="B50" t="s">
        <v>250</v>
      </c>
      <c r="C50" s="26" t="s">
        <v>251</v>
      </c>
      <c r="D50" t="s">
        <v>252</v>
      </c>
      <c r="E50" t="s">
        <v>32</v>
      </c>
      <c r="F50" t="s">
        <v>33</v>
      </c>
      <c r="G50" t="s">
        <v>34</v>
      </c>
      <c r="H50" t="e">
        <f>INDEX(#REF!,MATCH('FFY 2019 Private GME'!#REF!,#REF!,0))</f>
        <v>#REF!</v>
      </c>
      <c r="I50" s="27">
        <v>43466</v>
      </c>
      <c r="J50" s="27">
        <v>43830</v>
      </c>
      <c r="K50" s="28" t="s">
        <v>40</v>
      </c>
      <c r="L50">
        <v>13.52</v>
      </c>
      <c r="M50" s="9">
        <v>13.52</v>
      </c>
      <c r="N50" s="10">
        <v>97023.76</v>
      </c>
      <c r="O50" s="10">
        <v>1311761.2352</v>
      </c>
      <c r="P50">
        <v>3234</v>
      </c>
      <c r="Q50">
        <v>37237</v>
      </c>
      <c r="R50" s="11">
        <v>8.6849101699922118E-2</v>
      </c>
      <c r="S50" s="10">
        <v>113925.28492190025</v>
      </c>
      <c r="T50" s="10">
        <f t="shared" si="0"/>
        <v>56962.642460950126</v>
      </c>
      <c r="U50" s="10">
        <f t="shared" si="2"/>
        <v>23816.08081292325</v>
      </c>
      <c r="V50" s="10">
        <v>22699.613020688626</v>
      </c>
      <c r="W50" s="10">
        <f t="shared" si="1"/>
        <v>1116.47</v>
      </c>
    </row>
    <row r="51" spans="1:23" x14ac:dyDescent="0.2">
      <c r="A51" t="s">
        <v>253</v>
      </c>
      <c r="B51" t="s">
        <v>254</v>
      </c>
      <c r="C51" s="26" t="s">
        <v>255</v>
      </c>
      <c r="D51" t="s">
        <v>256</v>
      </c>
      <c r="E51" t="s">
        <v>205</v>
      </c>
      <c r="F51" t="s">
        <v>205</v>
      </c>
      <c r="G51" t="s">
        <v>34</v>
      </c>
      <c r="H51" t="e">
        <f>INDEX(#REF!,MATCH('FFY 2019 Private GME'!A12,#REF!,0))</f>
        <v>#REF!</v>
      </c>
      <c r="I51" s="27">
        <v>43466</v>
      </c>
      <c r="J51" s="27">
        <v>43646</v>
      </c>
      <c r="K51" s="28" t="s">
        <v>40</v>
      </c>
      <c r="L51">
        <v>8.02</v>
      </c>
      <c r="M51" s="9">
        <v>8.02</v>
      </c>
      <c r="N51" s="10">
        <v>87787.03</v>
      </c>
      <c r="O51" s="10">
        <v>704051.98060000001</v>
      </c>
      <c r="P51">
        <v>7779</v>
      </c>
      <c r="Q51">
        <v>49706</v>
      </c>
      <c r="R51" s="11">
        <v>0.15650022130125135</v>
      </c>
      <c r="S51" s="10">
        <v>110184.29077148433</v>
      </c>
      <c r="T51" s="10">
        <f t="shared" si="0"/>
        <v>55092.145385742166</v>
      </c>
      <c r="U51" s="10">
        <f t="shared" si="2"/>
        <v>23034.025985778801</v>
      </c>
      <c r="V51" s="10">
        <v>21954.219936218255</v>
      </c>
      <c r="W51" s="10">
        <f t="shared" si="1"/>
        <v>1079.81</v>
      </c>
    </row>
    <row r="52" spans="1:23" ht="15.95" customHeight="1" x14ac:dyDescent="0.2">
      <c r="A52" t="s">
        <v>257</v>
      </c>
      <c r="B52" t="s">
        <v>258</v>
      </c>
      <c r="C52" s="26" t="s">
        <v>259</v>
      </c>
      <c r="D52" t="s">
        <v>260</v>
      </c>
      <c r="E52" t="s">
        <v>261</v>
      </c>
      <c r="F52" t="s">
        <v>262</v>
      </c>
      <c r="G52" t="s">
        <v>34</v>
      </c>
      <c r="H52" t="e">
        <f>INDEX(#REF!,MATCH('FFY 2019 Private GME'!A29,#REF!,0))</f>
        <v>#REF!</v>
      </c>
      <c r="I52" s="27">
        <v>43405</v>
      </c>
      <c r="J52" s="27">
        <v>43769</v>
      </c>
      <c r="K52" s="28" t="s">
        <v>40</v>
      </c>
      <c r="L52">
        <v>5.14</v>
      </c>
      <c r="M52" s="9">
        <v>5.14</v>
      </c>
      <c r="N52" s="10">
        <v>87041.67</v>
      </c>
      <c r="O52" s="10">
        <v>447394.18379999994</v>
      </c>
      <c r="P52">
        <v>27073</v>
      </c>
      <c r="Q52">
        <v>120208</v>
      </c>
      <c r="R52" s="11">
        <v>0.2252179555437242</v>
      </c>
      <c r="S52" s="10">
        <v>100761.20339758917</v>
      </c>
      <c r="T52" s="10">
        <f t="shared" si="0"/>
        <v>50380.601698794584</v>
      </c>
      <c r="U52" s="10">
        <f t="shared" si="2"/>
        <v>21064.129570266017</v>
      </c>
      <c r="V52" s="10">
        <v>20076.669776969644</v>
      </c>
      <c r="W52" s="10">
        <f t="shared" si="1"/>
        <v>987.46</v>
      </c>
    </row>
    <row r="53" spans="1:23" ht="15.95" customHeight="1" x14ac:dyDescent="0.2">
      <c r="A53" t="s">
        <v>263</v>
      </c>
      <c r="B53" t="s">
        <v>264</v>
      </c>
      <c r="C53" s="26" t="s">
        <v>265</v>
      </c>
      <c r="D53" t="s">
        <v>266</v>
      </c>
      <c r="E53" t="s">
        <v>184</v>
      </c>
      <c r="F53" t="s">
        <v>267</v>
      </c>
      <c r="G53" t="s">
        <v>34</v>
      </c>
      <c r="H53" t="e">
        <f>INDEX(#REF!,MATCH('FFY 2019 Private GME'!A13,#REF!,0))</f>
        <v>#REF!</v>
      </c>
      <c r="I53" s="27">
        <v>43282</v>
      </c>
      <c r="J53" s="27">
        <v>43646</v>
      </c>
      <c r="K53" s="28" t="s">
        <v>40</v>
      </c>
      <c r="L53">
        <v>5.58</v>
      </c>
      <c r="M53" s="9">
        <v>5.58</v>
      </c>
      <c r="N53" s="10">
        <v>86664.28</v>
      </c>
      <c r="O53" s="10">
        <v>483586.68239999999</v>
      </c>
      <c r="P53">
        <v>13867</v>
      </c>
      <c r="Q53">
        <v>71622</v>
      </c>
      <c r="R53" s="11">
        <v>0.19361369411633297</v>
      </c>
      <c r="S53" s="10">
        <v>93629.004004925868</v>
      </c>
      <c r="T53" s="10">
        <f t="shared" si="0"/>
        <v>46814.502002462934</v>
      </c>
      <c r="U53" s="10">
        <f t="shared" si="2"/>
        <v>19573.143287229756</v>
      </c>
      <c r="V53" s="10">
        <v>18655.579047981479</v>
      </c>
      <c r="W53" s="10">
        <f t="shared" si="1"/>
        <v>917.56</v>
      </c>
    </row>
    <row r="54" spans="1:23" ht="15.95" customHeight="1" x14ac:dyDescent="0.2">
      <c r="A54" t="s">
        <v>268</v>
      </c>
      <c r="B54" t="s">
        <v>269</v>
      </c>
      <c r="C54" s="26" t="s">
        <v>270</v>
      </c>
      <c r="D54" t="s">
        <v>271</v>
      </c>
      <c r="E54" t="s">
        <v>261</v>
      </c>
      <c r="F54" t="s">
        <v>262</v>
      </c>
      <c r="G54" t="s">
        <v>34</v>
      </c>
      <c r="H54" t="e">
        <f>INDEX(#REF!,MATCH('FFY 2019 Private GME'!A36,#REF!,0))</f>
        <v>#REF!</v>
      </c>
      <c r="I54" s="27">
        <v>43282</v>
      </c>
      <c r="J54" s="27">
        <v>43646</v>
      </c>
      <c r="K54" s="28" t="s">
        <v>40</v>
      </c>
      <c r="L54">
        <v>5.41</v>
      </c>
      <c r="M54" s="9">
        <v>5.41</v>
      </c>
      <c r="N54" s="10">
        <v>86664.28</v>
      </c>
      <c r="O54" s="10">
        <v>468853.7548</v>
      </c>
      <c r="P54">
        <v>20901</v>
      </c>
      <c r="Q54">
        <v>127622</v>
      </c>
      <c r="R54" s="11">
        <v>0.16377270376580841</v>
      </c>
      <c r="S54" s="10">
        <v>76785.447094347372</v>
      </c>
      <c r="T54" s="10">
        <f t="shared" si="0"/>
        <v>38392.723547173686</v>
      </c>
      <c r="U54" s="10">
        <f t="shared" si="2"/>
        <v>16051.997715073319</v>
      </c>
      <c r="V54" s="10">
        <v>15299.500333548714</v>
      </c>
      <c r="W54" s="10">
        <f t="shared" si="1"/>
        <v>752.5</v>
      </c>
    </row>
    <row r="55" spans="1:23" ht="15.95" customHeight="1" x14ac:dyDescent="0.2">
      <c r="A55" t="s">
        <v>272</v>
      </c>
      <c r="B55" t="s">
        <v>273</v>
      </c>
      <c r="C55" s="26" t="s">
        <v>274</v>
      </c>
      <c r="D55" t="s">
        <v>275</v>
      </c>
      <c r="E55" t="s">
        <v>32</v>
      </c>
      <c r="F55" t="s">
        <v>33</v>
      </c>
      <c r="G55" t="s">
        <v>34</v>
      </c>
      <c r="H55" t="e">
        <f>INDEX(#REF!,MATCH('FFY 2019 Private GME'!#REF!,#REF!,0))</f>
        <v>#REF!</v>
      </c>
      <c r="I55" s="27">
        <v>43252</v>
      </c>
      <c r="J55" s="27">
        <v>43616</v>
      </c>
      <c r="K55" s="28" t="s">
        <v>40</v>
      </c>
      <c r="L55">
        <v>2.06</v>
      </c>
      <c r="M55" s="9">
        <v>2.06</v>
      </c>
      <c r="N55" s="10">
        <v>69790.75</v>
      </c>
      <c r="O55" s="10">
        <v>143768.94500000001</v>
      </c>
      <c r="P55">
        <v>33228</v>
      </c>
      <c r="Q55">
        <v>77925</v>
      </c>
      <c r="R55" s="11">
        <v>0.4264100096246391</v>
      </c>
      <c r="S55" s="10">
        <v>61304.51722117421</v>
      </c>
      <c r="T55" s="10">
        <f t="shared" si="0"/>
        <v>30652.258610587105</v>
      </c>
      <c r="U55" s="10">
        <f t="shared" si="2"/>
        <v>12815.709325086469</v>
      </c>
      <c r="V55" s="10">
        <v>12214.925056318962</v>
      </c>
      <c r="W55" s="10">
        <f t="shared" si="1"/>
        <v>600.78</v>
      </c>
    </row>
    <row r="56" spans="1:23" ht="15.95" customHeight="1" x14ac:dyDescent="0.2">
      <c r="A56" t="s">
        <v>276</v>
      </c>
      <c r="B56" t="s">
        <v>277</v>
      </c>
      <c r="C56" s="26" t="s">
        <v>278</v>
      </c>
      <c r="D56" t="s">
        <v>279</v>
      </c>
      <c r="E56" t="s">
        <v>280</v>
      </c>
      <c r="F56" t="s">
        <v>130</v>
      </c>
      <c r="G56" t="s">
        <v>34</v>
      </c>
      <c r="H56" t="e">
        <f>INDEX(#REF!,MATCH('FFY 2019 Private GME'!#REF!,#REF!,0))</f>
        <v>#REF!</v>
      </c>
      <c r="I56" s="27">
        <v>43252</v>
      </c>
      <c r="J56" s="27">
        <v>43616</v>
      </c>
      <c r="K56" s="28" t="s">
        <v>40</v>
      </c>
      <c r="L56">
        <v>1.3</v>
      </c>
      <c r="M56" s="9">
        <v>1.3</v>
      </c>
      <c r="N56" s="10">
        <v>101730.23</v>
      </c>
      <c r="O56" s="10">
        <v>132249.299</v>
      </c>
      <c r="P56">
        <v>35284</v>
      </c>
      <c r="Q56">
        <v>99339</v>
      </c>
      <c r="R56" s="11">
        <v>0.35518779130049627</v>
      </c>
      <c r="S56" s="10">
        <v>46973.336412848927</v>
      </c>
      <c r="T56" s="10">
        <f t="shared" si="0"/>
        <v>23486.668206424463</v>
      </c>
      <c r="U56" s="10">
        <f t="shared" si="2"/>
        <v>9819.7759771060682</v>
      </c>
      <c r="V56" s="10">
        <v>9359.4372802601483</v>
      </c>
      <c r="W56" s="10">
        <f t="shared" si="1"/>
        <v>460.34</v>
      </c>
    </row>
    <row r="57" spans="1:23" x14ac:dyDescent="0.2">
      <c r="A57" t="s">
        <v>281</v>
      </c>
      <c r="B57" t="s">
        <v>282</v>
      </c>
      <c r="C57" s="26" t="s">
        <v>283</v>
      </c>
      <c r="D57" t="s">
        <v>284</v>
      </c>
      <c r="E57" t="s">
        <v>129</v>
      </c>
      <c r="F57" t="s">
        <v>130</v>
      </c>
      <c r="G57" t="s">
        <v>34</v>
      </c>
      <c r="H57" t="e">
        <f>INDEX(#REF!,MATCH('FFY 2019 Private GME'!A45,#REF!,0))</f>
        <v>#REF!</v>
      </c>
      <c r="I57" s="27">
        <v>43374</v>
      </c>
      <c r="J57" s="27">
        <v>43738</v>
      </c>
      <c r="K57" s="28" t="s">
        <v>40</v>
      </c>
      <c r="L57">
        <v>2.14</v>
      </c>
      <c r="M57" s="9">
        <v>2.14</v>
      </c>
      <c r="N57" s="10">
        <v>90929.89</v>
      </c>
      <c r="O57" s="10">
        <v>194589.96460000001</v>
      </c>
      <c r="P57">
        <v>49611</v>
      </c>
      <c r="Q57">
        <v>214097</v>
      </c>
      <c r="R57" s="11">
        <v>0.23172206990289448</v>
      </c>
      <c r="S57" s="10">
        <v>45090.789379442962</v>
      </c>
      <c r="T57" s="10">
        <f t="shared" si="0"/>
        <v>22545.394689721481</v>
      </c>
      <c r="U57" s="10">
        <f t="shared" si="2"/>
        <v>9426.2295197725525</v>
      </c>
      <c r="V57" s="10">
        <v>8984.3397838540113</v>
      </c>
      <c r="W57" s="10">
        <f t="shared" si="1"/>
        <v>441.89</v>
      </c>
    </row>
    <row r="58" spans="1:23" ht="15.95" customHeight="1" x14ac:dyDescent="0.2">
      <c r="A58" t="s">
        <v>285</v>
      </c>
      <c r="B58" t="s">
        <v>286</v>
      </c>
      <c r="C58" s="26" t="s">
        <v>287</v>
      </c>
      <c r="D58" t="s">
        <v>288</v>
      </c>
      <c r="E58" t="s">
        <v>289</v>
      </c>
      <c r="F58" t="s">
        <v>290</v>
      </c>
      <c r="G58" t="s">
        <v>34</v>
      </c>
      <c r="H58" t="e">
        <f>INDEX(#REF!,MATCH('FFY 2019 Private GME'!#REF!,#REF!,0))</f>
        <v>#REF!</v>
      </c>
      <c r="I58" s="27">
        <v>43191</v>
      </c>
      <c r="J58" s="27">
        <v>43555</v>
      </c>
      <c r="K58" s="28" t="s">
        <v>40</v>
      </c>
      <c r="L58">
        <v>2.41</v>
      </c>
      <c r="M58" s="9">
        <v>2.41</v>
      </c>
      <c r="N58" s="10">
        <v>0</v>
      </c>
      <c r="O58" s="10">
        <v>176611.20331950206</v>
      </c>
      <c r="P58">
        <v>30065</v>
      </c>
      <c r="Q58">
        <v>145778</v>
      </c>
      <c r="R58" s="11">
        <v>0.20623825268559043</v>
      </c>
      <c r="S58" s="10">
        <v>36423.985977313656</v>
      </c>
      <c r="T58" s="10">
        <f t="shared" si="0"/>
        <v>18211.992988656828</v>
      </c>
      <c r="U58" s="10">
        <f t="shared" si="2"/>
        <v>7614.4342685574202</v>
      </c>
      <c r="V58" s="10">
        <v>7257.4792059797464</v>
      </c>
      <c r="W58" s="10">
        <f t="shared" si="1"/>
        <v>356.96</v>
      </c>
    </row>
    <row r="59" spans="1:23" ht="15.95" customHeight="1" x14ac:dyDescent="0.2">
      <c r="A59" t="s">
        <v>291</v>
      </c>
      <c r="B59" t="s">
        <v>292</v>
      </c>
      <c r="C59" s="26" t="s">
        <v>293</v>
      </c>
      <c r="D59" t="s">
        <v>294</v>
      </c>
      <c r="E59" t="s">
        <v>62</v>
      </c>
      <c r="F59" t="s">
        <v>62</v>
      </c>
      <c r="G59" t="s">
        <v>34</v>
      </c>
      <c r="H59" t="e">
        <f>INDEX(#REF!,MATCH('FFY 2019 Private GME'!#REF!,#REF!,0))</f>
        <v>#REF!</v>
      </c>
      <c r="I59" s="27">
        <v>43252</v>
      </c>
      <c r="J59" s="27">
        <v>43616</v>
      </c>
      <c r="K59" s="28" t="s">
        <v>40</v>
      </c>
      <c r="L59">
        <v>1.26</v>
      </c>
      <c r="M59" s="9">
        <v>1.26</v>
      </c>
      <c r="N59" s="10">
        <v>93971.47</v>
      </c>
      <c r="O59" s="10">
        <v>118404.05220000001</v>
      </c>
      <c r="P59">
        <v>59868</v>
      </c>
      <c r="Q59">
        <v>204309</v>
      </c>
      <c r="R59" s="11">
        <v>0.29302673891018016</v>
      </c>
      <c r="S59" s="10">
        <v>34695.553289916745</v>
      </c>
      <c r="T59" s="10">
        <f t="shared" si="0"/>
        <v>17347.776644958372</v>
      </c>
      <c r="U59" s="10">
        <f t="shared" si="2"/>
        <v>7253.105415257096</v>
      </c>
      <c r="V59" s="10">
        <v>6913.0889930159119</v>
      </c>
      <c r="W59" s="10">
        <f t="shared" si="1"/>
        <v>340.02</v>
      </c>
    </row>
    <row r="60" spans="1:23" ht="15.95" customHeight="1" x14ac:dyDescent="0.2">
      <c r="A60" t="s">
        <v>295</v>
      </c>
      <c r="B60" t="s">
        <v>296</v>
      </c>
      <c r="C60" s="26" t="s">
        <v>297</v>
      </c>
      <c r="D60" t="s">
        <v>298</v>
      </c>
      <c r="E60" t="s">
        <v>299</v>
      </c>
      <c r="F60" t="s">
        <v>300</v>
      </c>
      <c r="G60" t="s">
        <v>34</v>
      </c>
      <c r="H60" t="e">
        <f>INDEX(#REF!,MATCH('FFY 2019 Private GME'!#REF!,#REF!,0))</f>
        <v>#REF!</v>
      </c>
      <c r="I60" s="27">
        <v>43252</v>
      </c>
      <c r="J60" s="27">
        <v>43616</v>
      </c>
      <c r="K60" s="28" t="s">
        <v>40</v>
      </c>
      <c r="L60">
        <v>23.01</v>
      </c>
      <c r="M60" s="9">
        <v>0</v>
      </c>
      <c r="N60" s="10">
        <v>85622</v>
      </c>
      <c r="O60" s="10">
        <v>1970162.2200000002</v>
      </c>
      <c r="P60">
        <v>442</v>
      </c>
      <c r="Q60">
        <v>43306</v>
      </c>
      <c r="R60" s="11">
        <v>1.0206437906987484E-2</v>
      </c>
      <c r="S60" s="10">
        <v>20108.338365122618</v>
      </c>
      <c r="T60" s="10">
        <f t="shared" si="0"/>
        <v>10054.169182561309</v>
      </c>
      <c r="U60" s="10">
        <f t="shared" si="2"/>
        <v>4203.6481352288838</v>
      </c>
      <c r="V60" s="10">
        <v>4006.586419250682</v>
      </c>
      <c r="W60" s="10">
        <f t="shared" si="1"/>
        <v>197.06</v>
      </c>
    </row>
    <row r="61" spans="1:23" ht="15.95" customHeight="1" x14ac:dyDescent="0.2">
      <c r="A61" t="s">
        <v>301</v>
      </c>
      <c r="B61" t="s">
        <v>302</v>
      </c>
      <c r="C61" s="26" t="s">
        <v>303</v>
      </c>
      <c r="D61" t="s">
        <v>304</v>
      </c>
      <c r="E61" t="s">
        <v>179</v>
      </c>
      <c r="F61" t="s">
        <v>179</v>
      </c>
      <c r="G61" t="s">
        <v>34</v>
      </c>
      <c r="H61" t="e">
        <f>INDEX(#REF!,MATCH('FFY 2019 Private GME'!#REF!,#REF!,0))</f>
        <v>#REF!</v>
      </c>
      <c r="I61" s="27">
        <v>43374</v>
      </c>
      <c r="J61" s="27">
        <v>43738</v>
      </c>
      <c r="K61" s="28" t="s">
        <v>35</v>
      </c>
      <c r="L61">
        <v>44.92</v>
      </c>
      <c r="M61" s="9">
        <v>43.19</v>
      </c>
      <c r="N61" s="10">
        <v>0</v>
      </c>
      <c r="O61" s="10">
        <v>13198.541329011347</v>
      </c>
      <c r="P61">
        <v>15919</v>
      </c>
      <c r="Q61">
        <v>24462</v>
      </c>
      <c r="R61" s="11">
        <v>0.65076445098520153</v>
      </c>
      <c r="S61" s="10">
        <v>8589.1415017795607</v>
      </c>
      <c r="T61" s="10">
        <f t="shared" si="0"/>
        <v>4294.5707508897804</v>
      </c>
      <c r="U61" s="10">
        <f t="shared" si="2"/>
        <v>1795.5600309470174</v>
      </c>
      <c r="V61" s="10">
        <v>0</v>
      </c>
      <c r="W61" s="10">
        <f t="shared" si="1"/>
        <v>1795.56</v>
      </c>
    </row>
    <row r="62" spans="1:23" ht="15.95" customHeight="1" x14ac:dyDescent="0.2">
      <c r="A62" t="s">
        <v>305</v>
      </c>
      <c r="B62" t="s">
        <v>306</v>
      </c>
      <c r="C62" s="26" t="s">
        <v>307</v>
      </c>
      <c r="D62" t="s">
        <v>308</v>
      </c>
      <c r="E62" t="s">
        <v>101</v>
      </c>
      <c r="F62" t="s">
        <v>102</v>
      </c>
      <c r="G62" t="s">
        <v>34</v>
      </c>
      <c r="H62" t="e">
        <f>INDEX(#REF!,MATCH('FFY 2019 Private GME'!#REF!,#REF!,0))</f>
        <v>#REF!</v>
      </c>
      <c r="I62" s="27">
        <v>43252</v>
      </c>
      <c r="J62" s="27">
        <v>43616</v>
      </c>
      <c r="K62" s="28" t="s">
        <v>40</v>
      </c>
      <c r="L62">
        <v>1.83</v>
      </c>
      <c r="M62" s="9">
        <v>1.84</v>
      </c>
      <c r="N62" s="10">
        <v>86543.65</v>
      </c>
      <c r="O62" s="10">
        <v>158374.87950000001</v>
      </c>
      <c r="P62">
        <v>1454</v>
      </c>
      <c r="Q62">
        <v>36935</v>
      </c>
      <c r="R62" s="11">
        <v>3.9366454582374442E-2</v>
      </c>
      <c r="S62" s="10">
        <v>6234.657500825776</v>
      </c>
      <c r="T62" s="10">
        <f t="shared" si="0"/>
        <v>3117.328750412888</v>
      </c>
      <c r="U62" s="10">
        <f t="shared" si="2"/>
        <v>1303.3551505476285</v>
      </c>
      <c r="V62" s="10">
        <v>1242.2555070395358</v>
      </c>
      <c r="W62" s="10">
        <f t="shared" si="1"/>
        <v>61.1</v>
      </c>
    </row>
    <row r="63" spans="1:23" ht="15.95" customHeight="1" x14ac:dyDescent="0.2">
      <c r="A63" t="s">
        <v>309</v>
      </c>
      <c r="B63" t="s">
        <v>310</v>
      </c>
      <c r="C63" s="26" t="s">
        <v>311</v>
      </c>
      <c r="D63" t="s">
        <v>312</v>
      </c>
      <c r="E63" t="s">
        <v>289</v>
      </c>
      <c r="F63" t="s">
        <v>290</v>
      </c>
      <c r="G63" t="s">
        <v>34</v>
      </c>
      <c r="H63" t="e">
        <f>INDEX(#REF!,MATCH('FFY 2019 Private GME'!#REF!,#REF!,0))</f>
        <v>#REF!</v>
      </c>
      <c r="I63" s="27">
        <v>43466</v>
      </c>
      <c r="J63" s="27">
        <v>43830</v>
      </c>
      <c r="K63" s="28" t="s">
        <v>40</v>
      </c>
      <c r="L63">
        <v>3.19</v>
      </c>
      <c r="M63" s="9">
        <v>3.19</v>
      </c>
      <c r="N63" s="10">
        <v>102699.11</v>
      </c>
      <c r="O63" s="10">
        <v>327610.16090000002</v>
      </c>
      <c r="P63">
        <v>611</v>
      </c>
      <c r="Q63">
        <v>35656</v>
      </c>
      <c r="R63" s="11">
        <v>1.7135965896342833E-2</v>
      </c>
      <c r="S63" s="10">
        <v>5613.9165444777882</v>
      </c>
      <c r="T63" s="10">
        <f t="shared" si="0"/>
        <v>2806.9582722388941</v>
      </c>
      <c r="U63" s="10">
        <f t="shared" si="2"/>
        <v>1173.5892536230817</v>
      </c>
      <c r="V63" s="10">
        <v>1118.5728714871993</v>
      </c>
      <c r="W63" s="10">
        <f t="shared" si="1"/>
        <v>55.02</v>
      </c>
    </row>
    <row r="64" spans="1:23" ht="15.95" customHeight="1" x14ac:dyDescent="0.2">
      <c r="A64" t="s">
        <v>313</v>
      </c>
      <c r="B64" t="s">
        <v>314</v>
      </c>
      <c r="C64" s="26" t="s">
        <v>315</v>
      </c>
      <c r="D64" t="s">
        <v>316</v>
      </c>
      <c r="E64" t="s">
        <v>101</v>
      </c>
      <c r="F64" t="s">
        <v>102</v>
      </c>
      <c r="G64" t="s">
        <v>34</v>
      </c>
      <c r="H64" t="e">
        <f>INDEX(#REF!,MATCH('FFY 2019 Private GME'!#REF!,#REF!,0))</f>
        <v>#REF!</v>
      </c>
      <c r="I64" s="27">
        <v>43160</v>
      </c>
      <c r="J64" s="27">
        <v>43524</v>
      </c>
      <c r="K64" s="28" t="s">
        <v>40</v>
      </c>
      <c r="L64">
        <v>4.59</v>
      </c>
      <c r="M64" s="9">
        <v>4.59</v>
      </c>
      <c r="N64" s="10">
        <v>0</v>
      </c>
      <c r="O64" s="10">
        <v>4308.7145969498915</v>
      </c>
      <c r="P64">
        <v>9158</v>
      </c>
      <c r="Q64">
        <v>67095</v>
      </c>
      <c r="R64" s="11">
        <v>0.13649303226768014</v>
      </c>
      <c r="S64" s="10">
        <v>588.109520513706</v>
      </c>
      <c r="T64" s="10">
        <f t="shared" si="0"/>
        <v>294.054760256853</v>
      </c>
      <c r="U64" s="10">
        <f t="shared" si="2"/>
        <v>122.94429526339025</v>
      </c>
      <c r="V64" s="10">
        <v>117.18082196235592</v>
      </c>
      <c r="W64" s="10">
        <f t="shared" si="1"/>
        <v>5.76</v>
      </c>
    </row>
    <row r="65" spans="1:23" ht="15.95" customHeight="1" x14ac:dyDescent="0.2">
      <c r="A65" t="s">
        <v>317</v>
      </c>
      <c r="B65" t="s">
        <v>318</v>
      </c>
      <c r="C65" s="26" t="s">
        <v>319</v>
      </c>
      <c r="D65" t="s">
        <v>320</v>
      </c>
      <c r="E65" t="s">
        <v>62</v>
      </c>
      <c r="F65" t="s">
        <v>62</v>
      </c>
      <c r="G65" t="s">
        <v>34</v>
      </c>
      <c r="H65" t="e">
        <f>INDEX(#REF!,MATCH('FFY 2019 Private GME'!#REF!,#REF!,0))</f>
        <v>#REF!</v>
      </c>
      <c r="I65" s="27">
        <v>43282</v>
      </c>
      <c r="J65" s="27">
        <v>43646</v>
      </c>
      <c r="K65" s="28" t="s">
        <v>40</v>
      </c>
      <c r="L65">
        <v>6</v>
      </c>
      <c r="M65" s="12">
        <v>6</v>
      </c>
      <c r="N65" s="13">
        <v>0</v>
      </c>
      <c r="O65" s="13">
        <v>54683.5</v>
      </c>
      <c r="P65">
        <v>94</v>
      </c>
      <c r="Q65">
        <v>9601</v>
      </c>
      <c r="R65" s="14">
        <v>9.7906468076242054E-3</v>
      </c>
      <c r="S65" s="13">
        <v>535.38683470471824</v>
      </c>
      <c r="T65" s="10">
        <f t="shared" si="0"/>
        <v>267.69341735235912</v>
      </c>
      <c r="U65" s="10">
        <f t="shared" si="2"/>
        <v>111.92261779502135</v>
      </c>
      <c r="V65" s="10">
        <v>106.67582681491511</v>
      </c>
      <c r="W65" s="10">
        <f t="shared" si="1"/>
        <v>5.25</v>
      </c>
    </row>
    <row r="66" spans="1:23" ht="15.95" customHeight="1" x14ac:dyDescent="0.2">
      <c r="A66" s="25" t="s">
        <v>321</v>
      </c>
      <c r="B66" t="s">
        <v>322</v>
      </c>
      <c r="C66" s="26" t="s">
        <v>323</v>
      </c>
      <c r="D66" t="s">
        <v>324</v>
      </c>
      <c r="E66" t="s">
        <v>62</v>
      </c>
      <c r="F66" t="s">
        <v>62</v>
      </c>
      <c r="G66" t="s">
        <v>34</v>
      </c>
      <c r="H66" t="e">
        <f>INDEX(#REF!,MATCH('FFY 2019 Private GME'!#REF!,#REF!,0))</f>
        <v>#REF!</v>
      </c>
      <c r="I66" s="27">
        <v>43282</v>
      </c>
      <c r="J66" s="27">
        <v>43646</v>
      </c>
      <c r="K66" s="28" t="s">
        <v>40</v>
      </c>
      <c r="L66">
        <v>2.4900000000000002</v>
      </c>
      <c r="M66" s="9">
        <v>2.4900000000000002</v>
      </c>
      <c r="N66" s="10">
        <v>94132.47</v>
      </c>
      <c r="O66" s="10">
        <v>234389.85030000002</v>
      </c>
      <c r="P66">
        <v>40</v>
      </c>
      <c r="Q66">
        <v>27926</v>
      </c>
      <c r="R66" s="11">
        <v>1.432356943350283E-3</v>
      </c>
      <c r="S66" s="10">
        <v>335.72992952803844</v>
      </c>
      <c r="T66" s="10">
        <f t="shared" si="0"/>
        <v>167.86496476401922</v>
      </c>
      <c r="U66" s="10">
        <f t="shared" si="2"/>
        <v>70.184341767836443</v>
      </c>
      <c r="V66" s="10">
        <v>66.894188458461656</v>
      </c>
      <c r="W66" s="10">
        <f t="shared" si="1"/>
        <v>3.29</v>
      </c>
    </row>
    <row r="67" spans="1:23" x14ac:dyDescent="0.2">
      <c r="A67" t="s">
        <v>325</v>
      </c>
      <c r="B67" t="s">
        <v>326</v>
      </c>
      <c r="C67" s="26" t="s">
        <v>327</v>
      </c>
      <c r="D67" t="s">
        <v>328</v>
      </c>
      <c r="E67" t="s">
        <v>77</v>
      </c>
      <c r="F67" t="s">
        <v>78</v>
      </c>
      <c r="G67" t="s">
        <v>34</v>
      </c>
      <c r="H67" t="e">
        <f>INDEX(#REF!,MATCH('FFY 2019 Private GME'!#REF!,#REF!,0))</f>
        <v>#REF!</v>
      </c>
      <c r="I67" s="27">
        <v>43344</v>
      </c>
      <c r="J67" s="27">
        <v>43708</v>
      </c>
      <c r="K67" s="28" t="s">
        <v>40</v>
      </c>
      <c r="L67" s="30">
        <v>41.27</v>
      </c>
      <c r="M67" s="15">
        <v>41.27</v>
      </c>
      <c r="N67" s="16">
        <v>106143.1</v>
      </c>
      <c r="O67" s="16">
        <f>M67*N67</f>
        <v>4380525.7370000007</v>
      </c>
      <c r="P67" s="30">
        <v>42324</v>
      </c>
      <c r="Q67" s="30">
        <v>123055</v>
      </c>
      <c r="R67" s="17">
        <v>0.34394376498313761</v>
      </c>
      <c r="S67" s="16">
        <f>R67*O67</f>
        <v>1506654.5145893139</v>
      </c>
      <c r="T67" s="16">
        <f t="shared" si="0"/>
        <v>753327.25729465694</v>
      </c>
      <c r="U67" s="16">
        <f t="shared" si="2"/>
        <v>314966.12627489609</v>
      </c>
      <c r="V67" s="16">
        <v>300200.9120319208</v>
      </c>
      <c r="W67" s="16">
        <f t="shared" si="1"/>
        <v>14765.21</v>
      </c>
    </row>
    <row r="68" spans="1:23" x14ac:dyDescent="0.2">
      <c r="L68" s="18">
        <f>SUM(L6:L67)</f>
        <v>3779.6499999999996</v>
      </c>
      <c r="M68" s="18">
        <f>SUM(M6:M67)</f>
        <v>3517.5400000000009</v>
      </c>
      <c r="O68" s="19">
        <f>SUM(O6:O67)</f>
        <v>371003693.74862432</v>
      </c>
      <c r="P68" s="20">
        <f>SUM(P6:P67)</f>
        <v>1934737</v>
      </c>
      <c r="Q68" s="20">
        <f>SUM(Q6:Q67)</f>
        <v>7139821</v>
      </c>
      <c r="S68" s="19">
        <f t="shared" ref="S68:W68" si="3">SUM(S6:S67)</f>
        <v>121451126.82064179</v>
      </c>
      <c r="T68" s="19">
        <f t="shared" si="3"/>
        <v>60725563.410320893</v>
      </c>
      <c r="U68" s="19">
        <f t="shared" si="3"/>
        <v>25389358.061855175</v>
      </c>
      <c r="V68" s="19">
        <f t="shared" si="3"/>
        <v>19167854.548767179</v>
      </c>
      <c r="W68" s="19">
        <f t="shared" si="3"/>
        <v>6221503.5099999961</v>
      </c>
    </row>
  </sheetData>
  <autoFilter ref="A5:U68" xr:uid="{97E7685F-BC39-408F-8578-19F721405567}"/>
  <conditionalFormatting sqref="A6:A1048576 A1:A4">
    <cfRule type="duplicateValues" dxfId="1" priority="2"/>
  </conditionalFormatting>
  <conditionalFormatting sqref="B6:B1048576 B1:B4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66c82d-602b-473b-b347-900e046777c0">
      <Terms xmlns="http://schemas.microsoft.com/office/infopath/2007/PartnerControls"/>
    </lcf76f155ced4ddcb4097134ff3c332f>
    <TaxCatchAll xmlns="d853a810-d2a2-4c28-9ad9-9100c9a22e04" xsi:nil="true"/>
    <Project_x0020_ID xmlns="f366c82d-602b-473b-b347-900e046777c0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E850AA233B2843A720BA9C6BA048A8" ma:contentTypeVersion="23" ma:contentTypeDescription="Create a new document." ma:contentTypeScope="" ma:versionID="94795ee6ce4d698db26acf48898208dd">
  <xsd:schema xmlns:xsd="http://www.w3.org/2001/XMLSchema" xmlns:xs="http://www.w3.org/2001/XMLSchema" xmlns:p="http://schemas.microsoft.com/office/2006/metadata/properties" xmlns:ns2="92d3b7a5-8da5-4615-950f-0681d7046a28" xmlns:ns3="f366c82d-602b-473b-b347-900e046777c0" xmlns:ns4="d853a810-d2a2-4c28-9ad9-9100c9a22e04" targetNamespace="http://schemas.microsoft.com/office/2006/metadata/properties" ma:root="true" ma:fieldsID="f416201679758b6474531a3fb99e5a1c" ns2:_="" ns3:_="" ns4:_="">
    <xsd:import namespace="92d3b7a5-8da5-4615-950f-0681d7046a28"/>
    <xsd:import namespace="f366c82d-602b-473b-b347-900e046777c0"/>
    <xsd:import namespace="d853a810-d2a2-4c28-9ad9-9100c9a22e0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_x0020_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66c82d-602b-473b-b347-900e046777c0" elementFormDefault="qualified">
    <xsd:import namespace="http://schemas.microsoft.com/office/2006/documentManagement/types"/>
    <xsd:import namespace="http://schemas.microsoft.com/office/infopath/2007/PartnerControls"/>
    <xsd:element name="Project_x0020_ID" ma:index="7" nillable="true" ma:displayName="Project ID" ma:indexed="true" ma:internalName="Project_x0020_ID" ma:readOnly="false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c590b57-b2b8-4f92-a7a2-a2c14f8ff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a810-d2a2-4c28-9ad9-9100c9a22e04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9fa8aef-99b7-4a50-8e86-c4659143bb48}" ma:internalName="TaxCatchAll" ma:showField="CatchAllData" ma:web="92d3b7a5-8da5-4615-950f-0681d7046a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F6F5D0-3632-45EF-B893-C9AF741A2F5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969A617-565F-49B4-B476-A24647842B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8BF498-221B-47BF-8C96-8260FFB9198C}">
  <ds:schemaRefs>
    <ds:schemaRef ds:uri="http://schemas.microsoft.com/office/2006/metadata/properties"/>
    <ds:schemaRef ds:uri="http://schemas.microsoft.com/office/infopath/2007/PartnerControls"/>
    <ds:schemaRef ds:uri="f366c82d-602b-473b-b347-900e046777c0"/>
    <ds:schemaRef ds:uri="d853a810-d2a2-4c28-9ad9-9100c9a22e04"/>
  </ds:schemaRefs>
</ds:datastoreItem>
</file>

<file path=customXml/itemProps4.xml><?xml version="1.0" encoding="utf-8"?>
<ds:datastoreItem xmlns:ds="http://schemas.openxmlformats.org/officeDocument/2006/customXml" ds:itemID="{92B95287-C5E2-43D8-8145-69F69FE257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f366c82d-602b-473b-b347-900e046777c0"/>
    <ds:schemaRef ds:uri="d853a810-d2a2-4c28-9ad9-9100c9a2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FFY 2019 Private GME</vt:lpstr>
    </vt:vector>
  </TitlesOfParts>
  <Manager/>
  <Company>HHSC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Niemeyer,Kevin (HHSC)</dc:creator>
  <cp:keywords/>
  <dc:description/>
  <cp:lastModifiedBy>Dutcher,James (HHSC)</cp:lastModifiedBy>
  <cp:revision/>
  <dcterms:created xsi:type="dcterms:W3CDTF">2024-04-24T21:40:31Z</dcterms:created>
  <dcterms:modified xsi:type="dcterms:W3CDTF">2024-04-25T16:20:23Z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0x010100D5E850AA233B2843A720BA9C6BA048A8</vt:lpwstr>
  </property>
  <property fmtid="{D5CDD505-2E9C-101B-9397-08002B2CF9AE}" pid="3" name="MediaServiceImageTags">
    <vt:lpwstr/>
  </property>
</Properties>
</file>