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8_{19D399E2-7DFF-431E-9E4D-445F254E542E}" xr6:coauthVersionLast="46" xr6:coauthVersionMax="46" xr10:uidLastSave="{00000000-0000-0000-0000-000000000000}"/>
  <bookViews>
    <workbookView xWindow="33990" yWindow="3105" windowWidth="22425" windowHeight="11835" firstSheet="4" activeTab="4" xr2:uid="{94089DAF-0BB8-4152-BA27-3FEE47355B36}"/>
  </bookViews>
  <sheets>
    <sheet name="Acronyms" sheetId="1" state="hidden" r:id="rId1"/>
    <sheet name="IGT Commitment Suggestions" sheetId="2" state="hidden" r:id="rId2"/>
    <sheet name="Summary" sheetId="3" state="hidden" r:id="rId3"/>
    <sheet name="IGT by SDA" sheetId="7" r:id="rId4"/>
    <sheet name="CHIRP Payment Calc" sheetId="4" r:id="rId5"/>
    <sheet name="Encounters and MCO Fees" sheetId="5" state="hidden" r:id="rId6"/>
    <sheet name="Percentage Match" sheetId="6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0">#REF!</definedName>
    <definedName name="\A">#REF!</definedName>
    <definedName name="\B">#REF!</definedName>
    <definedName name="\d">#REF!</definedName>
    <definedName name="\e">#N/A</definedName>
    <definedName name="\h">#REF!</definedName>
    <definedName name="\o">#REF!</definedName>
    <definedName name="\s">#N/A</definedName>
    <definedName name="\t">#REF!</definedName>
    <definedName name="\x">#N/A</definedName>
    <definedName name="\y">#REF!</definedName>
    <definedName name="_1\B">#REF!</definedName>
    <definedName name="_1_10_DSH_UPL_OP_COST">#REF!</definedName>
    <definedName name="_1_2005_BR_Provider_Totals">#REF!</definedName>
    <definedName name="_1Prov_Ident_Nbr_with_Suffi">#N/A</definedName>
    <definedName name="_2_10_DSH_UPL_OP_COST">#REF!</definedName>
    <definedName name="_2_DOCS">'[1]SFY 2008 DSH Urban TZG'!#REF!</definedName>
    <definedName name="_2Provider_City_Name">#N/A</definedName>
    <definedName name="_3Provider_Combined_Name">#N/A</definedName>
    <definedName name="_401_HHSC">#REF!</definedName>
    <definedName name="_4Provider_Street_Address_1">#N/A</definedName>
    <definedName name="_A">[2]A83I!#REF!</definedName>
    <definedName name="_Fill" localSheetId="5" hidden="1">#REF!</definedName>
    <definedName name="_Fill" localSheetId="1" hidden="1">#REF!</definedName>
    <definedName name="_Fill" localSheetId="2" hidden="1">#REF!</definedName>
    <definedName name="_Fill" hidden="1">#REF!</definedName>
    <definedName name="_xlnm._FilterDatabase" localSheetId="4" hidden="1">'CHIRP Payment Calc'!$A$4:$AT$422</definedName>
    <definedName name="_xlnm._FilterDatabase" localSheetId="5" hidden="1">'Encounters and MCO Fees'!$D$4:$M$422</definedName>
    <definedName name="_xlnm._FilterDatabase" localSheetId="1" hidden="1">'IGT Commitment Suggestions'!$A$4:$E$17</definedName>
    <definedName name="_xlnm._FilterDatabase" localSheetId="2" hidden="1">Summary!$A$4:$Q$61</definedName>
    <definedName name="_SDA2004">#N/A</definedName>
    <definedName name="_whatisthis">[3]DIS00!#REF!</definedName>
    <definedName name="aaaaaa">[2]A83I!#REF!</definedName>
    <definedName name="adj_fact">#REF!</definedName>
    <definedName name="Aggregate_Cap_BR_Only">#REF!</definedName>
    <definedName name="ahsc">#REF!</definedName>
    <definedName name="AHSC_NPI_Data">#REF!</definedName>
    <definedName name="AHSC_NPI_Sheet">#REF!</definedName>
    <definedName name="AHSC_NPI_TIN_name">#REF!</definedName>
    <definedName name="AHSC_UPL_Truven__TX">#REF!</definedName>
    <definedName name="All_SDAs_for_DSH_Hospital_Listing">#REF!</definedName>
    <definedName name="AP87_">#REF!</definedName>
    <definedName name="B_1BD1">#REF!</definedName>
    <definedName name="B_1BD2">#REF!</definedName>
    <definedName name="B_1BD3">#REF!</definedName>
    <definedName name="B_1BD4">#REF!</definedName>
    <definedName name="B_1PG1">#REF!</definedName>
    <definedName name="B_1PG2">#N/A</definedName>
    <definedName name="B_1PG3">#REF!</definedName>
    <definedName name="B_1PG4">#REF!</definedName>
    <definedName name="Base18">'[4]Base Payment Calculation'!$P$7</definedName>
    <definedName name="Base19">'[4]Base Payment Calculation'!$P$16</definedName>
    <definedName name="Base20">'[4]Base Payment Calculation'!$P$25</definedName>
    <definedName name="Base21">'[4]Base Payment Calculation'!$P$34</definedName>
    <definedName name="Base22">'[4]Base Payment Calculation'!$B$44</definedName>
    <definedName name="Base23">'[4]Base Payment Calculation'!$E$44</definedName>
    <definedName name="Base24">'[4]Base Payment Calculation'!$H$44</definedName>
    <definedName name="bbbbb">[3]DIS00!#REF!</definedName>
    <definedName name="BBDRP5_8">#N/A</definedName>
    <definedName name="BBDRREST">#N/A</definedName>
    <definedName name="BexarTotal">'[5]Bexar Actuarial Adjustment'!$M$19</definedName>
    <definedName name="BPT1P2_4">#N/A</definedName>
    <definedName name="BPT1P5_8">#N/A</definedName>
    <definedName name="BPT1PG1">#REF!</definedName>
    <definedName name="BPT1REST">#N/A</definedName>
    <definedName name="BURDEN">#N/A</definedName>
    <definedName name="ccccc" localSheetId="5" hidden="1">#REF!</definedName>
    <definedName name="ccccc" localSheetId="1" hidden="1">#REF!</definedName>
    <definedName name="ccccc" localSheetId="2" hidden="1">#REF!</definedName>
    <definedName name="ccccc" hidden="1">#REF!</definedName>
    <definedName name="cccccc">[3]DIS00!#REF!</definedName>
    <definedName name="combined_cap">#REF!</definedName>
    <definedName name="Component_3_data">#REF!</definedName>
    <definedName name="COPYMsUMMARY">#REF!</definedName>
    <definedName name="COUNTY">#N/A</definedName>
    <definedName name="Create_Summary_by_TPI">#REF!</definedName>
    <definedName name="_xlnm.Database">#REF!</definedName>
    <definedName name="Documentation">'[6]3 - Review Tracker'!#REF!</definedName>
    <definedName name="DSH_Flag">[6]Checks!$L$3</definedName>
    <definedName name="DSH_IND">[7]Checks!$J$3</definedName>
    <definedName name="DY_Begin">'[8]Austin Summary'!$N$22</definedName>
    <definedName name="DY_End">'[8]Austin Summary'!$P$22</definedName>
    <definedName name="eeeeee">#REF!</definedName>
    <definedName name="Estimated_HSL">'[9]Estimated HSL FFY 2011'!$A$2:$D$185</definedName>
    <definedName name="ExportDataSource">#REF!</definedName>
    <definedName name="fdsfd">#REF!</definedName>
    <definedName name="fff">#REF!</definedName>
    <definedName name="Final_Datasheet_03_05_2013">#REF!</definedName>
    <definedName name="GENERAL">#REF!</definedName>
    <definedName name="HOME">#REF!</definedName>
    <definedName name="HospitalClass">'[10]Hospital Classes'!$B$2:$B$9</definedName>
    <definedName name="I_2">#N/A</definedName>
    <definedName name="I_2_2">#N/A</definedName>
    <definedName name="I_2_3">#N/A</definedName>
    <definedName name="I_2_4">#N/A</definedName>
    <definedName name="I_2_5">#N/A</definedName>
    <definedName name="I_2_6">#N/A</definedName>
    <definedName name="I_2_7">#N/A</definedName>
    <definedName name="I_3">#N/A</definedName>
    <definedName name="I_4">#N/A</definedName>
    <definedName name="IME_NPI_Data">#REF!</definedName>
    <definedName name="IME_NPI_Sheet">#REF!</definedName>
    <definedName name="IME_NPI_TIN_name">#REF!</definedName>
    <definedName name="IME_UPL_Truven__TX">#REF!</definedName>
    <definedName name="imppuf_091001">#REF!</definedName>
    <definedName name="inf_0304">#REF!</definedName>
    <definedName name="inf_0405">#REF!</definedName>
    <definedName name="INRR_614_PRELIM">#REF!</definedName>
    <definedName name="INRR_614_W_EFFECTIVE_DATES">#REF!</definedName>
    <definedName name="INRR_625B">#REF!</definedName>
    <definedName name="INRR615__PROV_PDI_PRELIM_4">#REF!</definedName>
    <definedName name="INRR625_DRGS">#REF!</definedName>
    <definedName name="INRR625D_080310">#REF!</definedName>
    <definedName name="LINE69">#REF!</definedName>
    <definedName name="nbdgd">#REF!</definedName>
    <definedName name="NPI_Ind">[7]Checks!$F$35</definedName>
    <definedName name="OffsetValue">#REF!</definedName>
    <definedName name="Ownership_List">#REF!</definedName>
    <definedName name="PAGE1">#REF!</definedName>
    <definedName name="PAGE2">#REF!</definedName>
    <definedName name="PARTI">#N/A</definedName>
    <definedName name="PARTII">#N/A</definedName>
    <definedName name="PARTIII_1">#N/A</definedName>
    <definedName name="PARTIII_2">#N/A</definedName>
    <definedName name="PARTIV">#REF!</definedName>
    <definedName name="PG1BDR">#N/A</definedName>
    <definedName name="PG2_4BDR">#REF!</definedName>
    <definedName name="PG5_8BDR">#REF!</definedName>
    <definedName name="_xlnm.Print_Area">#REF!</definedName>
    <definedName name="Print_Area_1">#REF!</definedName>
    <definedName name="Print_Area_MI">#REF!</definedName>
    <definedName name="_xlnm.Print_Titles">#REF!</definedName>
    <definedName name="Q02a___Rebasing_TPI_Rural_Cnt">#REF!</definedName>
    <definedName name="qry_OP_UPL">#REF!</definedName>
    <definedName name="qry_total_IP_days">#REF!</definedName>
    <definedName name="regions">#REF!</definedName>
    <definedName name="RENAL">#REF!</definedName>
    <definedName name="RESTBDR">#REF!</definedName>
    <definedName name="rrrrrr">#REF!</definedName>
    <definedName name="SCH1A">#REF!</definedName>
    <definedName name="SDA_RATES_FOR_MAILOUT_II">#REF!</definedName>
    <definedName name="selection_adj">[11]Assumptions!$L$25</definedName>
    <definedName name="sort1_beg">#REF!</definedName>
    <definedName name="sort1_col">#REF!</definedName>
    <definedName name="sort1_end">#REF!</definedName>
    <definedName name="sort10_beg">#REF!</definedName>
    <definedName name="sort10_col">#REF!</definedName>
    <definedName name="sort10_end">#REF!</definedName>
    <definedName name="sort11_beg">#REF!</definedName>
    <definedName name="sort11_col">#REF!</definedName>
    <definedName name="sort11_end">#REF!</definedName>
    <definedName name="sort2_beg">#REF!</definedName>
    <definedName name="sort2_col">#REF!</definedName>
    <definedName name="sort2_end">#REF!</definedName>
    <definedName name="sort3_beg">#REF!</definedName>
    <definedName name="sort3_col">#REF!</definedName>
    <definedName name="sort3_end">#REF!</definedName>
    <definedName name="sort4_beg">#REF!</definedName>
    <definedName name="sort4_col">#REF!</definedName>
    <definedName name="sort4_end">#REF!</definedName>
    <definedName name="sort5_beg">#REF!</definedName>
    <definedName name="sort5_col">#REF!</definedName>
    <definedName name="sort5_end">#REF!</definedName>
    <definedName name="sort6_beg">#REF!</definedName>
    <definedName name="sort6_col">#REF!</definedName>
    <definedName name="sort6_end">#REF!</definedName>
    <definedName name="sort7_beg">#REF!</definedName>
    <definedName name="sort7_col">#REF!</definedName>
    <definedName name="sort7_end">#REF!</definedName>
    <definedName name="sort8_beg">#REF!</definedName>
    <definedName name="sort8_col">#REF!</definedName>
    <definedName name="sort8_end">#REF!</definedName>
    <definedName name="sort9_beg">#REF!</definedName>
    <definedName name="sort9_col">#REF!</definedName>
    <definedName name="sort9_end">#REF!</definedName>
    <definedName name="STAR_MCO_Factor">[12]assumptions!$B$7</definedName>
    <definedName name="STARPLUS_MCO_Factor">[12]assumptions!$B$8</definedName>
    <definedName name="STATE_OWNED_with_Outlier_and_Inflation">#REF!</definedName>
    <definedName name="STBI4D2">#REF!</definedName>
    <definedName name="STBI4D8">#REF!</definedName>
    <definedName name="STBICRNA">#N/A</definedName>
    <definedName name="STBII">#N/A</definedName>
    <definedName name="STMEDED">#N/A</definedName>
    <definedName name="STOREBI">#N/A</definedName>
    <definedName name="tm_4093645015">#REF!</definedName>
    <definedName name="tm_4093645264">#REF!</definedName>
    <definedName name="tm_4093645314">#REF!</definedName>
    <definedName name="tm_4093645323">#REF!</definedName>
    <definedName name="tm_4093645391">#REF!</definedName>
    <definedName name="tm_4093645417">#REF!</definedName>
    <definedName name="tm_4093645453">#REF!</definedName>
    <definedName name="tm_4093645454">#REF!</definedName>
    <definedName name="Total_MCO_Payments_and_Charges">#REF!</definedName>
    <definedName name="Traditional_Settlements_Between_1_1_2011___12_31_2011_Rebasing">#REF!</definedName>
    <definedName name="Traditional_Settlements_Between_1_1_2012___12_31_2012">#REF!</definedName>
    <definedName name="Traditional_Settlements_Between_10_1_2013___9_30_2014">'[13]Cost Report Settlements'!#REF!</definedName>
    <definedName name="trend">[11]Assumptions!$A$14:$D$19</definedName>
    <definedName name="tttttt">#REF!</definedName>
    <definedName name="UP">#REF!</definedName>
    <definedName name="YEAR_BEGIN_1">'[9]DSH Year Totals'!$A$4</definedName>
    <definedName name="YEAR_END_1">'[9]DSH Year Totals'!$B$4</definedName>
  </definedNames>
  <calcPr calcId="191028"/>
  <pivotCaches>
    <pivotCache cacheId="0" r:id="rId2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U6" i="4" l="1"/>
  <c r="AU7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U24" i="4"/>
  <c r="AU25" i="4"/>
  <c r="AU26" i="4"/>
  <c r="AU27" i="4"/>
  <c r="AU28" i="4"/>
  <c r="AU29" i="4"/>
  <c r="AU30" i="4"/>
  <c r="AU31" i="4"/>
  <c r="AU32" i="4"/>
  <c r="AU33" i="4"/>
  <c r="AU34" i="4"/>
  <c r="AU35" i="4"/>
  <c r="AU36" i="4"/>
  <c r="AU37" i="4"/>
  <c r="AU38" i="4"/>
  <c r="AU39" i="4"/>
  <c r="AU40" i="4"/>
  <c r="AU41" i="4"/>
  <c r="AU42" i="4"/>
  <c r="AU43" i="4"/>
  <c r="AU44" i="4"/>
  <c r="AU45" i="4"/>
  <c r="AU46" i="4"/>
  <c r="AU47" i="4"/>
  <c r="AU48" i="4"/>
  <c r="AU49" i="4"/>
  <c r="AU50" i="4"/>
  <c r="AU51" i="4"/>
  <c r="AU52" i="4"/>
  <c r="AU53" i="4"/>
  <c r="AU54" i="4"/>
  <c r="AU55" i="4"/>
  <c r="AU56" i="4"/>
  <c r="AU57" i="4"/>
  <c r="AU58" i="4"/>
  <c r="AU59" i="4"/>
  <c r="AU60" i="4"/>
  <c r="AU61" i="4"/>
  <c r="AU62" i="4"/>
  <c r="AU63" i="4"/>
  <c r="AU64" i="4"/>
  <c r="AU65" i="4"/>
  <c r="AU66" i="4"/>
  <c r="AU67" i="4"/>
  <c r="AU68" i="4"/>
  <c r="AU69" i="4"/>
  <c r="AU70" i="4"/>
  <c r="AU71" i="4"/>
  <c r="AU72" i="4"/>
  <c r="AU73" i="4"/>
  <c r="AU74" i="4"/>
  <c r="AU75" i="4"/>
  <c r="AU76" i="4"/>
  <c r="AU77" i="4"/>
  <c r="AU78" i="4"/>
  <c r="AU79" i="4"/>
  <c r="AU80" i="4"/>
  <c r="AU81" i="4"/>
  <c r="AU82" i="4"/>
  <c r="AU83" i="4"/>
  <c r="AU84" i="4"/>
  <c r="AU85" i="4"/>
  <c r="AU86" i="4"/>
  <c r="AU87" i="4"/>
  <c r="AU88" i="4"/>
  <c r="AU89" i="4"/>
  <c r="AU90" i="4"/>
  <c r="AU91" i="4"/>
  <c r="AU92" i="4"/>
  <c r="AU93" i="4"/>
  <c r="AU94" i="4"/>
  <c r="AU95" i="4"/>
  <c r="AU96" i="4"/>
  <c r="AU97" i="4"/>
  <c r="AU98" i="4"/>
  <c r="AU99" i="4"/>
  <c r="AU100" i="4"/>
  <c r="AU101" i="4"/>
  <c r="AU102" i="4"/>
  <c r="AU103" i="4"/>
  <c r="AU104" i="4"/>
  <c r="AU105" i="4"/>
  <c r="AU106" i="4"/>
  <c r="AU107" i="4"/>
  <c r="AU108" i="4"/>
  <c r="AU109" i="4"/>
  <c r="AU110" i="4"/>
  <c r="AU111" i="4"/>
  <c r="AU112" i="4"/>
  <c r="AU113" i="4"/>
  <c r="AU114" i="4"/>
  <c r="AU115" i="4"/>
  <c r="AU116" i="4"/>
  <c r="AU117" i="4"/>
  <c r="AU118" i="4"/>
  <c r="AU119" i="4"/>
  <c r="AU120" i="4"/>
  <c r="AU121" i="4"/>
  <c r="AU122" i="4"/>
  <c r="AU123" i="4"/>
  <c r="AU124" i="4"/>
  <c r="AU125" i="4"/>
  <c r="AU126" i="4"/>
  <c r="AU127" i="4"/>
  <c r="AU128" i="4"/>
  <c r="AU129" i="4"/>
  <c r="AU130" i="4"/>
  <c r="AU131" i="4"/>
  <c r="AU132" i="4"/>
  <c r="AU133" i="4"/>
  <c r="AU134" i="4"/>
  <c r="AU135" i="4"/>
  <c r="AU136" i="4"/>
  <c r="AU137" i="4"/>
  <c r="AU138" i="4"/>
  <c r="AU139" i="4"/>
  <c r="AU140" i="4"/>
  <c r="AU141" i="4"/>
  <c r="AU142" i="4"/>
  <c r="AU143" i="4"/>
  <c r="AU144" i="4"/>
  <c r="AU145" i="4"/>
  <c r="AU146" i="4"/>
  <c r="AU147" i="4"/>
  <c r="AU148" i="4"/>
  <c r="AU149" i="4"/>
  <c r="AU150" i="4"/>
  <c r="AU151" i="4"/>
  <c r="AU152" i="4"/>
  <c r="AU153" i="4"/>
  <c r="AU154" i="4"/>
  <c r="AU155" i="4"/>
  <c r="AU156" i="4"/>
  <c r="AU157" i="4"/>
  <c r="AU158" i="4"/>
  <c r="AU159" i="4"/>
  <c r="AU160" i="4"/>
  <c r="AU161" i="4"/>
  <c r="AU162" i="4"/>
  <c r="AU163" i="4"/>
  <c r="AU164" i="4"/>
  <c r="AU165" i="4"/>
  <c r="AU166" i="4"/>
  <c r="AU167" i="4"/>
  <c r="AU168" i="4"/>
  <c r="AU169" i="4"/>
  <c r="AU170" i="4"/>
  <c r="AU171" i="4"/>
  <c r="AU172" i="4"/>
  <c r="AU173" i="4"/>
  <c r="AU174" i="4"/>
  <c r="AU175" i="4"/>
  <c r="AU176" i="4"/>
  <c r="AU177" i="4"/>
  <c r="AU178" i="4"/>
  <c r="AU179" i="4"/>
  <c r="AU180" i="4"/>
  <c r="AU181" i="4"/>
  <c r="AU182" i="4"/>
  <c r="AU183" i="4"/>
  <c r="AU184" i="4"/>
  <c r="AU185" i="4"/>
  <c r="AU186" i="4"/>
  <c r="AU187" i="4"/>
  <c r="AU188" i="4"/>
  <c r="AU189" i="4"/>
  <c r="AU190" i="4"/>
  <c r="AU191" i="4"/>
  <c r="AU192" i="4"/>
  <c r="AU193" i="4"/>
  <c r="AU194" i="4"/>
  <c r="AU195" i="4"/>
  <c r="AU196" i="4"/>
  <c r="AU197" i="4"/>
  <c r="AU198" i="4"/>
  <c r="AU199" i="4"/>
  <c r="AU200" i="4"/>
  <c r="AU201" i="4"/>
  <c r="AU202" i="4"/>
  <c r="AU203" i="4"/>
  <c r="AU204" i="4"/>
  <c r="AU205" i="4"/>
  <c r="AU206" i="4"/>
  <c r="AU207" i="4"/>
  <c r="AU208" i="4"/>
  <c r="AU209" i="4"/>
  <c r="AU210" i="4"/>
  <c r="AU211" i="4"/>
  <c r="AU212" i="4"/>
  <c r="AU213" i="4"/>
  <c r="AU214" i="4"/>
  <c r="AU215" i="4"/>
  <c r="AU216" i="4"/>
  <c r="AU217" i="4"/>
  <c r="AU218" i="4"/>
  <c r="AU219" i="4"/>
  <c r="AU220" i="4"/>
  <c r="AU221" i="4"/>
  <c r="AU222" i="4"/>
  <c r="AU223" i="4"/>
  <c r="AU224" i="4"/>
  <c r="AU225" i="4"/>
  <c r="AU226" i="4"/>
  <c r="AU227" i="4"/>
  <c r="AU228" i="4"/>
  <c r="AU229" i="4"/>
  <c r="AU230" i="4"/>
  <c r="AU231" i="4"/>
  <c r="AU232" i="4"/>
  <c r="AU233" i="4"/>
  <c r="AU234" i="4"/>
  <c r="AU235" i="4"/>
  <c r="AU236" i="4"/>
  <c r="AU237" i="4"/>
  <c r="AU238" i="4"/>
  <c r="AU239" i="4"/>
  <c r="AU240" i="4"/>
  <c r="AU241" i="4"/>
  <c r="AU242" i="4"/>
  <c r="AU243" i="4"/>
  <c r="AU244" i="4"/>
  <c r="AU245" i="4"/>
  <c r="AU246" i="4"/>
  <c r="AU247" i="4"/>
  <c r="AU248" i="4"/>
  <c r="AU249" i="4"/>
  <c r="AU250" i="4"/>
  <c r="AU251" i="4"/>
  <c r="AU252" i="4"/>
  <c r="AU253" i="4"/>
  <c r="AU254" i="4"/>
  <c r="AU255" i="4"/>
  <c r="AU256" i="4"/>
  <c r="AU257" i="4"/>
  <c r="AU258" i="4"/>
  <c r="AU259" i="4"/>
  <c r="AU260" i="4"/>
  <c r="AU261" i="4"/>
  <c r="AU262" i="4"/>
  <c r="AU263" i="4"/>
  <c r="AU264" i="4"/>
  <c r="AU265" i="4"/>
  <c r="AU266" i="4"/>
  <c r="AU267" i="4"/>
  <c r="AU268" i="4"/>
  <c r="AU269" i="4"/>
  <c r="AU270" i="4"/>
  <c r="AU271" i="4"/>
  <c r="AU272" i="4"/>
  <c r="AU273" i="4"/>
  <c r="AU274" i="4"/>
  <c r="AU275" i="4"/>
  <c r="AU276" i="4"/>
  <c r="AU277" i="4"/>
  <c r="AU278" i="4"/>
  <c r="AU279" i="4"/>
  <c r="AU280" i="4"/>
  <c r="AU281" i="4"/>
  <c r="AU282" i="4"/>
  <c r="AU283" i="4"/>
  <c r="AU284" i="4"/>
  <c r="AU285" i="4"/>
  <c r="AU286" i="4"/>
  <c r="AU287" i="4"/>
  <c r="AU288" i="4"/>
  <c r="AU289" i="4"/>
  <c r="AU290" i="4"/>
  <c r="AU291" i="4"/>
  <c r="AU292" i="4"/>
  <c r="AU293" i="4"/>
  <c r="AU294" i="4"/>
  <c r="AU295" i="4"/>
  <c r="AU296" i="4"/>
  <c r="AU297" i="4"/>
  <c r="AU298" i="4"/>
  <c r="AU299" i="4"/>
  <c r="AU300" i="4"/>
  <c r="AU301" i="4"/>
  <c r="AU302" i="4"/>
  <c r="AU303" i="4"/>
  <c r="AU304" i="4"/>
  <c r="AU305" i="4"/>
  <c r="AU306" i="4"/>
  <c r="AU307" i="4"/>
  <c r="AU308" i="4"/>
  <c r="AU309" i="4"/>
  <c r="AU310" i="4"/>
  <c r="AU311" i="4"/>
  <c r="AU312" i="4"/>
  <c r="AU313" i="4"/>
  <c r="AU314" i="4"/>
  <c r="AU315" i="4"/>
  <c r="AU316" i="4"/>
  <c r="AU317" i="4"/>
  <c r="AU318" i="4"/>
  <c r="AU319" i="4"/>
  <c r="AU320" i="4"/>
  <c r="AU321" i="4"/>
  <c r="AU322" i="4"/>
  <c r="AU323" i="4"/>
  <c r="AU324" i="4"/>
  <c r="AU325" i="4"/>
  <c r="AU326" i="4"/>
  <c r="AU327" i="4"/>
  <c r="AU328" i="4"/>
  <c r="AU329" i="4"/>
  <c r="AU330" i="4"/>
  <c r="AU331" i="4"/>
  <c r="AU332" i="4"/>
  <c r="AU333" i="4"/>
  <c r="AU334" i="4"/>
  <c r="AU335" i="4"/>
  <c r="AU336" i="4"/>
  <c r="AU337" i="4"/>
  <c r="AU338" i="4"/>
  <c r="AU339" i="4"/>
  <c r="AU340" i="4"/>
  <c r="AU341" i="4"/>
  <c r="AU342" i="4"/>
  <c r="AU343" i="4"/>
  <c r="AU344" i="4"/>
  <c r="AU345" i="4"/>
  <c r="AU346" i="4"/>
  <c r="AU347" i="4"/>
  <c r="AU348" i="4"/>
  <c r="AU349" i="4"/>
  <c r="AU350" i="4"/>
  <c r="AU351" i="4"/>
  <c r="AU352" i="4"/>
  <c r="AU353" i="4"/>
  <c r="AU354" i="4"/>
  <c r="AU355" i="4"/>
  <c r="AU356" i="4"/>
  <c r="AU357" i="4"/>
  <c r="AU358" i="4"/>
  <c r="AU359" i="4"/>
  <c r="AU360" i="4"/>
  <c r="AU361" i="4"/>
  <c r="AU362" i="4"/>
  <c r="AU363" i="4"/>
  <c r="AU364" i="4"/>
  <c r="AU365" i="4"/>
  <c r="AU366" i="4"/>
  <c r="AU367" i="4"/>
  <c r="AU368" i="4"/>
  <c r="AU369" i="4"/>
  <c r="AU370" i="4"/>
  <c r="AU371" i="4"/>
  <c r="AU372" i="4"/>
  <c r="AU373" i="4"/>
  <c r="AU374" i="4"/>
  <c r="AU375" i="4"/>
  <c r="AU376" i="4"/>
  <c r="AU377" i="4"/>
  <c r="AU378" i="4"/>
  <c r="AU379" i="4"/>
  <c r="AU380" i="4"/>
  <c r="AU381" i="4"/>
  <c r="AU382" i="4"/>
  <c r="AU383" i="4"/>
  <c r="AU384" i="4"/>
  <c r="AU385" i="4"/>
  <c r="AU386" i="4"/>
  <c r="AU387" i="4"/>
  <c r="AU388" i="4"/>
  <c r="AU389" i="4"/>
  <c r="AU390" i="4"/>
  <c r="AU391" i="4"/>
  <c r="AU392" i="4"/>
  <c r="AU393" i="4"/>
  <c r="AU394" i="4"/>
  <c r="AU395" i="4"/>
  <c r="AU396" i="4"/>
  <c r="AU397" i="4"/>
  <c r="AU398" i="4"/>
  <c r="AU399" i="4"/>
  <c r="AU400" i="4"/>
  <c r="AU401" i="4"/>
  <c r="AU402" i="4"/>
  <c r="AU403" i="4"/>
  <c r="AU404" i="4"/>
  <c r="AU405" i="4"/>
  <c r="AU406" i="4"/>
  <c r="AU407" i="4"/>
  <c r="AU408" i="4"/>
  <c r="AU409" i="4"/>
  <c r="AU410" i="4"/>
  <c r="AU411" i="4"/>
  <c r="AU412" i="4"/>
  <c r="AU413" i="4"/>
  <c r="AU414" i="4"/>
  <c r="AU415" i="4"/>
  <c r="AU416" i="4"/>
  <c r="AU417" i="4"/>
  <c r="AU418" i="4"/>
  <c r="AU419" i="4"/>
  <c r="AU420" i="4"/>
  <c r="AU421" i="4"/>
  <c r="AU422" i="4"/>
  <c r="AU5" i="4"/>
  <c r="C17" i="6" l="1"/>
  <c r="C15" i="6"/>
  <c r="C14" i="6"/>
  <c r="C13" i="6"/>
  <c r="C12" i="6"/>
  <c r="C11" i="6"/>
  <c r="C10" i="6"/>
  <c r="C9" i="6"/>
  <c r="C8" i="6"/>
  <c r="C7" i="6"/>
  <c r="C6" i="6"/>
  <c r="C5" i="6"/>
  <c r="C4" i="6"/>
  <c r="N422" i="5"/>
  <c r="M422" i="5"/>
  <c r="N421" i="5"/>
  <c r="M421" i="5"/>
  <c r="N420" i="5"/>
  <c r="M420" i="5"/>
  <c r="N419" i="5"/>
  <c r="M419" i="5"/>
  <c r="N418" i="5"/>
  <c r="M418" i="5"/>
  <c r="N417" i="5"/>
  <c r="M417" i="5"/>
  <c r="N416" i="5"/>
  <c r="M416" i="5"/>
  <c r="N415" i="5"/>
  <c r="M415" i="5"/>
  <c r="N414" i="5"/>
  <c r="M414" i="5"/>
  <c r="N413" i="5"/>
  <c r="M413" i="5"/>
  <c r="N412" i="5"/>
  <c r="M412" i="5"/>
  <c r="N411" i="5"/>
  <c r="M411" i="5"/>
  <c r="N410" i="5"/>
  <c r="M410" i="5"/>
  <c r="N409" i="5"/>
  <c r="M409" i="5"/>
  <c r="N408" i="5"/>
  <c r="M408" i="5"/>
  <c r="N407" i="5"/>
  <c r="M407" i="5"/>
  <c r="N406" i="5"/>
  <c r="M406" i="5"/>
  <c r="N405" i="5"/>
  <c r="M405" i="5"/>
  <c r="N404" i="5"/>
  <c r="M404" i="5"/>
  <c r="N403" i="5"/>
  <c r="M403" i="5"/>
  <c r="N402" i="5"/>
  <c r="M402" i="5"/>
  <c r="N401" i="5"/>
  <c r="M401" i="5"/>
  <c r="N400" i="5"/>
  <c r="M400" i="5"/>
  <c r="N399" i="5"/>
  <c r="M399" i="5"/>
  <c r="N398" i="5"/>
  <c r="M398" i="5"/>
  <c r="N397" i="5"/>
  <c r="M397" i="5"/>
  <c r="N396" i="5"/>
  <c r="M396" i="5"/>
  <c r="N395" i="5"/>
  <c r="M395" i="5"/>
  <c r="N394" i="5"/>
  <c r="M394" i="5"/>
  <c r="N393" i="5"/>
  <c r="M393" i="5"/>
  <c r="N392" i="5"/>
  <c r="M392" i="5"/>
  <c r="N391" i="5"/>
  <c r="M391" i="5"/>
  <c r="N390" i="5"/>
  <c r="M390" i="5"/>
  <c r="N389" i="5"/>
  <c r="M389" i="5"/>
  <c r="N388" i="5"/>
  <c r="M388" i="5"/>
  <c r="N387" i="5"/>
  <c r="M387" i="5"/>
  <c r="N386" i="5"/>
  <c r="M386" i="5"/>
  <c r="N385" i="5"/>
  <c r="M385" i="5"/>
  <c r="N384" i="5"/>
  <c r="M384" i="5"/>
  <c r="N383" i="5"/>
  <c r="M383" i="5"/>
  <c r="N382" i="5"/>
  <c r="M382" i="5"/>
  <c r="N381" i="5"/>
  <c r="M381" i="5"/>
  <c r="N380" i="5"/>
  <c r="M380" i="5"/>
  <c r="N379" i="5"/>
  <c r="M379" i="5"/>
  <c r="N378" i="5"/>
  <c r="M378" i="5"/>
  <c r="N377" i="5"/>
  <c r="M377" i="5"/>
  <c r="N376" i="5"/>
  <c r="M376" i="5"/>
  <c r="N375" i="5"/>
  <c r="M375" i="5"/>
  <c r="N374" i="5"/>
  <c r="M374" i="5"/>
  <c r="N373" i="5"/>
  <c r="M373" i="5"/>
  <c r="N372" i="5"/>
  <c r="M372" i="5"/>
  <c r="N371" i="5"/>
  <c r="M371" i="5"/>
  <c r="N370" i="5"/>
  <c r="M370" i="5"/>
  <c r="N369" i="5"/>
  <c r="M369" i="5"/>
  <c r="N368" i="5"/>
  <c r="M368" i="5"/>
  <c r="N367" i="5"/>
  <c r="M367" i="5"/>
  <c r="N366" i="5"/>
  <c r="M366" i="5"/>
  <c r="N365" i="5"/>
  <c r="M365" i="5"/>
  <c r="N364" i="5"/>
  <c r="M364" i="5"/>
  <c r="N363" i="5"/>
  <c r="M363" i="5"/>
  <c r="N362" i="5"/>
  <c r="M362" i="5"/>
  <c r="N361" i="5"/>
  <c r="M361" i="5"/>
  <c r="N360" i="5"/>
  <c r="M360" i="5"/>
  <c r="N359" i="5"/>
  <c r="M359" i="5"/>
  <c r="N358" i="5"/>
  <c r="M358" i="5"/>
  <c r="N357" i="5"/>
  <c r="M357" i="5"/>
  <c r="N356" i="5"/>
  <c r="M356" i="5"/>
  <c r="N355" i="5"/>
  <c r="M355" i="5"/>
  <c r="N354" i="5"/>
  <c r="M354" i="5"/>
  <c r="N353" i="5"/>
  <c r="M353" i="5"/>
  <c r="N352" i="5"/>
  <c r="M352" i="5"/>
  <c r="N351" i="5"/>
  <c r="M351" i="5"/>
  <c r="N350" i="5"/>
  <c r="M350" i="5"/>
  <c r="N349" i="5"/>
  <c r="M349" i="5"/>
  <c r="N348" i="5"/>
  <c r="M348" i="5"/>
  <c r="N347" i="5"/>
  <c r="M347" i="5"/>
  <c r="N346" i="5"/>
  <c r="M346" i="5"/>
  <c r="N345" i="5"/>
  <c r="M345" i="5"/>
  <c r="N344" i="5"/>
  <c r="M344" i="5"/>
  <c r="N343" i="5"/>
  <c r="M343" i="5"/>
  <c r="N342" i="5"/>
  <c r="M342" i="5"/>
  <c r="N341" i="5"/>
  <c r="M341" i="5"/>
  <c r="N340" i="5"/>
  <c r="M340" i="5"/>
  <c r="N339" i="5"/>
  <c r="M339" i="5"/>
  <c r="N338" i="5"/>
  <c r="M338" i="5"/>
  <c r="N337" i="5"/>
  <c r="M337" i="5"/>
  <c r="N336" i="5"/>
  <c r="M336" i="5"/>
  <c r="N335" i="5"/>
  <c r="M335" i="5"/>
  <c r="N334" i="5"/>
  <c r="M334" i="5"/>
  <c r="N333" i="5"/>
  <c r="M333" i="5"/>
  <c r="N332" i="5"/>
  <c r="M332" i="5"/>
  <c r="N331" i="5"/>
  <c r="M331" i="5"/>
  <c r="N330" i="5"/>
  <c r="M330" i="5"/>
  <c r="N329" i="5"/>
  <c r="M329" i="5"/>
  <c r="N328" i="5"/>
  <c r="M328" i="5"/>
  <c r="N327" i="5"/>
  <c r="M327" i="5"/>
  <c r="N326" i="5"/>
  <c r="M326" i="5"/>
  <c r="N325" i="5"/>
  <c r="M325" i="5"/>
  <c r="N324" i="5"/>
  <c r="M324" i="5"/>
  <c r="N323" i="5"/>
  <c r="M323" i="5"/>
  <c r="N322" i="5"/>
  <c r="M322" i="5"/>
  <c r="N321" i="5"/>
  <c r="M321" i="5"/>
  <c r="N320" i="5"/>
  <c r="M320" i="5"/>
  <c r="N319" i="5"/>
  <c r="M319" i="5"/>
  <c r="N318" i="5"/>
  <c r="M318" i="5"/>
  <c r="N317" i="5"/>
  <c r="M317" i="5"/>
  <c r="N316" i="5"/>
  <c r="M316" i="5"/>
  <c r="N315" i="5"/>
  <c r="M315" i="5"/>
  <c r="N314" i="5"/>
  <c r="M314" i="5"/>
  <c r="N313" i="5"/>
  <c r="M313" i="5"/>
  <c r="N312" i="5"/>
  <c r="M312" i="5"/>
  <c r="N311" i="5"/>
  <c r="M311" i="5"/>
  <c r="N310" i="5"/>
  <c r="M310" i="5"/>
  <c r="N309" i="5"/>
  <c r="M309" i="5"/>
  <c r="N308" i="5"/>
  <c r="M308" i="5"/>
  <c r="N307" i="5"/>
  <c r="M307" i="5"/>
  <c r="N306" i="5"/>
  <c r="M306" i="5"/>
  <c r="N305" i="5"/>
  <c r="M305" i="5"/>
  <c r="N304" i="5"/>
  <c r="M304" i="5"/>
  <c r="N303" i="5"/>
  <c r="M303" i="5"/>
  <c r="N302" i="5"/>
  <c r="M302" i="5"/>
  <c r="N301" i="5"/>
  <c r="M301" i="5"/>
  <c r="N300" i="5"/>
  <c r="M300" i="5"/>
  <c r="N299" i="5"/>
  <c r="M299" i="5"/>
  <c r="N298" i="5"/>
  <c r="M298" i="5"/>
  <c r="N297" i="5"/>
  <c r="M297" i="5"/>
  <c r="N296" i="5"/>
  <c r="M296" i="5"/>
  <c r="N295" i="5"/>
  <c r="M295" i="5"/>
  <c r="N294" i="5"/>
  <c r="M294" i="5"/>
  <c r="N293" i="5"/>
  <c r="M293" i="5"/>
  <c r="N292" i="5"/>
  <c r="M292" i="5"/>
  <c r="N291" i="5"/>
  <c r="M291" i="5"/>
  <c r="N290" i="5"/>
  <c r="M290" i="5"/>
  <c r="N289" i="5"/>
  <c r="M289" i="5"/>
  <c r="N288" i="5"/>
  <c r="M288" i="5"/>
  <c r="N287" i="5"/>
  <c r="M287" i="5"/>
  <c r="N286" i="5"/>
  <c r="M286" i="5"/>
  <c r="N285" i="5"/>
  <c r="M285" i="5"/>
  <c r="N284" i="5"/>
  <c r="M284" i="5"/>
  <c r="N283" i="5"/>
  <c r="M283" i="5"/>
  <c r="N282" i="5"/>
  <c r="M282" i="5"/>
  <c r="N281" i="5"/>
  <c r="M281" i="5"/>
  <c r="N280" i="5"/>
  <c r="M280" i="5"/>
  <c r="N279" i="5"/>
  <c r="M279" i="5"/>
  <c r="N278" i="5"/>
  <c r="M278" i="5"/>
  <c r="N277" i="5"/>
  <c r="M277" i="5"/>
  <c r="N276" i="5"/>
  <c r="M276" i="5"/>
  <c r="N275" i="5"/>
  <c r="M275" i="5"/>
  <c r="N274" i="5"/>
  <c r="M274" i="5"/>
  <c r="N273" i="5"/>
  <c r="M273" i="5"/>
  <c r="N272" i="5"/>
  <c r="M272" i="5"/>
  <c r="N271" i="5"/>
  <c r="M271" i="5"/>
  <c r="N270" i="5"/>
  <c r="M270" i="5"/>
  <c r="N269" i="5"/>
  <c r="M269" i="5"/>
  <c r="N268" i="5"/>
  <c r="M268" i="5"/>
  <c r="N267" i="5"/>
  <c r="M267" i="5"/>
  <c r="N266" i="5"/>
  <c r="M266" i="5"/>
  <c r="N265" i="5"/>
  <c r="M265" i="5"/>
  <c r="N264" i="5"/>
  <c r="M264" i="5"/>
  <c r="N263" i="5"/>
  <c r="M263" i="5"/>
  <c r="N262" i="5"/>
  <c r="M262" i="5"/>
  <c r="N261" i="5"/>
  <c r="M261" i="5"/>
  <c r="N260" i="5"/>
  <c r="M260" i="5"/>
  <c r="N259" i="5"/>
  <c r="M259" i="5"/>
  <c r="N258" i="5"/>
  <c r="M258" i="5"/>
  <c r="N257" i="5"/>
  <c r="M257" i="5"/>
  <c r="N256" i="5"/>
  <c r="M256" i="5"/>
  <c r="N255" i="5"/>
  <c r="M255" i="5"/>
  <c r="N254" i="5"/>
  <c r="M254" i="5"/>
  <c r="N253" i="5"/>
  <c r="M253" i="5"/>
  <c r="N252" i="5"/>
  <c r="M252" i="5"/>
  <c r="N251" i="5"/>
  <c r="M251" i="5"/>
  <c r="N250" i="5"/>
  <c r="M250" i="5"/>
  <c r="N249" i="5"/>
  <c r="M249" i="5"/>
  <c r="N248" i="5"/>
  <c r="M248" i="5"/>
  <c r="N247" i="5"/>
  <c r="M247" i="5"/>
  <c r="N246" i="5"/>
  <c r="M246" i="5"/>
  <c r="N245" i="5"/>
  <c r="M245" i="5"/>
  <c r="N244" i="5"/>
  <c r="M244" i="5"/>
  <c r="N243" i="5"/>
  <c r="M243" i="5"/>
  <c r="N242" i="5"/>
  <c r="M242" i="5"/>
  <c r="N241" i="5"/>
  <c r="M241" i="5"/>
  <c r="N240" i="5"/>
  <c r="M240" i="5"/>
  <c r="N239" i="5"/>
  <c r="M239" i="5"/>
  <c r="N238" i="5"/>
  <c r="M238" i="5"/>
  <c r="N237" i="5"/>
  <c r="M237" i="5"/>
  <c r="N236" i="5"/>
  <c r="M236" i="5"/>
  <c r="N235" i="5"/>
  <c r="M235" i="5"/>
  <c r="N234" i="5"/>
  <c r="M234" i="5"/>
  <c r="N233" i="5"/>
  <c r="M233" i="5"/>
  <c r="N232" i="5"/>
  <c r="M232" i="5"/>
  <c r="N231" i="5"/>
  <c r="M231" i="5"/>
  <c r="N230" i="5"/>
  <c r="M230" i="5"/>
  <c r="N229" i="5"/>
  <c r="M229" i="5"/>
  <c r="N228" i="5"/>
  <c r="M228" i="5"/>
  <c r="N227" i="5"/>
  <c r="M227" i="5"/>
  <c r="N226" i="5"/>
  <c r="M226" i="5"/>
  <c r="N225" i="5"/>
  <c r="M225" i="5"/>
  <c r="N224" i="5"/>
  <c r="M224" i="5"/>
  <c r="N223" i="5"/>
  <c r="M223" i="5"/>
  <c r="N222" i="5"/>
  <c r="M222" i="5"/>
  <c r="N221" i="5"/>
  <c r="M221" i="5"/>
  <c r="N220" i="5"/>
  <c r="M220" i="5"/>
  <c r="N219" i="5"/>
  <c r="M219" i="5"/>
  <c r="N218" i="5"/>
  <c r="M218" i="5"/>
  <c r="N217" i="5"/>
  <c r="M217" i="5"/>
  <c r="N216" i="5"/>
  <c r="M216" i="5"/>
  <c r="N215" i="5"/>
  <c r="M215" i="5"/>
  <c r="N214" i="5"/>
  <c r="M214" i="5"/>
  <c r="N213" i="5"/>
  <c r="M213" i="5"/>
  <c r="N212" i="5"/>
  <c r="M212" i="5"/>
  <c r="N211" i="5"/>
  <c r="M211" i="5"/>
  <c r="N210" i="5"/>
  <c r="M210" i="5"/>
  <c r="N209" i="5"/>
  <c r="M209" i="5"/>
  <c r="N208" i="5"/>
  <c r="M208" i="5"/>
  <c r="N207" i="5"/>
  <c r="M207" i="5"/>
  <c r="N206" i="5"/>
  <c r="M206" i="5"/>
  <c r="N205" i="5"/>
  <c r="M205" i="5"/>
  <c r="N204" i="5"/>
  <c r="M204" i="5"/>
  <c r="N203" i="5"/>
  <c r="M203" i="5"/>
  <c r="N202" i="5"/>
  <c r="M202" i="5"/>
  <c r="N201" i="5"/>
  <c r="M201" i="5"/>
  <c r="N200" i="5"/>
  <c r="M200" i="5"/>
  <c r="N199" i="5"/>
  <c r="M199" i="5"/>
  <c r="N198" i="5"/>
  <c r="M198" i="5"/>
  <c r="N197" i="5"/>
  <c r="M197" i="5"/>
  <c r="N196" i="5"/>
  <c r="M196" i="5"/>
  <c r="N195" i="5"/>
  <c r="M195" i="5"/>
  <c r="N194" i="5"/>
  <c r="M194" i="5"/>
  <c r="N193" i="5"/>
  <c r="M193" i="5"/>
  <c r="N192" i="5"/>
  <c r="M192" i="5"/>
  <c r="N191" i="5"/>
  <c r="M191" i="5"/>
  <c r="N190" i="5"/>
  <c r="M190" i="5"/>
  <c r="N189" i="5"/>
  <c r="M189" i="5"/>
  <c r="N188" i="5"/>
  <c r="M188" i="5"/>
  <c r="N187" i="5"/>
  <c r="M187" i="5"/>
  <c r="N186" i="5"/>
  <c r="M186" i="5"/>
  <c r="N185" i="5"/>
  <c r="M185" i="5"/>
  <c r="N184" i="5"/>
  <c r="M184" i="5"/>
  <c r="N183" i="5"/>
  <c r="M183" i="5"/>
  <c r="N182" i="5"/>
  <c r="M182" i="5"/>
  <c r="N181" i="5"/>
  <c r="M181" i="5"/>
  <c r="N180" i="5"/>
  <c r="M180" i="5"/>
  <c r="N179" i="5"/>
  <c r="M179" i="5"/>
  <c r="N178" i="5"/>
  <c r="M178" i="5"/>
  <c r="N177" i="5"/>
  <c r="M177" i="5"/>
  <c r="N176" i="5"/>
  <c r="M176" i="5"/>
  <c r="N175" i="5"/>
  <c r="M175" i="5"/>
  <c r="N174" i="5"/>
  <c r="M174" i="5"/>
  <c r="N173" i="5"/>
  <c r="M173" i="5"/>
  <c r="N172" i="5"/>
  <c r="M172" i="5"/>
  <c r="N171" i="5"/>
  <c r="M171" i="5"/>
  <c r="N170" i="5"/>
  <c r="M170" i="5"/>
  <c r="N169" i="5"/>
  <c r="M169" i="5"/>
  <c r="N168" i="5"/>
  <c r="M168" i="5"/>
  <c r="N167" i="5"/>
  <c r="M167" i="5"/>
  <c r="N166" i="5"/>
  <c r="M166" i="5"/>
  <c r="N165" i="5"/>
  <c r="M165" i="5"/>
  <c r="N164" i="5"/>
  <c r="M164" i="5"/>
  <c r="N163" i="5"/>
  <c r="M163" i="5"/>
  <c r="N162" i="5"/>
  <c r="M162" i="5"/>
  <c r="N161" i="5"/>
  <c r="M161" i="5"/>
  <c r="N160" i="5"/>
  <c r="M160" i="5"/>
  <c r="N159" i="5"/>
  <c r="M159" i="5"/>
  <c r="N158" i="5"/>
  <c r="M158" i="5"/>
  <c r="N157" i="5"/>
  <c r="M157" i="5"/>
  <c r="N156" i="5"/>
  <c r="M156" i="5"/>
  <c r="N155" i="5"/>
  <c r="M155" i="5"/>
  <c r="N154" i="5"/>
  <c r="M154" i="5"/>
  <c r="N153" i="5"/>
  <c r="M153" i="5"/>
  <c r="N152" i="5"/>
  <c r="M152" i="5"/>
  <c r="N151" i="5"/>
  <c r="M151" i="5"/>
  <c r="N150" i="5"/>
  <c r="M150" i="5"/>
  <c r="N149" i="5"/>
  <c r="M149" i="5"/>
  <c r="N148" i="5"/>
  <c r="M148" i="5"/>
  <c r="N147" i="5"/>
  <c r="M147" i="5"/>
  <c r="N146" i="5"/>
  <c r="M146" i="5"/>
  <c r="N145" i="5"/>
  <c r="M145" i="5"/>
  <c r="N144" i="5"/>
  <c r="M144" i="5"/>
  <c r="N143" i="5"/>
  <c r="M143" i="5"/>
  <c r="N142" i="5"/>
  <c r="M142" i="5"/>
  <c r="N141" i="5"/>
  <c r="M141" i="5"/>
  <c r="N140" i="5"/>
  <c r="M140" i="5"/>
  <c r="N139" i="5"/>
  <c r="M139" i="5"/>
  <c r="N138" i="5"/>
  <c r="M138" i="5"/>
  <c r="N137" i="5"/>
  <c r="M137" i="5"/>
  <c r="N136" i="5"/>
  <c r="M136" i="5"/>
  <c r="N135" i="5"/>
  <c r="M135" i="5"/>
  <c r="N134" i="5"/>
  <c r="M134" i="5"/>
  <c r="N133" i="5"/>
  <c r="M133" i="5"/>
  <c r="N132" i="5"/>
  <c r="M132" i="5"/>
  <c r="N131" i="5"/>
  <c r="M131" i="5"/>
  <c r="N130" i="5"/>
  <c r="M130" i="5"/>
  <c r="N129" i="5"/>
  <c r="M129" i="5"/>
  <c r="N128" i="5"/>
  <c r="M128" i="5"/>
  <c r="N127" i="5"/>
  <c r="M127" i="5"/>
  <c r="N126" i="5"/>
  <c r="M126" i="5"/>
  <c r="N125" i="5"/>
  <c r="M125" i="5"/>
  <c r="N124" i="5"/>
  <c r="M124" i="5"/>
  <c r="N123" i="5"/>
  <c r="M123" i="5"/>
  <c r="N122" i="5"/>
  <c r="M122" i="5"/>
  <c r="N121" i="5"/>
  <c r="M121" i="5"/>
  <c r="N120" i="5"/>
  <c r="M120" i="5"/>
  <c r="N119" i="5"/>
  <c r="M119" i="5"/>
  <c r="N118" i="5"/>
  <c r="M118" i="5"/>
  <c r="N117" i="5"/>
  <c r="M117" i="5"/>
  <c r="N116" i="5"/>
  <c r="M116" i="5"/>
  <c r="N115" i="5"/>
  <c r="M115" i="5"/>
  <c r="N114" i="5"/>
  <c r="M114" i="5"/>
  <c r="N113" i="5"/>
  <c r="M113" i="5"/>
  <c r="N112" i="5"/>
  <c r="M112" i="5"/>
  <c r="N111" i="5"/>
  <c r="M111" i="5"/>
  <c r="N110" i="5"/>
  <c r="M110" i="5"/>
  <c r="N109" i="5"/>
  <c r="M109" i="5"/>
  <c r="N108" i="5"/>
  <c r="M108" i="5"/>
  <c r="N107" i="5"/>
  <c r="M107" i="5"/>
  <c r="N106" i="5"/>
  <c r="M106" i="5"/>
  <c r="N105" i="5"/>
  <c r="M105" i="5"/>
  <c r="N104" i="5"/>
  <c r="M104" i="5"/>
  <c r="N103" i="5"/>
  <c r="M103" i="5"/>
  <c r="N102" i="5"/>
  <c r="M102" i="5"/>
  <c r="N101" i="5"/>
  <c r="M101" i="5"/>
  <c r="N100" i="5"/>
  <c r="M100" i="5"/>
  <c r="N99" i="5"/>
  <c r="M99" i="5"/>
  <c r="N98" i="5"/>
  <c r="M98" i="5"/>
  <c r="N97" i="5"/>
  <c r="M97" i="5"/>
  <c r="N96" i="5"/>
  <c r="M96" i="5"/>
  <c r="N95" i="5"/>
  <c r="M95" i="5"/>
  <c r="N94" i="5"/>
  <c r="M94" i="5"/>
  <c r="N93" i="5"/>
  <c r="M93" i="5"/>
  <c r="N92" i="5"/>
  <c r="M92" i="5"/>
  <c r="N91" i="5"/>
  <c r="M91" i="5"/>
  <c r="N90" i="5"/>
  <c r="M90" i="5"/>
  <c r="N89" i="5"/>
  <c r="M89" i="5"/>
  <c r="N88" i="5"/>
  <c r="M88" i="5"/>
  <c r="N87" i="5"/>
  <c r="M87" i="5"/>
  <c r="N86" i="5"/>
  <c r="M86" i="5"/>
  <c r="N85" i="5"/>
  <c r="M85" i="5"/>
  <c r="N84" i="5"/>
  <c r="M84" i="5"/>
  <c r="N83" i="5"/>
  <c r="M83" i="5"/>
  <c r="N82" i="5"/>
  <c r="M82" i="5"/>
  <c r="N81" i="5"/>
  <c r="M81" i="5"/>
  <c r="N80" i="5"/>
  <c r="M80" i="5"/>
  <c r="N79" i="5"/>
  <c r="M79" i="5"/>
  <c r="N78" i="5"/>
  <c r="M78" i="5"/>
  <c r="N77" i="5"/>
  <c r="M77" i="5"/>
  <c r="N76" i="5"/>
  <c r="M76" i="5"/>
  <c r="N75" i="5"/>
  <c r="M75" i="5"/>
  <c r="N74" i="5"/>
  <c r="M74" i="5"/>
  <c r="N73" i="5"/>
  <c r="M73" i="5"/>
  <c r="N72" i="5"/>
  <c r="M72" i="5"/>
  <c r="N71" i="5"/>
  <c r="M71" i="5"/>
  <c r="N70" i="5"/>
  <c r="M70" i="5"/>
  <c r="N69" i="5"/>
  <c r="M69" i="5"/>
  <c r="N68" i="5"/>
  <c r="M68" i="5"/>
  <c r="N67" i="5"/>
  <c r="M67" i="5"/>
  <c r="N66" i="5"/>
  <c r="M66" i="5"/>
  <c r="N65" i="5"/>
  <c r="M65" i="5"/>
  <c r="N64" i="5"/>
  <c r="M64" i="5"/>
  <c r="N63" i="5"/>
  <c r="M63" i="5"/>
  <c r="N62" i="5"/>
  <c r="M62" i="5"/>
  <c r="N61" i="5"/>
  <c r="M61" i="5"/>
  <c r="N60" i="5"/>
  <c r="M60" i="5"/>
  <c r="N59" i="5"/>
  <c r="M59" i="5"/>
  <c r="N58" i="5"/>
  <c r="M58" i="5"/>
  <c r="N57" i="5"/>
  <c r="M57" i="5"/>
  <c r="N56" i="5"/>
  <c r="M56" i="5"/>
  <c r="N55" i="5"/>
  <c r="M55" i="5"/>
  <c r="N54" i="5"/>
  <c r="M54" i="5"/>
  <c r="N53" i="5"/>
  <c r="M53" i="5"/>
  <c r="N52" i="5"/>
  <c r="M52" i="5"/>
  <c r="N51" i="5"/>
  <c r="M51" i="5"/>
  <c r="N50" i="5"/>
  <c r="M50" i="5"/>
  <c r="N49" i="5"/>
  <c r="M49" i="5"/>
  <c r="N48" i="5"/>
  <c r="M48" i="5"/>
  <c r="N47" i="5"/>
  <c r="M47" i="5"/>
  <c r="N46" i="5"/>
  <c r="M46" i="5"/>
  <c r="N45" i="5"/>
  <c r="M45" i="5"/>
  <c r="N44" i="5"/>
  <c r="M44" i="5"/>
  <c r="N43" i="5"/>
  <c r="M43" i="5"/>
  <c r="N42" i="5"/>
  <c r="M42" i="5"/>
  <c r="N41" i="5"/>
  <c r="M41" i="5"/>
  <c r="N40" i="5"/>
  <c r="M40" i="5"/>
  <c r="N39" i="5"/>
  <c r="M39" i="5"/>
  <c r="N38" i="5"/>
  <c r="M38" i="5"/>
  <c r="N37" i="5"/>
  <c r="M37" i="5"/>
  <c r="N36" i="5"/>
  <c r="M36" i="5"/>
  <c r="N35" i="5"/>
  <c r="M35" i="5"/>
  <c r="N34" i="5"/>
  <c r="M34" i="5"/>
  <c r="N33" i="5"/>
  <c r="M33" i="5"/>
  <c r="N32" i="5"/>
  <c r="M32" i="5"/>
  <c r="N31" i="5"/>
  <c r="M31" i="5"/>
  <c r="N30" i="5"/>
  <c r="M30" i="5"/>
  <c r="N29" i="5"/>
  <c r="M29" i="5"/>
  <c r="N28" i="5"/>
  <c r="M28" i="5"/>
  <c r="N27" i="5"/>
  <c r="M27" i="5"/>
  <c r="N26" i="5"/>
  <c r="M26" i="5"/>
  <c r="N25" i="5"/>
  <c r="M25" i="5"/>
  <c r="N24" i="5"/>
  <c r="M24" i="5"/>
  <c r="N23" i="5"/>
  <c r="M23" i="5"/>
  <c r="N22" i="5"/>
  <c r="M22" i="5"/>
  <c r="N21" i="5"/>
  <c r="M21" i="5"/>
  <c r="N20" i="5"/>
  <c r="M20" i="5"/>
  <c r="N19" i="5"/>
  <c r="M19" i="5"/>
  <c r="N18" i="5"/>
  <c r="M18" i="5"/>
  <c r="N17" i="5"/>
  <c r="M17" i="5"/>
  <c r="N16" i="5"/>
  <c r="M16" i="5"/>
  <c r="N15" i="5"/>
  <c r="M15" i="5"/>
  <c r="N14" i="5"/>
  <c r="M14" i="5"/>
  <c r="N13" i="5"/>
  <c r="M13" i="5"/>
  <c r="N12" i="5"/>
  <c r="M12" i="5"/>
  <c r="N11" i="5"/>
  <c r="M11" i="5"/>
  <c r="B11" i="5"/>
  <c r="N10" i="5"/>
  <c r="M10" i="5"/>
  <c r="B10" i="5"/>
  <c r="N9" i="5"/>
  <c r="M9" i="5"/>
  <c r="N8" i="5"/>
  <c r="M8" i="5"/>
  <c r="N7" i="5"/>
  <c r="M7" i="5"/>
  <c r="N6" i="5"/>
  <c r="M6" i="5"/>
  <c r="N5" i="5"/>
  <c r="M5" i="5"/>
  <c r="AA422" i="4"/>
  <c r="S422" i="4"/>
  <c r="R422" i="4"/>
  <c r="N422" i="4"/>
  <c r="J422" i="4"/>
  <c r="I422" i="4"/>
  <c r="AA421" i="4"/>
  <c r="Q421" i="4"/>
  <c r="S421" i="4"/>
  <c r="R421" i="4"/>
  <c r="N421" i="4"/>
  <c r="J421" i="4"/>
  <c r="I421" i="4"/>
  <c r="AA420" i="4"/>
  <c r="S420" i="4"/>
  <c r="R420" i="4"/>
  <c r="Q420" i="4"/>
  <c r="N420" i="4"/>
  <c r="J420" i="4"/>
  <c r="I420" i="4"/>
  <c r="H420" i="4"/>
  <c r="AA419" i="4"/>
  <c r="S419" i="4"/>
  <c r="R419" i="4"/>
  <c r="N419" i="4"/>
  <c r="J419" i="4"/>
  <c r="I419" i="4"/>
  <c r="K419" i="4" s="1"/>
  <c r="H419" i="4"/>
  <c r="AA418" i="4"/>
  <c r="S418" i="4"/>
  <c r="R418" i="4"/>
  <c r="Q418" i="4"/>
  <c r="N418" i="4"/>
  <c r="J418" i="4"/>
  <c r="I418" i="4"/>
  <c r="H418" i="4"/>
  <c r="AA417" i="4"/>
  <c r="S417" i="4"/>
  <c r="N417" i="4"/>
  <c r="J417" i="4"/>
  <c r="I417" i="4"/>
  <c r="H417" i="4"/>
  <c r="AA416" i="4"/>
  <c r="S416" i="4"/>
  <c r="N416" i="4"/>
  <c r="J416" i="4"/>
  <c r="I416" i="4"/>
  <c r="H416" i="4"/>
  <c r="AA415" i="4"/>
  <c r="S415" i="4"/>
  <c r="Q415" i="4"/>
  <c r="R415" i="4"/>
  <c r="J415" i="4"/>
  <c r="AF415" i="4" s="1"/>
  <c r="AH415" i="4" s="1"/>
  <c r="I415" i="4"/>
  <c r="AE415" i="4" s="1"/>
  <c r="AG415" i="4" s="1"/>
  <c r="H415" i="4"/>
  <c r="AA414" i="4"/>
  <c r="S414" i="4"/>
  <c r="N414" i="4"/>
  <c r="J414" i="4"/>
  <c r="I414" i="4"/>
  <c r="K414" i="4" s="1"/>
  <c r="H414" i="4"/>
  <c r="AG413" i="4"/>
  <c r="AA413" i="4"/>
  <c r="S413" i="4"/>
  <c r="R413" i="4"/>
  <c r="K413" i="4"/>
  <c r="J413" i="4"/>
  <c r="AM413" i="4" s="1"/>
  <c r="AC413" i="4" s="1"/>
  <c r="I413" i="4"/>
  <c r="AE413" i="4" s="1"/>
  <c r="H413" i="4"/>
  <c r="AA412" i="4"/>
  <c r="S412" i="4"/>
  <c r="R412" i="4"/>
  <c r="N412" i="4"/>
  <c r="K412" i="4"/>
  <c r="J412" i="4"/>
  <c r="AF412" i="4" s="1"/>
  <c r="AH412" i="4" s="1"/>
  <c r="I412" i="4"/>
  <c r="AL412" i="4" s="1"/>
  <c r="AB412" i="4" s="1"/>
  <c r="H412" i="4"/>
  <c r="AA411" i="4"/>
  <c r="Q411" i="4"/>
  <c r="S411" i="4"/>
  <c r="R411" i="4"/>
  <c r="N411" i="4"/>
  <c r="J411" i="4"/>
  <c r="AF411" i="4" s="1"/>
  <c r="AH411" i="4" s="1"/>
  <c r="I411" i="4"/>
  <c r="AE411" i="4" s="1"/>
  <c r="AG411" i="4" s="1"/>
  <c r="H411" i="4"/>
  <c r="AA410" i="4"/>
  <c r="S410" i="4"/>
  <c r="R410" i="4"/>
  <c r="Q410" i="4"/>
  <c r="N410" i="4"/>
  <c r="J410" i="4"/>
  <c r="AM410" i="4" s="1"/>
  <c r="AC410" i="4" s="1"/>
  <c r="I410" i="4"/>
  <c r="H410" i="4"/>
  <c r="AA409" i="4"/>
  <c r="S409" i="4"/>
  <c r="Q409" i="4"/>
  <c r="R409" i="4"/>
  <c r="J409" i="4"/>
  <c r="AF409" i="4" s="1"/>
  <c r="AH409" i="4" s="1"/>
  <c r="I409" i="4"/>
  <c r="H409" i="4"/>
  <c r="AA408" i="4"/>
  <c r="S408" i="4"/>
  <c r="R408" i="4"/>
  <c r="Q408" i="4"/>
  <c r="N408" i="4"/>
  <c r="J408" i="4"/>
  <c r="I408" i="4"/>
  <c r="H408" i="4"/>
  <c r="AA407" i="4"/>
  <c r="S407" i="4"/>
  <c r="J407" i="4"/>
  <c r="AF407" i="4" s="1"/>
  <c r="AH407" i="4" s="1"/>
  <c r="I407" i="4"/>
  <c r="H407" i="4"/>
  <c r="AA406" i="4"/>
  <c r="R406" i="4"/>
  <c r="Q406" i="4"/>
  <c r="S406" i="4"/>
  <c r="N406" i="4"/>
  <c r="J406" i="4"/>
  <c r="I406" i="4"/>
  <c r="H406" i="4"/>
  <c r="AM406" i="4" s="1"/>
  <c r="AC406" i="4" s="1"/>
  <c r="AL405" i="4"/>
  <c r="AB405" i="4" s="1"/>
  <c r="AA405" i="4"/>
  <c r="S405" i="4"/>
  <c r="N405" i="4"/>
  <c r="J405" i="4"/>
  <c r="AF405" i="4" s="1"/>
  <c r="AH405" i="4" s="1"/>
  <c r="I405" i="4"/>
  <c r="AE405" i="4" s="1"/>
  <c r="AG405" i="4" s="1"/>
  <c r="H405" i="4"/>
  <c r="AA404" i="4"/>
  <c r="R404" i="4"/>
  <c r="S404" i="4"/>
  <c r="J404" i="4"/>
  <c r="AF404" i="4" s="1"/>
  <c r="AH404" i="4" s="1"/>
  <c r="I404" i="4"/>
  <c r="AE404" i="4" s="1"/>
  <c r="AG404" i="4" s="1"/>
  <c r="H404" i="4"/>
  <c r="AA403" i="4"/>
  <c r="S403" i="4"/>
  <c r="Q403" i="4"/>
  <c r="N403" i="4"/>
  <c r="J403" i="4"/>
  <c r="AF403" i="4" s="1"/>
  <c r="AH403" i="4" s="1"/>
  <c r="I403" i="4"/>
  <c r="H403" i="4"/>
  <c r="AA402" i="4"/>
  <c r="Q402" i="4"/>
  <c r="S402" i="4"/>
  <c r="R402" i="4"/>
  <c r="N402" i="4"/>
  <c r="J402" i="4"/>
  <c r="AF402" i="4" s="1"/>
  <c r="AH402" i="4" s="1"/>
  <c r="I402" i="4"/>
  <c r="AE402" i="4" s="1"/>
  <c r="AG402" i="4" s="1"/>
  <c r="AI402" i="4" s="1"/>
  <c r="AD402" i="4" s="1"/>
  <c r="H402" i="4"/>
  <c r="AE401" i="4"/>
  <c r="AG401" i="4" s="1"/>
  <c r="AA401" i="4"/>
  <c r="S401" i="4"/>
  <c r="R401" i="4"/>
  <c r="N401" i="4"/>
  <c r="J401" i="4"/>
  <c r="AF401" i="4" s="1"/>
  <c r="AH401" i="4" s="1"/>
  <c r="I401" i="4"/>
  <c r="H401" i="4"/>
  <c r="AA400" i="4"/>
  <c r="S400" i="4"/>
  <c r="R400" i="4"/>
  <c r="Q400" i="4"/>
  <c r="N400" i="4"/>
  <c r="J400" i="4"/>
  <c r="AM400" i="4" s="1"/>
  <c r="AC400" i="4" s="1"/>
  <c r="I400" i="4"/>
  <c r="AL400" i="4" s="1"/>
  <c r="AB400" i="4" s="1"/>
  <c r="H400" i="4"/>
  <c r="AA399" i="4"/>
  <c r="R399" i="4"/>
  <c r="Q399" i="4"/>
  <c r="S399" i="4"/>
  <c r="N399" i="4"/>
  <c r="J399" i="4"/>
  <c r="I399" i="4"/>
  <c r="H399" i="4"/>
  <c r="AE398" i="4"/>
  <c r="AG398" i="4" s="1"/>
  <c r="AA398" i="4"/>
  <c r="R398" i="4"/>
  <c r="S398" i="4"/>
  <c r="Q398" i="4"/>
  <c r="N398" i="4"/>
  <c r="J398" i="4"/>
  <c r="I398" i="4"/>
  <c r="AL398" i="4" s="1"/>
  <c r="AB398" i="4" s="1"/>
  <c r="H398" i="4"/>
  <c r="AA397" i="4"/>
  <c r="R397" i="4"/>
  <c r="S397" i="4"/>
  <c r="N397" i="4"/>
  <c r="J397" i="4"/>
  <c r="AF397" i="4" s="1"/>
  <c r="AH397" i="4" s="1"/>
  <c r="I397" i="4"/>
  <c r="AE397" i="4" s="1"/>
  <c r="AG397" i="4" s="1"/>
  <c r="H397" i="4"/>
  <c r="AM396" i="4"/>
  <c r="AC396" i="4" s="1"/>
  <c r="AA396" i="4"/>
  <c r="S396" i="4"/>
  <c r="R396" i="4"/>
  <c r="N396" i="4"/>
  <c r="J396" i="4"/>
  <c r="AF396" i="4" s="1"/>
  <c r="AH396" i="4" s="1"/>
  <c r="I396" i="4"/>
  <c r="AL396" i="4" s="1"/>
  <c r="AB396" i="4" s="1"/>
  <c r="H396" i="4"/>
  <c r="AE395" i="4"/>
  <c r="AG395" i="4" s="1"/>
  <c r="AA395" i="4"/>
  <c r="S395" i="4"/>
  <c r="R395" i="4"/>
  <c r="N395" i="4"/>
  <c r="K395" i="4"/>
  <c r="J395" i="4"/>
  <c r="AF395" i="4" s="1"/>
  <c r="AH395" i="4" s="1"/>
  <c r="I395" i="4"/>
  <c r="AL395" i="4" s="1"/>
  <c r="AB395" i="4" s="1"/>
  <c r="H395" i="4"/>
  <c r="AA394" i="4"/>
  <c r="S394" i="4"/>
  <c r="R394" i="4"/>
  <c r="Q394" i="4"/>
  <c r="N394" i="4"/>
  <c r="J394" i="4"/>
  <c r="AF394" i="4" s="1"/>
  <c r="AH394" i="4" s="1"/>
  <c r="I394" i="4"/>
  <c r="H394" i="4"/>
  <c r="AA393" i="4"/>
  <c r="S393" i="4"/>
  <c r="R393" i="4"/>
  <c r="N393" i="4"/>
  <c r="J393" i="4"/>
  <c r="AM393" i="4" s="1"/>
  <c r="AC393" i="4" s="1"/>
  <c r="I393" i="4"/>
  <c r="AE393" i="4" s="1"/>
  <c r="AG393" i="4" s="1"/>
  <c r="H393" i="4"/>
  <c r="AM392" i="4"/>
  <c r="AC392" i="4" s="1"/>
  <c r="AF392" i="4"/>
  <c r="AH392" i="4" s="1"/>
  <c r="AA392" i="4"/>
  <c r="S392" i="4"/>
  <c r="Q392" i="4"/>
  <c r="R392" i="4"/>
  <c r="N392" i="4"/>
  <c r="J392" i="4"/>
  <c r="I392" i="4"/>
  <c r="AL392" i="4" s="1"/>
  <c r="AB392" i="4" s="1"/>
  <c r="H392" i="4"/>
  <c r="AF391" i="4"/>
  <c r="AH391" i="4" s="1"/>
  <c r="AA391" i="4"/>
  <c r="S391" i="4"/>
  <c r="R391" i="4"/>
  <c r="N391" i="4"/>
  <c r="J391" i="4"/>
  <c r="I391" i="4"/>
  <c r="AE391" i="4" s="1"/>
  <c r="AG391" i="4" s="1"/>
  <c r="H391" i="4"/>
  <c r="AA390" i="4"/>
  <c r="S390" i="4"/>
  <c r="R390" i="4"/>
  <c r="Q390" i="4"/>
  <c r="N390" i="4"/>
  <c r="J390" i="4"/>
  <c r="AF390" i="4" s="1"/>
  <c r="AH390" i="4" s="1"/>
  <c r="I390" i="4"/>
  <c r="AE390" i="4" s="1"/>
  <c r="AG390" i="4" s="1"/>
  <c r="AI390" i="4" s="1"/>
  <c r="AD390" i="4" s="1"/>
  <c r="H390" i="4"/>
  <c r="AE389" i="4"/>
  <c r="AG389" i="4" s="1"/>
  <c r="AA389" i="4"/>
  <c r="S389" i="4"/>
  <c r="R389" i="4"/>
  <c r="N389" i="4"/>
  <c r="J389" i="4"/>
  <c r="AM389" i="4" s="1"/>
  <c r="AC389" i="4" s="1"/>
  <c r="I389" i="4"/>
  <c r="H389" i="4"/>
  <c r="AM388" i="4"/>
  <c r="AC388" i="4" s="1"/>
  <c r="AA388" i="4"/>
  <c r="S388" i="4"/>
  <c r="Q388" i="4"/>
  <c r="R388" i="4"/>
  <c r="N388" i="4"/>
  <c r="J388" i="4"/>
  <c r="AF388" i="4" s="1"/>
  <c r="AH388" i="4" s="1"/>
  <c r="I388" i="4"/>
  <c r="H388" i="4"/>
  <c r="AL387" i="4"/>
  <c r="AB387" i="4" s="1"/>
  <c r="AA387" i="4"/>
  <c r="S387" i="4"/>
  <c r="N387" i="4"/>
  <c r="J387" i="4"/>
  <c r="K387" i="4" s="1"/>
  <c r="I387" i="4"/>
  <c r="AE387" i="4" s="1"/>
  <c r="AG387" i="4" s="1"/>
  <c r="H387" i="4"/>
  <c r="AF386" i="4"/>
  <c r="AH386" i="4" s="1"/>
  <c r="AA386" i="4"/>
  <c r="Q386" i="4"/>
  <c r="S386" i="4"/>
  <c r="R386" i="4"/>
  <c r="N386" i="4"/>
  <c r="J386" i="4"/>
  <c r="I386" i="4"/>
  <c r="AE386" i="4" s="1"/>
  <c r="AG386" i="4" s="1"/>
  <c r="H386" i="4"/>
  <c r="AF385" i="4"/>
  <c r="AH385" i="4" s="1"/>
  <c r="AA385" i="4"/>
  <c r="S385" i="4"/>
  <c r="R385" i="4"/>
  <c r="N385" i="4"/>
  <c r="J385" i="4"/>
  <c r="AM385" i="4" s="1"/>
  <c r="AC385" i="4" s="1"/>
  <c r="I385" i="4"/>
  <c r="AE385" i="4" s="1"/>
  <c r="AG385" i="4" s="1"/>
  <c r="H385" i="4"/>
  <c r="AF384" i="4"/>
  <c r="AH384" i="4" s="1"/>
  <c r="AA384" i="4"/>
  <c r="S384" i="4"/>
  <c r="Q384" i="4"/>
  <c r="R384" i="4"/>
  <c r="N384" i="4"/>
  <c r="J384" i="4"/>
  <c r="I384" i="4"/>
  <c r="H384" i="4"/>
  <c r="AA383" i="4"/>
  <c r="S383" i="4"/>
  <c r="N383" i="4"/>
  <c r="J383" i="4"/>
  <c r="AF383" i="4" s="1"/>
  <c r="AH383" i="4" s="1"/>
  <c r="I383" i="4"/>
  <c r="K383" i="4" s="1"/>
  <c r="H383" i="4"/>
  <c r="AA382" i="4"/>
  <c r="S382" i="4"/>
  <c r="Q382" i="4"/>
  <c r="R382" i="4"/>
  <c r="N382" i="4"/>
  <c r="J382" i="4"/>
  <c r="AM382" i="4" s="1"/>
  <c r="AC382" i="4" s="1"/>
  <c r="I382" i="4"/>
  <c r="AE382" i="4" s="1"/>
  <c r="AG382" i="4" s="1"/>
  <c r="H382" i="4"/>
  <c r="AA381" i="4"/>
  <c r="S381" i="4"/>
  <c r="N381" i="4"/>
  <c r="J381" i="4"/>
  <c r="K381" i="4" s="1"/>
  <c r="I381" i="4"/>
  <c r="AE381" i="4" s="1"/>
  <c r="AG381" i="4" s="1"/>
  <c r="H381" i="4"/>
  <c r="AF380" i="4"/>
  <c r="AH380" i="4" s="1"/>
  <c r="AA380" i="4"/>
  <c r="Q380" i="4"/>
  <c r="S380" i="4"/>
  <c r="R380" i="4"/>
  <c r="N380" i="4"/>
  <c r="J380" i="4"/>
  <c r="I380" i="4"/>
  <c r="H380" i="4"/>
  <c r="AA379" i="4"/>
  <c r="S379" i="4"/>
  <c r="N379" i="4"/>
  <c r="J379" i="4"/>
  <c r="K379" i="4" s="1"/>
  <c r="I379" i="4"/>
  <c r="H379" i="4"/>
  <c r="AM378" i="4"/>
  <c r="AC378" i="4" s="1"/>
  <c r="AA378" i="4"/>
  <c r="S378" i="4"/>
  <c r="Q378" i="4"/>
  <c r="R378" i="4"/>
  <c r="N378" i="4"/>
  <c r="J378" i="4"/>
  <c r="AF378" i="4" s="1"/>
  <c r="AH378" i="4" s="1"/>
  <c r="I378" i="4"/>
  <c r="H378" i="4"/>
  <c r="AA377" i="4"/>
  <c r="S377" i="4"/>
  <c r="Q377" i="4"/>
  <c r="R377" i="4"/>
  <c r="N377" i="4"/>
  <c r="J377" i="4"/>
  <c r="I377" i="4"/>
  <c r="H377" i="4"/>
  <c r="AA376" i="4"/>
  <c r="R376" i="4"/>
  <c r="Q376" i="4"/>
  <c r="S376" i="4"/>
  <c r="N376" i="4"/>
  <c r="J376" i="4"/>
  <c r="AF376" i="4" s="1"/>
  <c r="AH376" i="4" s="1"/>
  <c r="I376" i="4"/>
  <c r="H376" i="4"/>
  <c r="AF375" i="4"/>
  <c r="AH375" i="4" s="1"/>
  <c r="AA375" i="4"/>
  <c r="S375" i="4"/>
  <c r="N375" i="4"/>
  <c r="J375" i="4"/>
  <c r="I375" i="4"/>
  <c r="H375" i="4"/>
  <c r="AA374" i="4"/>
  <c r="S374" i="4"/>
  <c r="R374" i="4"/>
  <c r="N374" i="4"/>
  <c r="J374" i="4"/>
  <c r="I374" i="4"/>
  <c r="K374" i="4" s="1"/>
  <c r="H374" i="4"/>
  <c r="AA373" i="4"/>
  <c r="S373" i="4"/>
  <c r="N373" i="4"/>
  <c r="J373" i="4"/>
  <c r="K373" i="4" s="1"/>
  <c r="I373" i="4"/>
  <c r="H373" i="4"/>
  <c r="AF372" i="4"/>
  <c r="AH372" i="4" s="1"/>
  <c r="AA372" i="4"/>
  <c r="R372" i="4"/>
  <c r="S372" i="4"/>
  <c r="Q372" i="4"/>
  <c r="N372" i="4"/>
  <c r="J372" i="4"/>
  <c r="I372" i="4"/>
  <c r="H372" i="4"/>
  <c r="AA371" i="4"/>
  <c r="S371" i="4"/>
  <c r="N371" i="4"/>
  <c r="J371" i="4"/>
  <c r="I371" i="4"/>
  <c r="H371" i="4"/>
  <c r="AA370" i="4"/>
  <c r="R370" i="4"/>
  <c r="N370" i="4"/>
  <c r="J370" i="4"/>
  <c r="I370" i="4"/>
  <c r="K370" i="4" s="1"/>
  <c r="H370" i="4"/>
  <c r="AF369" i="4"/>
  <c r="AH369" i="4" s="1"/>
  <c r="AA369" i="4"/>
  <c r="S369" i="4"/>
  <c r="Q369" i="4"/>
  <c r="R369" i="4"/>
  <c r="N369" i="4"/>
  <c r="J369" i="4"/>
  <c r="AM369" i="4" s="1"/>
  <c r="AC369" i="4" s="1"/>
  <c r="I369" i="4"/>
  <c r="H369" i="4"/>
  <c r="AA368" i="4"/>
  <c r="R368" i="4"/>
  <c r="Q368" i="4"/>
  <c r="S368" i="4"/>
  <c r="N368" i="4"/>
  <c r="J368" i="4"/>
  <c r="I368" i="4"/>
  <c r="H368" i="4"/>
  <c r="AF367" i="4"/>
  <c r="AH367" i="4" s="1"/>
  <c r="AA367" i="4"/>
  <c r="S367" i="4"/>
  <c r="R367" i="4"/>
  <c r="N367" i="4"/>
  <c r="J367" i="4"/>
  <c r="I367" i="4"/>
  <c r="H367" i="4"/>
  <c r="AA366" i="4"/>
  <c r="S366" i="4"/>
  <c r="R366" i="4"/>
  <c r="Q366" i="4"/>
  <c r="N366" i="4"/>
  <c r="J366" i="4"/>
  <c r="I366" i="4"/>
  <c r="AL366" i="4" s="1"/>
  <c r="AB366" i="4" s="1"/>
  <c r="H366" i="4"/>
  <c r="AA365" i="4"/>
  <c r="S365" i="4"/>
  <c r="R365" i="4"/>
  <c r="Q365" i="4"/>
  <c r="N365" i="4"/>
  <c r="J365" i="4"/>
  <c r="I365" i="4"/>
  <c r="H365" i="4"/>
  <c r="AA364" i="4"/>
  <c r="R364" i="4"/>
  <c r="Q364" i="4"/>
  <c r="S364" i="4"/>
  <c r="N364" i="4"/>
  <c r="J364" i="4"/>
  <c r="I364" i="4"/>
  <c r="H364" i="4"/>
  <c r="AE363" i="4"/>
  <c r="AG363" i="4" s="1"/>
  <c r="AA363" i="4"/>
  <c r="S363" i="4"/>
  <c r="N363" i="4"/>
  <c r="J363" i="4"/>
  <c r="I363" i="4"/>
  <c r="AL363" i="4" s="1"/>
  <c r="AB363" i="4" s="1"/>
  <c r="H363" i="4"/>
  <c r="AA362" i="4"/>
  <c r="S362" i="4"/>
  <c r="R362" i="4"/>
  <c r="Q362" i="4"/>
  <c r="N362" i="4"/>
  <c r="J362" i="4"/>
  <c r="I362" i="4"/>
  <c r="H362" i="4"/>
  <c r="AA361" i="4"/>
  <c r="R361" i="4"/>
  <c r="J361" i="4"/>
  <c r="I361" i="4"/>
  <c r="H361" i="4"/>
  <c r="AA360" i="4"/>
  <c r="R360" i="4"/>
  <c r="Q360" i="4"/>
  <c r="S360" i="4"/>
  <c r="N360" i="4"/>
  <c r="J360" i="4"/>
  <c r="I360" i="4"/>
  <c r="H360" i="4"/>
  <c r="AA359" i="4"/>
  <c r="S359" i="4"/>
  <c r="Q359" i="4"/>
  <c r="R359" i="4"/>
  <c r="N359" i="4"/>
  <c r="K359" i="4"/>
  <c r="J359" i="4"/>
  <c r="I359" i="4"/>
  <c r="H359" i="4"/>
  <c r="AA358" i="4"/>
  <c r="S358" i="4"/>
  <c r="R358" i="4"/>
  <c r="Q358" i="4"/>
  <c r="N358" i="4"/>
  <c r="J358" i="4"/>
  <c r="I358" i="4"/>
  <c r="K358" i="4" s="1"/>
  <c r="H358" i="4"/>
  <c r="AF357" i="4"/>
  <c r="AH357" i="4" s="1"/>
  <c r="AA357" i="4"/>
  <c r="S357" i="4"/>
  <c r="R357" i="4"/>
  <c r="Q357" i="4"/>
  <c r="N357" i="4"/>
  <c r="J357" i="4"/>
  <c r="I357" i="4"/>
  <c r="AE357" i="4" s="1"/>
  <c r="AG357" i="4" s="1"/>
  <c r="H357" i="4"/>
  <c r="AA356" i="4"/>
  <c r="S356" i="4"/>
  <c r="N356" i="4"/>
  <c r="J356" i="4"/>
  <c r="I356" i="4"/>
  <c r="H356" i="4"/>
  <c r="AA355" i="4"/>
  <c r="S355" i="4"/>
  <c r="N355" i="4"/>
  <c r="J355" i="4"/>
  <c r="K355" i="4" s="1"/>
  <c r="I355" i="4"/>
  <c r="H355" i="4"/>
  <c r="AA354" i="4"/>
  <c r="S354" i="4"/>
  <c r="Q354" i="4"/>
  <c r="R354" i="4"/>
  <c r="N354" i="4"/>
  <c r="J354" i="4"/>
  <c r="I354" i="4"/>
  <c r="H354" i="4"/>
  <c r="AA353" i="4"/>
  <c r="S353" i="4"/>
  <c r="R353" i="4"/>
  <c r="Q353" i="4"/>
  <c r="N353" i="4"/>
  <c r="J353" i="4"/>
  <c r="I353" i="4"/>
  <c r="H353" i="4"/>
  <c r="AA352" i="4"/>
  <c r="S352" i="4"/>
  <c r="R352" i="4"/>
  <c r="Q352" i="4"/>
  <c r="N352" i="4"/>
  <c r="J352" i="4"/>
  <c r="I352" i="4"/>
  <c r="H352" i="4"/>
  <c r="AE351" i="4"/>
  <c r="AG351" i="4" s="1"/>
  <c r="AA351" i="4"/>
  <c r="S351" i="4"/>
  <c r="R351" i="4"/>
  <c r="K351" i="4"/>
  <c r="J351" i="4"/>
  <c r="AF351" i="4" s="1"/>
  <c r="AH351" i="4" s="1"/>
  <c r="I351" i="4"/>
  <c r="H351" i="4"/>
  <c r="AA350" i="4"/>
  <c r="S350" i="4"/>
  <c r="R350" i="4"/>
  <c r="Q350" i="4"/>
  <c r="N350" i="4"/>
  <c r="J350" i="4"/>
  <c r="AM350" i="4" s="1"/>
  <c r="AC350" i="4" s="1"/>
  <c r="I350" i="4"/>
  <c r="K350" i="4" s="1"/>
  <c r="H350" i="4"/>
  <c r="AA349" i="4"/>
  <c r="R349" i="4"/>
  <c r="S349" i="4"/>
  <c r="N349" i="4"/>
  <c r="J349" i="4"/>
  <c r="I349" i="4"/>
  <c r="H349" i="4"/>
  <c r="AA348" i="4"/>
  <c r="R348" i="4"/>
  <c r="N348" i="4"/>
  <c r="K348" i="4"/>
  <c r="J348" i="4"/>
  <c r="I348" i="4"/>
  <c r="H348" i="4"/>
  <c r="AA347" i="4"/>
  <c r="R347" i="4"/>
  <c r="N347" i="4"/>
  <c r="J347" i="4"/>
  <c r="I347" i="4"/>
  <c r="K347" i="4" s="1"/>
  <c r="H347" i="4"/>
  <c r="AA346" i="4"/>
  <c r="S346" i="4"/>
  <c r="R346" i="4"/>
  <c r="Q346" i="4"/>
  <c r="N346" i="4"/>
  <c r="J346" i="4"/>
  <c r="I346" i="4"/>
  <c r="H346" i="4"/>
  <c r="AA345" i="4"/>
  <c r="S345" i="4"/>
  <c r="Q345" i="4"/>
  <c r="N345" i="4"/>
  <c r="J345" i="4"/>
  <c r="I345" i="4"/>
  <c r="H345" i="4"/>
  <c r="AA344" i="4"/>
  <c r="R344" i="4"/>
  <c r="Q344" i="4"/>
  <c r="N344" i="4"/>
  <c r="J344" i="4"/>
  <c r="I344" i="4"/>
  <c r="H344" i="4"/>
  <c r="AA343" i="4"/>
  <c r="S343" i="4"/>
  <c r="R343" i="4"/>
  <c r="N343" i="4"/>
  <c r="J343" i="4"/>
  <c r="I343" i="4"/>
  <c r="H343" i="4"/>
  <c r="AE342" i="4"/>
  <c r="AG342" i="4" s="1"/>
  <c r="AA342" i="4"/>
  <c r="S342" i="4"/>
  <c r="Q342" i="4"/>
  <c r="N342" i="4"/>
  <c r="J342" i="4"/>
  <c r="K342" i="4" s="1"/>
  <c r="I342" i="4"/>
  <c r="AL342" i="4" s="1"/>
  <c r="AB342" i="4" s="1"/>
  <c r="H342" i="4"/>
  <c r="AA341" i="4"/>
  <c r="R341" i="4"/>
  <c r="S341" i="4"/>
  <c r="Q341" i="4"/>
  <c r="N341" i="4"/>
  <c r="J341" i="4"/>
  <c r="I341" i="4"/>
  <c r="H341" i="4"/>
  <c r="AA340" i="4"/>
  <c r="Q340" i="4"/>
  <c r="R340" i="4"/>
  <c r="N340" i="4"/>
  <c r="J340" i="4"/>
  <c r="AF340" i="4" s="1"/>
  <c r="AH340" i="4" s="1"/>
  <c r="I340" i="4"/>
  <c r="H340" i="4"/>
  <c r="AE339" i="4"/>
  <c r="AG339" i="4" s="1"/>
  <c r="AA339" i="4"/>
  <c r="S339" i="4"/>
  <c r="R339" i="4"/>
  <c r="Q339" i="4"/>
  <c r="N339" i="4"/>
  <c r="J339" i="4"/>
  <c r="I339" i="4"/>
  <c r="H339" i="4"/>
  <c r="AA338" i="4"/>
  <c r="S338" i="4"/>
  <c r="J338" i="4"/>
  <c r="I338" i="4"/>
  <c r="K338" i="4" s="1"/>
  <c r="H338" i="4"/>
  <c r="AA337" i="4"/>
  <c r="S337" i="4"/>
  <c r="N337" i="4"/>
  <c r="J337" i="4"/>
  <c r="I337" i="4"/>
  <c r="H337" i="4"/>
  <c r="AA336" i="4"/>
  <c r="Q336" i="4"/>
  <c r="R336" i="4"/>
  <c r="N336" i="4"/>
  <c r="J336" i="4"/>
  <c r="I336" i="4"/>
  <c r="H336" i="4"/>
  <c r="AM336" i="4" s="1"/>
  <c r="AC336" i="4" s="1"/>
  <c r="AA335" i="4"/>
  <c r="S335" i="4"/>
  <c r="R335" i="4"/>
  <c r="Q335" i="4"/>
  <c r="N335" i="4"/>
  <c r="J335" i="4"/>
  <c r="I335" i="4"/>
  <c r="H335" i="4"/>
  <c r="AA334" i="4"/>
  <c r="S334" i="4"/>
  <c r="R334" i="4"/>
  <c r="Q334" i="4"/>
  <c r="N334" i="4"/>
  <c r="K334" i="4"/>
  <c r="J334" i="4"/>
  <c r="I334" i="4"/>
  <c r="AE334" i="4" s="1"/>
  <c r="AG334" i="4" s="1"/>
  <c r="H334" i="4"/>
  <c r="AA333" i="4"/>
  <c r="S333" i="4"/>
  <c r="R333" i="4"/>
  <c r="Q333" i="4"/>
  <c r="N333" i="4"/>
  <c r="J333" i="4"/>
  <c r="I333" i="4"/>
  <c r="H333" i="4"/>
  <c r="AF332" i="4"/>
  <c r="AH332" i="4" s="1"/>
  <c r="AA332" i="4"/>
  <c r="S332" i="4"/>
  <c r="R332" i="4"/>
  <c r="N332" i="4"/>
  <c r="J332" i="4"/>
  <c r="I332" i="4"/>
  <c r="AE332" i="4" s="1"/>
  <c r="AG332" i="4" s="1"/>
  <c r="H332" i="4"/>
  <c r="AA331" i="4"/>
  <c r="S331" i="4"/>
  <c r="N331" i="4"/>
  <c r="J331" i="4"/>
  <c r="I331" i="4"/>
  <c r="H331" i="4"/>
  <c r="AA330" i="4"/>
  <c r="Q330" i="4"/>
  <c r="S330" i="4"/>
  <c r="R330" i="4"/>
  <c r="J330" i="4"/>
  <c r="I330" i="4"/>
  <c r="AE330" i="4" s="1"/>
  <c r="AG330" i="4" s="1"/>
  <c r="H330" i="4"/>
  <c r="AL330" i="4" s="1"/>
  <c r="AB330" i="4" s="1"/>
  <c r="AA329" i="4"/>
  <c r="R329" i="4"/>
  <c r="S329" i="4"/>
  <c r="J329" i="4"/>
  <c r="I329" i="4"/>
  <c r="H329" i="4"/>
  <c r="AA328" i="4"/>
  <c r="R328" i="4"/>
  <c r="Q328" i="4"/>
  <c r="S328" i="4"/>
  <c r="N328" i="4"/>
  <c r="J328" i="4"/>
  <c r="I328" i="4"/>
  <c r="H328" i="4"/>
  <c r="AA327" i="4"/>
  <c r="S327" i="4"/>
  <c r="Q327" i="4"/>
  <c r="R327" i="4"/>
  <c r="N327" i="4"/>
  <c r="J327" i="4"/>
  <c r="K327" i="4" s="1"/>
  <c r="I327" i="4"/>
  <c r="H327" i="4"/>
  <c r="AA326" i="4"/>
  <c r="S326" i="4"/>
  <c r="R326" i="4"/>
  <c r="Q326" i="4"/>
  <c r="N326" i="4"/>
  <c r="J326" i="4"/>
  <c r="I326" i="4"/>
  <c r="AE326" i="4" s="1"/>
  <c r="AG326" i="4" s="1"/>
  <c r="H326" i="4"/>
  <c r="AA325" i="4"/>
  <c r="S325" i="4"/>
  <c r="R325" i="4"/>
  <c r="N325" i="4"/>
  <c r="J325" i="4"/>
  <c r="I325" i="4"/>
  <c r="AE325" i="4" s="1"/>
  <c r="AG325" i="4" s="1"/>
  <c r="H325" i="4"/>
  <c r="AA324" i="4"/>
  <c r="S324" i="4"/>
  <c r="Q324" i="4"/>
  <c r="R324" i="4"/>
  <c r="N324" i="4"/>
  <c r="J324" i="4"/>
  <c r="K324" i="4" s="1"/>
  <c r="I324" i="4"/>
  <c r="H324" i="4"/>
  <c r="AM323" i="4"/>
  <c r="AC323" i="4" s="1"/>
  <c r="AA323" i="4"/>
  <c r="S323" i="4"/>
  <c r="R323" i="4"/>
  <c r="N323" i="4"/>
  <c r="K323" i="4"/>
  <c r="J323" i="4"/>
  <c r="AF323" i="4" s="1"/>
  <c r="AH323" i="4" s="1"/>
  <c r="I323" i="4"/>
  <c r="AL323" i="4" s="1"/>
  <c r="AB323" i="4" s="1"/>
  <c r="H323" i="4"/>
  <c r="AF322" i="4"/>
  <c r="AH322" i="4" s="1"/>
  <c r="AA322" i="4"/>
  <c r="S322" i="4"/>
  <c r="R322" i="4"/>
  <c r="Q322" i="4"/>
  <c r="N322" i="4"/>
  <c r="J322" i="4"/>
  <c r="AM322" i="4" s="1"/>
  <c r="AC322" i="4" s="1"/>
  <c r="I322" i="4"/>
  <c r="H322" i="4"/>
  <c r="AA321" i="4"/>
  <c r="R321" i="4"/>
  <c r="S321" i="4"/>
  <c r="J321" i="4"/>
  <c r="I321" i="4"/>
  <c r="H321" i="4"/>
  <c r="AA320" i="4"/>
  <c r="S320" i="4"/>
  <c r="Q320" i="4"/>
  <c r="R320" i="4"/>
  <c r="N320" i="4"/>
  <c r="K320" i="4"/>
  <c r="J320" i="4"/>
  <c r="I320" i="4"/>
  <c r="H320" i="4"/>
  <c r="AE319" i="4"/>
  <c r="AG319" i="4" s="1"/>
  <c r="AA319" i="4"/>
  <c r="S319" i="4"/>
  <c r="R319" i="4"/>
  <c r="N319" i="4"/>
  <c r="J319" i="4"/>
  <c r="K319" i="4" s="1"/>
  <c r="I319" i="4"/>
  <c r="H319" i="4"/>
  <c r="AA318" i="4"/>
  <c r="S318" i="4"/>
  <c r="Q318" i="4"/>
  <c r="R318" i="4"/>
  <c r="N318" i="4"/>
  <c r="K318" i="4"/>
  <c r="J318" i="4"/>
  <c r="AM318" i="4" s="1"/>
  <c r="AC318" i="4" s="1"/>
  <c r="I318" i="4"/>
  <c r="AL318" i="4" s="1"/>
  <c r="AB318" i="4" s="1"/>
  <c r="H318" i="4"/>
  <c r="AA317" i="4"/>
  <c r="S317" i="4"/>
  <c r="N317" i="4"/>
  <c r="J317" i="4"/>
  <c r="I317" i="4"/>
  <c r="H317" i="4"/>
  <c r="AA316" i="4"/>
  <c r="R316" i="4"/>
  <c r="N316" i="4"/>
  <c r="J316" i="4"/>
  <c r="I316" i="4"/>
  <c r="K316" i="4" s="1"/>
  <c r="H316" i="4"/>
  <c r="AA315" i="4"/>
  <c r="Q315" i="4"/>
  <c r="S315" i="4"/>
  <c r="R315" i="4"/>
  <c r="N315" i="4"/>
  <c r="J315" i="4"/>
  <c r="I315" i="4"/>
  <c r="H315" i="4"/>
  <c r="AA314" i="4"/>
  <c r="S314" i="4"/>
  <c r="R314" i="4"/>
  <c r="Q314" i="4"/>
  <c r="N314" i="4"/>
  <c r="J314" i="4"/>
  <c r="I314" i="4"/>
  <c r="H314" i="4"/>
  <c r="AA313" i="4"/>
  <c r="R313" i="4"/>
  <c r="S313" i="4"/>
  <c r="Q313" i="4"/>
  <c r="J313" i="4"/>
  <c r="I313" i="4"/>
  <c r="AE313" i="4" s="1"/>
  <c r="AG313" i="4" s="1"/>
  <c r="H313" i="4"/>
  <c r="AA312" i="4"/>
  <c r="S312" i="4"/>
  <c r="Q312" i="4"/>
  <c r="R312" i="4"/>
  <c r="N312" i="4"/>
  <c r="J312" i="4"/>
  <c r="I312" i="4"/>
  <c r="K312" i="4" s="1"/>
  <c r="H312" i="4"/>
  <c r="AA311" i="4"/>
  <c r="S311" i="4"/>
  <c r="Q311" i="4"/>
  <c r="R311" i="4"/>
  <c r="N311" i="4"/>
  <c r="J311" i="4"/>
  <c r="I311" i="4"/>
  <c r="K311" i="4" s="1"/>
  <c r="H311" i="4"/>
  <c r="AA310" i="4"/>
  <c r="S310" i="4"/>
  <c r="N310" i="4"/>
  <c r="J310" i="4"/>
  <c r="I310" i="4"/>
  <c r="K310" i="4" s="1"/>
  <c r="H310" i="4"/>
  <c r="AA309" i="4"/>
  <c r="S309" i="4"/>
  <c r="Q309" i="4"/>
  <c r="R309" i="4"/>
  <c r="N309" i="4"/>
  <c r="J309" i="4"/>
  <c r="I309" i="4"/>
  <c r="H309" i="4"/>
  <c r="AA308" i="4"/>
  <c r="R308" i="4"/>
  <c r="S308" i="4"/>
  <c r="N308" i="4"/>
  <c r="J308" i="4"/>
  <c r="I308" i="4"/>
  <c r="AE308" i="4" s="1"/>
  <c r="AG308" i="4" s="1"/>
  <c r="H308" i="4"/>
  <c r="AA307" i="4"/>
  <c r="R307" i="4"/>
  <c r="N307" i="4"/>
  <c r="J307" i="4"/>
  <c r="AF307" i="4" s="1"/>
  <c r="AH307" i="4" s="1"/>
  <c r="I307" i="4"/>
  <c r="AE307" i="4" s="1"/>
  <c r="AG307" i="4" s="1"/>
  <c r="H307" i="4"/>
  <c r="AA306" i="4"/>
  <c r="S306" i="4"/>
  <c r="R306" i="4"/>
  <c r="Q306" i="4"/>
  <c r="N306" i="4"/>
  <c r="J306" i="4"/>
  <c r="I306" i="4"/>
  <c r="H306" i="4"/>
  <c r="AA305" i="4"/>
  <c r="S305" i="4"/>
  <c r="R305" i="4"/>
  <c r="Q305" i="4"/>
  <c r="J305" i="4"/>
  <c r="I305" i="4"/>
  <c r="AE305" i="4" s="1"/>
  <c r="AG305" i="4" s="1"/>
  <c r="H305" i="4"/>
  <c r="AA304" i="4"/>
  <c r="S304" i="4"/>
  <c r="N304" i="4"/>
  <c r="K304" i="4"/>
  <c r="J304" i="4"/>
  <c r="I304" i="4"/>
  <c r="H304" i="4"/>
  <c r="AE303" i="4"/>
  <c r="AG303" i="4" s="1"/>
  <c r="AA303" i="4"/>
  <c r="R303" i="4"/>
  <c r="N303" i="4"/>
  <c r="J303" i="4"/>
  <c r="I303" i="4"/>
  <c r="H303" i="4"/>
  <c r="AA302" i="4"/>
  <c r="S302" i="4"/>
  <c r="Q302" i="4"/>
  <c r="R302" i="4"/>
  <c r="N302" i="4"/>
  <c r="J302" i="4"/>
  <c r="I302" i="4"/>
  <c r="H302" i="4"/>
  <c r="AA301" i="4"/>
  <c r="R301" i="4"/>
  <c r="Q301" i="4"/>
  <c r="J301" i="4"/>
  <c r="I301" i="4"/>
  <c r="AE301" i="4" s="1"/>
  <c r="AG301" i="4" s="1"/>
  <c r="H301" i="4"/>
  <c r="AA300" i="4"/>
  <c r="S300" i="4"/>
  <c r="Q300" i="4"/>
  <c r="R300" i="4"/>
  <c r="N300" i="4"/>
  <c r="J300" i="4"/>
  <c r="AM300" i="4" s="1"/>
  <c r="AC300" i="4" s="1"/>
  <c r="I300" i="4"/>
  <c r="H300" i="4"/>
  <c r="AA299" i="4"/>
  <c r="S299" i="4"/>
  <c r="R299" i="4"/>
  <c r="J299" i="4"/>
  <c r="K299" i="4" s="1"/>
  <c r="I299" i="4"/>
  <c r="H299" i="4"/>
  <c r="AA298" i="4"/>
  <c r="S298" i="4"/>
  <c r="R298" i="4"/>
  <c r="Q298" i="4"/>
  <c r="N298" i="4"/>
  <c r="K298" i="4"/>
  <c r="J298" i="4"/>
  <c r="I298" i="4"/>
  <c r="H298" i="4"/>
  <c r="AA297" i="4"/>
  <c r="S297" i="4"/>
  <c r="Q297" i="4"/>
  <c r="R297" i="4"/>
  <c r="N297" i="4"/>
  <c r="J297" i="4"/>
  <c r="I297" i="4"/>
  <c r="H297" i="4"/>
  <c r="AA296" i="4"/>
  <c r="R296" i="4"/>
  <c r="Q296" i="4"/>
  <c r="S296" i="4"/>
  <c r="N296" i="4"/>
  <c r="J296" i="4"/>
  <c r="I296" i="4"/>
  <c r="H296" i="4"/>
  <c r="AM295" i="4"/>
  <c r="AC295" i="4" s="1"/>
  <c r="AF295" i="4"/>
  <c r="AH295" i="4" s="1"/>
  <c r="AA295" i="4"/>
  <c r="S295" i="4"/>
  <c r="K295" i="4"/>
  <c r="J295" i="4"/>
  <c r="I295" i="4"/>
  <c r="H295" i="4"/>
  <c r="AA294" i="4"/>
  <c r="S294" i="4"/>
  <c r="R294" i="4"/>
  <c r="Q294" i="4"/>
  <c r="N294" i="4"/>
  <c r="J294" i="4"/>
  <c r="I294" i="4"/>
  <c r="K294" i="4" s="1"/>
  <c r="H294" i="4"/>
  <c r="AA293" i="4"/>
  <c r="R293" i="4"/>
  <c r="S293" i="4"/>
  <c r="N293" i="4"/>
  <c r="J293" i="4"/>
  <c r="I293" i="4"/>
  <c r="H293" i="4"/>
  <c r="AA292" i="4"/>
  <c r="S292" i="4"/>
  <c r="Q292" i="4"/>
  <c r="R292" i="4"/>
  <c r="N292" i="4"/>
  <c r="J292" i="4"/>
  <c r="I292" i="4"/>
  <c r="H292" i="4"/>
  <c r="AA291" i="4"/>
  <c r="S291" i="4"/>
  <c r="N291" i="4"/>
  <c r="J291" i="4"/>
  <c r="AF291" i="4" s="1"/>
  <c r="AH291" i="4" s="1"/>
  <c r="I291" i="4"/>
  <c r="H291" i="4"/>
  <c r="AA290" i="4"/>
  <c r="S290" i="4"/>
  <c r="Q290" i="4"/>
  <c r="R290" i="4"/>
  <c r="N290" i="4"/>
  <c r="K290" i="4"/>
  <c r="J290" i="4"/>
  <c r="I290" i="4"/>
  <c r="AE290" i="4" s="1"/>
  <c r="AG290" i="4" s="1"/>
  <c r="H290" i="4"/>
  <c r="AA289" i="4"/>
  <c r="S289" i="4"/>
  <c r="R289" i="4"/>
  <c r="Q289" i="4"/>
  <c r="N289" i="4"/>
  <c r="J289" i="4"/>
  <c r="I289" i="4"/>
  <c r="H289" i="4"/>
  <c r="AA288" i="4"/>
  <c r="S288" i="4"/>
  <c r="R288" i="4"/>
  <c r="Q288" i="4"/>
  <c r="N288" i="4"/>
  <c r="J288" i="4"/>
  <c r="I288" i="4"/>
  <c r="H288" i="4"/>
  <c r="AA287" i="4"/>
  <c r="S287" i="4"/>
  <c r="Q287" i="4"/>
  <c r="R287" i="4"/>
  <c r="N287" i="4"/>
  <c r="J287" i="4"/>
  <c r="I287" i="4"/>
  <c r="K287" i="4" s="1"/>
  <c r="H287" i="4"/>
  <c r="AA286" i="4"/>
  <c r="S286" i="4"/>
  <c r="R286" i="4"/>
  <c r="N286" i="4"/>
  <c r="J286" i="4"/>
  <c r="I286" i="4"/>
  <c r="K286" i="4" s="1"/>
  <c r="H286" i="4"/>
  <c r="AA285" i="4"/>
  <c r="Q285" i="4"/>
  <c r="J285" i="4"/>
  <c r="K285" i="4" s="1"/>
  <c r="I285" i="4"/>
  <c r="H285" i="4"/>
  <c r="AA284" i="4"/>
  <c r="S284" i="4"/>
  <c r="R284" i="4"/>
  <c r="N284" i="4"/>
  <c r="J284" i="4"/>
  <c r="I284" i="4"/>
  <c r="H284" i="4"/>
  <c r="AF283" i="4"/>
  <c r="AH283" i="4" s="1"/>
  <c r="AA283" i="4"/>
  <c r="S283" i="4"/>
  <c r="R283" i="4"/>
  <c r="N283" i="4"/>
  <c r="J283" i="4"/>
  <c r="I283" i="4"/>
  <c r="K283" i="4" s="1"/>
  <c r="H283" i="4"/>
  <c r="AA282" i="4"/>
  <c r="S282" i="4"/>
  <c r="Q282" i="4"/>
  <c r="R282" i="4"/>
  <c r="N282" i="4"/>
  <c r="J282" i="4"/>
  <c r="I282" i="4"/>
  <c r="H282" i="4"/>
  <c r="AA281" i="4"/>
  <c r="S281" i="4"/>
  <c r="R281" i="4"/>
  <c r="Q281" i="4"/>
  <c r="N281" i="4"/>
  <c r="J281" i="4"/>
  <c r="I281" i="4"/>
  <c r="H281" i="4"/>
  <c r="AA280" i="4"/>
  <c r="S280" i="4"/>
  <c r="R280" i="4"/>
  <c r="Q280" i="4"/>
  <c r="N280" i="4"/>
  <c r="K280" i="4"/>
  <c r="J280" i="4"/>
  <c r="I280" i="4"/>
  <c r="AL280" i="4" s="1"/>
  <c r="AB280" i="4" s="1"/>
  <c r="H280" i="4"/>
  <c r="AA279" i="4"/>
  <c r="S279" i="4"/>
  <c r="R279" i="4"/>
  <c r="N279" i="4"/>
  <c r="K279" i="4"/>
  <c r="J279" i="4"/>
  <c r="I279" i="4"/>
  <c r="H279" i="4"/>
  <c r="AA278" i="4"/>
  <c r="S278" i="4"/>
  <c r="Q278" i="4"/>
  <c r="N278" i="4"/>
  <c r="J278" i="4"/>
  <c r="I278" i="4"/>
  <c r="H278" i="4"/>
  <c r="AA277" i="4"/>
  <c r="J277" i="4"/>
  <c r="I277" i="4"/>
  <c r="H277" i="4"/>
  <c r="AA276" i="4"/>
  <c r="Q276" i="4"/>
  <c r="S276" i="4"/>
  <c r="R276" i="4"/>
  <c r="N276" i="4"/>
  <c r="J276" i="4"/>
  <c r="I276" i="4"/>
  <c r="H276" i="4"/>
  <c r="AA275" i="4"/>
  <c r="S275" i="4"/>
  <c r="Q275" i="4"/>
  <c r="R275" i="4"/>
  <c r="N275" i="4"/>
  <c r="J275" i="4"/>
  <c r="I275" i="4"/>
  <c r="H275" i="4"/>
  <c r="AA274" i="4"/>
  <c r="Q274" i="4"/>
  <c r="N274" i="4"/>
  <c r="J274" i="4"/>
  <c r="I274" i="4"/>
  <c r="H274" i="4"/>
  <c r="AA273" i="4"/>
  <c r="S273" i="4"/>
  <c r="R273" i="4"/>
  <c r="Q273" i="4"/>
  <c r="N273" i="4"/>
  <c r="K273" i="4"/>
  <c r="J273" i="4"/>
  <c r="AF273" i="4" s="1"/>
  <c r="AH273" i="4" s="1"/>
  <c r="I273" i="4"/>
  <c r="H273" i="4"/>
  <c r="AA272" i="4"/>
  <c r="R272" i="4"/>
  <c r="Q272" i="4"/>
  <c r="S272" i="4"/>
  <c r="N272" i="4"/>
  <c r="J272" i="4"/>
  <c r="I272" i="4"/>
  <c r="H272" i="4"/>
  <c r="AA271" i="4"/>
  <c r="R271" i="4"/>
  <c r="S271" i="4"/>
  <c r="Q271" i="4"/>
  <c r="N271" i="4"/>
  <c r="J271" i="4"/>
  <c r="I271" i="4"/>
  <c r="H271" i="4"/>
  <c r="AA270" i="4"/>
  <c r="N270" i="4"/>
  <c r="J270" i="4"/>
  <c r="I270" i="4"/>
  <c r="H270" i="4"/>
  <c r="AA269" i="4"/>
  <c r="S269" i="4"/>
  <c r="R269" i="4"/>
  <c r="Q269" i="4"/>
  <c r="N269" i="4"/>
  <c r="K269" i="4"/>
  <c r="J269" i="4"/>
  <c r="AF269" i="4" s="1"/>
  <c r="AH269" i="4" s="1"/>
  <c r="I269" i="4"/>
  <c r="H269" i="4"/>
  <c r="AA268" i="4"/>
  <c r="R268" i="4"/>
  <c r="Q268" i="4"/>
  <c r="S268" i="4"/>
  <c r="N268" i="4"/>
  <c r="J268" i="4"/>
  <c r="I268" i="4"/>
  <c r="H268" i="4"/>
  <c r="AA267" i="4"/>
  <c r="R267" i="4"/>
  <c r="S267" i="4"/>
  <c r="N267" i="4"/>
  <c r="J267" i="4"/>
  <c r="I267" i="4"/>
  <c r="H267" i="4"/>
  <c r="AE266" i="4"/>
  <c r="AG266" i="4" s="1"/>
  <c r="AA266" i="4"/>
  <c r="N266" i="4"/>
  <c r="J266" i="4"/>
  <c r="I266" i="4"/>
  <c r="H266" i="4"/>
  <c r="AA265" i="4"/>
  <c r="S265" i="4"/>
  <c r="R265" i="4"/>
  <c r="Q265" i="4"/>
  <c r="N265" i="4"/>
  <c r="J265" i="4"/>
  <c r="AF265" i="4" s="1"/>
  <c r="AH265" i="4" s="1"/>
  <c r="I265" i="4"/>
  <c r="K265" i="4" s="1"/>
  <c r="H265" i="4"/>
  <c r="AA264" i="4"/>
  <c r="R264" i="4"/>
  <c r="Q264" i="4"/>
  <c r="S264" i="4"/>
  <c r="N264" i="4"/>
  <c r="J264" i="4"/>
  <c r="I264" i="4"/>
  <c r="H264" i="4"/>
  <c r="AA263" i="4"/>
  <c r="R263" i="4"/>
  <c r="S263" i="4"/>
  <c r="Q263" i="4"/>
  <c r="N263" i="4"/>
  <c r="J263" i="4"/>
  <c r="I263" i="4"/>
  <c r="H263" i="4"/>
  <c r="AA262" i="4"/>
  <c r="S262" i="4"/>
  <c r="Q262" i="4"/>
  <c r="N262" i="4"/>
  <c r="J262" i="4"/>
  <c r="AF262" i="4" s="1"/>
  <c r="AH262" i="4" s="1"/>
  <c r="I262" i="4"/>
  <c r="AL262" i="4" s="1"/>
  <c r="AB262" i="4" s="1"/>
  <c r="H262" i="4"/>
  <c r="AA261" i="4"/>
  <c r="S261" i="4"/>
  <c r="R261" i="4"/>
  <c r="Q261" i="4"/>
  <c r="N261" i="4"/>
  <c r="K261" i="4"/>
  <c r="J261" i="4"/>
  <c r="I261" i="4"/>
  <c r="H261" i="4"/>
  <c r="AA260" i="4"/>
  <c r="R260" i="4"/>
  <c r="Q260" i="4"/>
  <c r="S260" i="4"/>
  <c r="N260" i="4"/>
  <c r="J260" i="4"/>
  <c r="I260" i="4"/>
  <c r="H260" i="4"/>
  <c r="AF259" i="4"/>
  <c r="AH259" i="4" s="1"/>
  <c r="AA259" i="4"/>
  <c r="R259" i="4"/>
  <c r="Q259" i="4"/>
  <c r="S259" i="4"/>
  <c r="N259" i="4"/>
  <c r="J259" i="4"/>
  <c r="I259" i="4"/>
  <c r="H259" i="4"/>
  <c r="AM258" i="4"/>
  <c r="AC258" i="4" s="1"/>
  <c r="AA258" i="4"/>
  <c r="Q258" i="4"/>
  <c r="S258" i="4"/>
  <c r="R258" i="4"/>
  <c r="N258" i="4"/>
  <c r="J258" i="4"/>
  <c r="AF258" i="4" s="1"/>
  <c r="AH258" i="4" s="1"/>
  <c r="I258" i="4"/>
  <c r="H258" i="4"/>
  <c r="AA257" i="4"/>
  <c r="S257" i="4"/>
  <c r="Q257" i="4"/>
  <c r="R257" i="4"/>
  <c r="N257" i="4"/>
  <c r="J257" i="4"/>
  <c r="AM257" i="4" s="1"/>
  <c r="AC257" i="4" s="1"/>
  <c r="I257" i="4"/>
  <c r="H257" i="4"/>
  <c r="AA256" i="4"/>
  <c r="S256" i="4"/>
  <c r="R256" i="4"/>
  <c r="Q256" i="4"/>
  <c r="J256" i="4"/>
  <c r="I256" i="4"/>
  <c r="H256" i="4"/>
  <c r="AA255" i="4"/>
  <c r="S255" i="4"/>
  <c r="N255" i="4"/>
  <c r="J255" i="4"/>
  <c r="I255" i="4"/>
  <c r="AL255" i="4" s="1"/>
  <c r="AB255" i="4" s="1"/>
  <c r="H255" i="4"/>
  <c r="AA254" i="4"/>
  <c r="R254" i="4"/>
  <c r="N254" i="4"/>
  <c r="J254" i="4"/>
  <c r="AF254" i="4" s="1"/>
  <c r="AH254" i="4" s="1"/>
  <c r="I254" i="4"/>
  <c r="K254" i="4" s="1"/>
  <c r="H254" i="4"/>
  <c r="AA253" i="4"/>
  <c r="S253" i="4"/>
  <c r="R253" i="4"/>
  <c r="Q253" i="4"/>
  <c r="N253" i="4"/>
  <c r="J253" i="4"/>
  <c r="AM253" i="4" s="1"/>
  <c r="AC253" i="4" s="1"/>
  <c r="I253" i="4"/>
  <c r="H253" i="4"/>
  <c r="AA252" i="4"/>
  <c r="Q252" i="4"/>
  <c r="R252" i="4"/>
  <c r="N252" i="4"/>
  <c r="J252" i="4"/>
  <c r="I252" i="4"/>
  <c r="H252" i="4"/>
  <c r="AA251" i="4"/>
  <c r="S251" i="4"/>
  <c r="R251" i="4"/>
  <c r="Q251" i="4"/>
  <c r="N251" i="4"/>
  <c r="J251" i="4"/>
  <c r="I251" i="4"/>
  <c r="H251" i="4"/>
  <c r="AA250" i="4"/>
  <c r="S250" i="4"/>
  <c r="N250" i="4"/>
  <c r="K250" i="4"/>
  <c r="J250" i="4"/>
  <c r="I250" i="4"/>
  <c r="H250" i="4"/>
  <c r="AE249" i="4"/>
  <c r="AG249" i="4" s="1"/>
  <c r="AA249" i="4"/>
  <c r="S249" i="4"/>
  <c r="R249" i="4"/>
  <c r="Q249" i="4"/>
  <c r="N249" i="4"/>
  <c r="J249" i="4"/>
  <c r="I249" i="4"/>
  <c r="AL249" i="4" s="1"/>
  <c r="AB249" i="4" s="1"/>
  <c r="H249" i="4"/>
  <c r="AA248" i="4"/>
  <c r="S248" i="4"/>
  <c r="Q248" i="4"/>
  <c r="R248" i="4"/>
  <c r="N248" i="4"/>
  <c r="J248" i="4"/>
  <c r="I248" i="4"/>
  <c r="AE248" i="4" s="1"/>
  <c r="AG248" i="4" s="1"/>
  <c r="H248" i="4"/>
  <c r="AA247" i="4"/>
  <c r="S247" i="4"/>
  <c r="R247" i="4"/>
  <c r="Q247" i="4"/>
  <c r="N247" i="4"/>
  <c r="J247" i="4"/>
  <c r="I247" i="4"/>
  <c r="H247" i="4"/>
  <c r="AA246" i="4"/>
  <c r="S246" i="4"/>
  <c r="N246" i="4"/>
  <c r="J246" i="4"/>
  <c r="I246" i="4"/>
  <c r="AE246" i="4" s="1"/>
  <c r="AG246" i="4" s="1"/>
  <c r="H246" i="4"/>
  <c r="AA245" i="4"/>
  <c r="S245" i="4"/>
  <c r="R245" i="4"/>
  <c r="Q245" i="4"/>
  <c r="N245" i="4"/>
  <c r="J245" i="4"/>
  <c r="AM245" i="4" s="1"/>
  <c r="AC245" i="4" s="1"/>
  <c r="I245" i="4"/>
  <c r="H245" i="4"/>
  <c r="AA244" i="4"/>
  <c r="S244" i="4"/>
  <c r="R244" i="4"/>
  <c r="N244" i="4"/>
  <c r="J244" i="4"/>
  <c r="I244" i="4"/>
  <c r="AE244" i="4" s="1"/>
  <c r="AG244" i="4" s="1"/>
  <c r="H244" i="4"/>
  <c r="AA243" i="4"/>
  <c r="S243" i="4"/>
  <c r="R243" i="4"/>
  <c r="Q243" i="4"/>
  <c r="N243" i="4"/>
  <c r="J243" i="4"/>
  <c r="I243" i="4"/>
  <c r="H243" i="4"/>
  <c r="AA242" i="4"/>
  <c r="S242" i="4"/>
  <c r="N242" i="4"/>
  <c r="J242" i="4"/>
  <c r="I242" i="4"/>
  <c r="K242" i="4" s="1"/>
  <c r="H242" i="4"/>
  <c r="AE241" i="4"/>
  <c r="AG241" i="4" s="1"/>
  <c r="AA241" i="4"/>
  <c r="S241" i="4"/>
  <c r="R241" i="4"/>
  <c r="Q241" i="4"/>
  <c r="N241" i="4"/>
  <c r="J241" i="4"/>
  <c r="AM241" i="4" s="1"/>
  <c r="AC241" i="4" s="1"/>
  <c r="I241" i="4"/>
  <c r="AL241" i="4" s="1"/>
  <c r="AB241" i="4" s="1"/>
  <c r="H241" i="4"/>
  <c r="AA240" i="4"/>
  <c r="S240" i="4"/>
  <c r="Q240" i="4"/>
  <c r="R240" i="4"/>
  <c r="N240" i="4"/>
  <c r="J240" i="4"/>
  <c r="I240" i="4"/>
  <c r="K240" i="4" s="1"/>
  <c r="H240" i="4"/>
  <c r="AA239" i="4"/>
  <c r="S239" i="4"/>
  <c r="R239" i="4"/>
  <c r="Q239" i="4"/>
  <c r="N239" i="4"/>
  <c r="J239" i="4"/>
  <c r="I239" i="4"/>
  <c r="H239" i="4"/>
  <c r="AA238" i="4"/>
  <c r="S238" i="4"/>
  <c r="J238" i="4"/>
  <c r="I238" i="4"/>
  <c r="K238" i="4" s="1"/>
  <c r="H238" i="4"/>
  <c r="AA237" i="4"/>
  <c r="S237" i="4"/>
  <c r="R237" i="4"/>
  <c r="Q237" i="4"/>
  <c r="N237" i="4"/>
  <c r="J237" i="4"/>
  <c r="I237" i="4"/>
  <c r="K237" i="4" s="1"/>
  <c r="H237" i="4"/>
  <c r="AA236" i="4"/>
  <c r="S236" i="4"/>
  <c r="R236" i="4"/>
  <c r="N236" i="4"/>
  <c r="J236" i="4"/>
  <c r="AF236" i="4" s="1"/>
  <c r="AH236" i="4" s="1"/>
  <c r="I236" i="4"/>
  <c r="H236" i="4"/>
  <c r="AA235" i="4"/>
  <c r="R235" i="4"/>
  <c r="Q235" i="4"/>
  <c r="S235" i="4"/>
  <c r="N235" i="4"/>
  <c r="J235" i="4"/>
  <c r="AF235" i="4" s="1"/>
  <c r="AH235" i="4" s="1"/>
  <c r="I235" i="4"/>
  <c r="H235" i="4"/>
  <c r="AA234" i="4"/>
  <c r="S234" i="4"/>
  <c r="N234" i="4"/>
  <c r="J234" i="4"/>
  <c r="I234" i="4"/>
  <c r="K234" i="4" s="1"/>
  <c r="H234" i="4"/>
  <c r="AA233" i="4"/>
  <c r="S233" i="4"/>
  <c r="R233" i="4"/>
  <c r="Q233" i="4"/>
  <c r="N233" i="4"/>
  <c r="J233" i="4"/>
  <c r="I233" i="4"/>
  <c r="H233" i="4"/>
  <c r="AA232" i="4"/>
  <c r="S232" i="4"/>
  <c r="R232" i="4"/>
  <c r="N232" i="4"/>
  <c r="J232" i="4"/>
  <c r="I232" i="4"/>
  <c r="H232" i="4"/>
  <c r="AF231" i="4"/>
  <c r="AH231" i="4" s="1"/>
  <c r="AA231" i="4"/>
  <c r="R231" i="4"/>
  <c r="Q231" i="4"/>
  <c r="S231" i="4"/>
  <c r="N231" i="4"/>
  <c r="J231" i="4"/>
  <c r="I231" i="4"/>
  <c r="AE231" i="4" s="1"/>
  <c r="AG231" i="4" s="1"/>
  <c r="H231" i="4"/>
  <c r="AA230" i="4"/>
  <c r="R230" i="4"/>
  <c r="N230" i="4"/>
  <c r="J230" i="4"/>
  <c r="I230" i="4"/>
  <c r="H230" i="4"/>
  <c r="AA229" i="4"/>
  <c r="S229" i="4"/>
  <c r="Q229" i="4"/>
  <c r="R229" i="4"/>
  <c r="N229" i="4"/>
  <c r="J229" i="4"/>
  <c r="I229" i="4"/>
  <c r="H229" i="4"/>
  <c r="AA228" i="4"/>
  <c r="S228" i="4"/>
  <c r="R228" i="4"/>
  <c r="J228" i="4"/>
  <c r="I228" i="4"/>
  <c r="H228" i="4"/>
  <c r="AA227" i="4"/>
  <c r="Q227" i="4"/>
  <c r="S227" i="4"/>
  <c r="R227" i="4"/>
  <c r="N227" i="4"/>
  <c r="J227" i="4"/>
  <c r="I227" i="4"/>
  <c r="AE227" i="4" s="1"/>
  <c r="AG227" i="4" s="1"/>
  <c r="H227" i="4"/>
  <c r="AA226" i="4"/>
  <c r="S226" i="4"/>
  <c r="Q226" i="4"/>
  <c r="R226" i="4"/>
  <c r="N226" i="4"/>
  <c r="J226" i="4"/>
  <c r="I226" i="4"/>
  <c r="H226" i="4"/>
  <c r="AA225" i="4"/>
  <c r="S225" i="4"/>
  <c r="R225" i="4"/>
  <c r="Q225" i="4"/>
  <c r="N225" i="4"/>
  <c r="J225" i="4"/>
  <c r="K225" i="4" s="1"/>
  <c r="I225" i="4"/>
  <c r="AL225" i="4" s="1"/>
  <c r="AB225" i="4" s="1"/>
  <c r="H225" i="4"/>
  <c r="AA224" i="4"/>
  <c r="R224" i="4"/>
  <c r="N224" i="4"/>
  <c r="J224" i="4"/>
  <c r="I224" i="4"/>
  <c r="K224" i="4" s="1"/>
  <c r="H224" i="4"/>
  <c r="AA223" i="4"/>
  <c r="S223" i="4"/>
  <c r="R223" i="4"/>
  <c r="N223" i="4"/>
  <c r="K223" i="4"/>
  <c r="J223" i="4"/>
  <c r="AF223" i="4" s="1"/>
  <c r="AH223" i="4" s="1"/>
  <c r="I223" i="4"/>
  <c r="AE223" i="4" s="1"/>
  <c r="AG223" i="4" s="1"/>
  <c r="H223" i="4"/>
  <c r="AA222" i="4"/>
  <c r="Q222" i="4"/>
  <c r="S222" i="4"/>
  <c r="R222" i="4"/>
  <c r="N222" i="4"/>
  <c r="J222" i="4"/>
  <c r="I222" i="4"/>
  <c r="H222" i="4"/>
  <c r="AA221" i="4"/>
  <c r="S221" i="4"/>
  <c r="N221" i="4"/>
  <c r="J221" i="4"/>
  <c r="I221" i="4"/>
  <c r="K221" i="4" s="1"/>
  <c r="H221" i="4"/>
  <c r="AA220" i="4"/>
  <c r="S220" i="4"/>
  <c r="R220" i="4"/>
  <c r="Q220" i="4"/>
  <c r="N220" i="4"/>
  <c r="J220" i="4"/>
  <c r="I220" i="4"/>
  <c r="H220" i="4"/>
  <c r="AA219" i="4"/>
  <c r="S219" i="4"/>
  <c r="R219" i="4"/>
  <c r="N219" i="4"/>
  <c r="K219" i="4"/>
  <c r="J219" i="4"/>
  <c r="AF219" i="4" s="1"/>
  <c r="AH219" i="4" s="1"/>
  <c r="I219" i="4"/>
  <c r="H219" i="4"/>
  <c r="AA218" i="4"/>
  <c r="S218" i="4"/>
  <c r="Q218" i="4"/>
  <c r="R218" i="4"/>
  <c r="N218" i="4"/>
  <c r="J218" i="4"/>
  <c r="I218" i="4"/>
  <c r="H218" i="4"/>
  <c r="AA217" i="4"/>
  <c r="S217" i="4"/>
  <c r="N217" i="4"/>
  <c r="K217" i="4"/>
  <c r="J217" i="4"/>
  <c r="AF217" i="4" s="1"/>
  <c r="AH217" i="4" s="1"/>
  <c r="I217" i="4"/>
  <c r="H217" i="4"/>
  <c r="AA216" i="4"/>
  <c r="R216" i="4"/>
  <c r="Q216" i="4"/>
  <c r="S216" i="4"/>
  <c r="N216" i="4"/>
  <c r="J216" i="4"/>
  <c r="AF216" i="4" s="1"/>
  <c r="AH216" i="4" s="1"/>
  <c r="I216" i="4"/>
  <c r="H216" i="4"/>
  <c r="AA215" i="4"/>
  <c r="S215" i="4"/>
  <c r="R215" i="4"/>
  <c r="N215" i="4"/>
  <c r="K215" i="4"/>
  <c r="J215" i="4"/>
  <c r="I215" i="4"/>
  <c r="AE215" i="4" s="1"/>
  <c r="AG215" i="4" s="1"/>
  <c r="H215" i="4"/>
  <c r="AM214" i="4"/>
  <c r="AC214" i="4" s="1"/>
  <c r="AF214" i="4"/>
  <c r="AH214" i="4" s="1"/>
  <c r="AA214" i="4"/>
  <c r="S214" i="4"/>
  <c r="Q214" i="4"/>
  <c r="R214" i="4"/>
  <c r="N214" i="4"/>
  <c r="J214" i="4"/>
  <c r="I214" i="4"/>
  <c r="H214" i="4"/>
  <c r="AA213" i="4"/>
  <c r="S213" i="4"/>
  <c r="N213" i="4"/>
  <c r="K213" i="4"/>
  <c r="J213" i="4"/>
  <c r="I213" i="4"/>
  <c r="H213" i="4"/>
  <c r="AA212" i="4"/>
  <c r="S212" i="4"/>
  <c r="R212" i="4"/>
  <c r="Q212" i="4"/>
  <c r="N212" i="4"/>
  <c r="J212" i="4"/>
  <c r="I212" i="4"/>
  <c r="H212" i="4"/>
  <c r="AA211" i="4"/>
  <c r="S211" i="4"/>
  <c r="R211" i="4"/>
  <c r="N211" i="4"/>
  <c r="K211" i="4"/>
  <c r="J211" i="4"/>
  <c r="I211" i="4"/>
  <c r="H211" i="4"/>
  <c r="AM210" i="4"/>
  <c r="AC210" i="4" s="1"/>
  <c r="AF210" i="4"/>
  <c r="AH210" i="4" s="1"/>
  <c r="AA210" i="4"/>
  <c r="S210" i="4"/>
  <c r="Q210" i="4"/>
  <c r="R210" i="4"/>
  <c r="N210" i="4"/>
  <c r="J210" i="4"/>
  <c r="I210" i="4"/>
  <c r="H210" i="4"/>
  <c r="AA209" i="4"/>
  <c r="S209" i="4"/>
  <c r="R209" i="4"/>
  <c r="N209" i="4"/>
  <c r="J209" i="4"/>
  <c r="I209" i="4"/>
  <c r="H209" i="4"/>
  <c r="AA208" i="4"/>
  <c r="R208" i="4"/>
  <c r="N208" i="4"/>
  <c r="J208" i="4"/>
  <c r="I208" i="4"/>
  <c r="H208" i="4"/>
  <c r="AA207" i="4"/>
  <c r="S207" i="4"/>
  <c r="R207" i="4"/>
  <c r="N207" i="4"/>
  <c r="K207" i="4"/>
  <c r="J207" i="4"/>
  <c r="AM207" i="4" s="1"/>
  <c r="AC207" i="4" s="1"/>
  <c r="I207" i="4"/>
  <c r="H207" i="4"/>
  <c r="AM206" i="4"/>
  <c r="AC206" i="4" s="1"/>
  <c r="AF206" i="4"/>
  <c r="AH206" i="4" s="1"/>
  <c r="AA206" i="4"/>
  <c r="S206" i="4"/>
  <c r="Q206" i="4"/>
  <c r="R206" i="4"/>
  <c r="N206" i="4"/>
  <c r="J206" i="4"/>
  <c r="I206" i="4"/>
  <c r="H206" i="4"/>
  <c r="AA205" i="4"/>
  <c r="S205" i="4"/>
  <c r="N205" i="4"/>
  <c r="J205" i="4"/>
  <c r="I205" i="4"/>
  <c r="H205" i="4"/>
  <c r="AA204" i="4"/>
  <c r="R204" i="4"/>
  <c r="J204" i="4"/>
  <c r="I204" i="4"/>
  <c r="H204" i="4"/>
  <c r="AA203" i="4"/>
  <c r="S203" i="4"/>
  <c r="R203" i="4"/>
  <c r="N203" i="4"/>
  <c r="J203" i="4"/>
  <c r="AM203" i="4" s="1"/>
  <c r="AC203" i="4" s="1"/>
  <c r="I203" i="4"/>
  <c r="K203" i="4" s="1"/>
  <c r="H203" i="4"/>
  <c r="AA202" i="4"/>
  <c r="S202" i="4"/>
  <c r="Q202" i="4"/>
  <c r="R202" i="4"/>
  <c r="N202" i="4"/>
  <c r="J202" i="4"/>
  <c r="I202" i="4"/>
  <c r="H202" i="4"/>
  <c r="AA201" i="4"/>
  <c r="S201" i="4"/>
  <c r="R201" i="4"/>
  <c r="N201" i="4"/>
  <c r="J201" i="4"/>
  <c r="I201" i="4"/>
  <c r="H201" i="4"/>
  <c r="AA200" i="4"/>
  <c r="R200" i="4"/>
  <c r="J200" i="4"/>
  <c r="AF200" i="4" s="1"/>
  <c r="AH200" i="4" s="1"/>
  <c r="I200" i="4"/>
  <c r="AE200" i="4" s="1"/>
  <c r="AG200" i="4" s="1"/>
  <c r="H200" i="4"/>
  <c r="AA199" i="4"/>
  <c r="S199" i="4"/>
  <c r="Q199" i="4"/>
  <c r="R199" i="4"/>
  <c r="N199" i="4"/>
  <c r="J199" i="4"/>
  <c r="I199" i="4"/>
  <c r="K199" i="4" s="1"/>
  <c r="H199" i="4"/>
  <c r="AA198" i="4"/>
  <c r="S198" i="4"/>
  <c r="Q198" i="4"/>
  <c r="R198" i="4"/>
  <c r="N198" i="4"/>
  <c r="J198" i="4"/>
  <c r="I198" i="4"/>
  <c r="H198" i="4"/>
  <c r="AA197" i="4"/>
  <c r="S197" i="4"/>
  <c r="R197" i="4"/>
  <c r="N197" i="4"/>
  <c r="J197" i="4"/>
  <c r="I197" i="4"/>
  <c r="H197" i="4"/>
  <c r="AA196" i="4"/>
  <c r="R196" i="4"/>
  <c r="N196" i="4"/>
  <c r="J196" i="4"/>
  <c r="I196" i="4"/>
  <c r="H196" i="4"/>
  <c r="AF195" i="4"/>
  <c r="AH195" i="4" s="1"/>
  <c r="AA195" i="4"/>
  <c r="S195" i="4"/>
  <c r="R195" i="4"/>
  <c r="N195" i="4"/>
  <c r="K195" i="4"/>
  <c r="J195" i="4"/>
  <c r="AM195" i="4" s="1"/>
  <c r="AC195" i="4" s="1"/>
  <c r="I195" i="4"/>
  <c r="H195" i="4"/>
  <c r="AA194" i="4"/>
  <c r="S194" i="4"/>
  <c r="Q194" i="4"/>
  <c r="R194" i="4"/>
  <c r="N194" i="4"/>
  <c r="J194" i="4"/>
  <c r="I194" i="4"/>
  <c r="H194" i="4"/>
  <c r="AA193" i="4"/>
  <c r="S193" i="4"/>
  <c r="R193" i="4"/>
  <c r="N193" i="4"/>
  <c r="J193" i="4"/>
  <c r="I193" i="4"/>
  <c r="H193" i="4"/>
  <c r="AA192" i="4"/>
  <c r="R192" i="4"/>
  <c r="N192" i="4"/>
  <c r="J192" i="4"/>
  <c r="I192" i="4"/>
  <c r="H192" i="4"/>
  <c r="AA191" i="4"/>
  <c r="S191" i="4"/>
  <c r="R191" i="4"/>
  <c r="N191" i="4"/>
  <c r="J191" i="4"/>
  <c r="I191" i="4"/>
  <c r="K191" i="4" s="1"/>
  <c r="H191" i="4"/>
  <c r="AA190" i="4"/>
  <c r="S190" i="4"/>
  <c r="Q190" i="4"/>
  <c r="R190" i="4"/>
  <c r="N190" i="4"/>
  <c r="J190" i="4"/>
  <c r="I190" i="4"/>
  <c r="H190" i="4"/>
  <c r="AA189" i="4"/>
  <c r="S189" i="4"/>
  <c r="R189" i="4"/>
  <c r="N189" i="4"/>
  <c r="J189" i="4"/>
  <c r="I189" i="4"/>
  <c r="H189" i="4"/>
  <c r="AA188" i="4"/>
  <c r="R188" i="4"/>
  <c r="N188" i="4"/>
  <c r="J188" i="4"/>
  <c r="K188" i="4" s="1"/>
  <c r="I188" i="4"/>
  <c r="H188" i="4"/>
  <c r="AA187" i="4"/>
  <c r="S187" i="4"/>
  <c r="Q187" i="4"/>
  <c r="R187" i="4"/>
  <c r="N187" i="4"/>
  <c r="J187" i="4"/>
  <c r="AM187" i="4" s="1"/>
  <c r="AC187" i="4" s="1"/>
  <c r="I187" i="4"/>
  <c r="K187" i="4" s="1"/>
  <c r="H187" i="4"/>
  <c r="AA186" i="4"/>
  <c r="S186" i="4"/>
  <c r="Q186" i="4"/>
  <c r="R186" i="4"/>
  <c r="N186" i="4"/>
  <c r="J186" i="4"/>
  <c r="I186" i="4"/>
  <c r="H186" i="4"/>
  <c r="AA185" i="4"/>
  <c r="S185" i="4"/>
  <c r="R185" i="4"/>
  <c r="J185" i="4"/>
  <c r="I185" i="4"/>
  <c r="H185" i="4"/>
  <c r="AA184" i="4"/>
  <c r="S184" i="4"/>
  <c r="R184" i="4"/>
  <c r="N184" i="4"/>
  <c r="J184" i="4"/>
  <c r="I184" i="4"/>
  <c r="AE184" i="4" s="1"/>
  <c r="AG184" i="4" s="1"/>
  <c r="H184" i="4"/>
  <c r="AA183" i="4"/>
  <c r="S183" i="4"/>
  <c r="Q183" i="4"/>
  <c r="R183" i="4"/>
  <c r="N183" i="4"/>
  <c r="J183" i="4"/>
  <c r="K183" i="4" s="1"/>
  <c r="I183" i="4"/>
  <c r="H183" i="4"/>
  <c r="AA182" i="4"/>
  <c r="S182" i="4"/>
  <c r="Q182" i="4"/>
  <c r="R182" i="4"/>
  <c r="N182" i="4"/>
  <c r="J182" i="4"/>
  <c r="I182" i="4"/>
  <c r="H182" i="4"/>
  <c r="AA181" i="4"/>
  <c r="S181" i="4"/>
  <c r="Q181" i="4"/>
  <c r="J181" i="4"/>
  <c r="I181" i="4"/>
  <c r="K181" i="4" s="1"/>
  <c r="H181" i="4"/>
  <c r="AF180" i="4"/>
  <c r="AH180" i="4" s="1"/>
  <c r="AA180" i="4"/>
  <c r="S180" i="4"/>
  <c r="Q180" i="4"/>
  <c r="R180" i="4"/>
  <c r="N180" i="4"/>
  <c r="K180" i="4"/>
  <c r="J180" i="4"/>
  <c r="I180" i="4"/>
  <c r="H180" i="4"/>
  <c r="AL179" i="4"/>
  <c r="AB179" i="4" s="1"/>
  <c r="AA179" i="4"/>
  <c r="S179" i="4"/>
  <c r="Q179" i="4"/>
  <c r="R179" i="4"/>
  <c r="N179" i="4"/>
  <c r="K179" i="4"/>
  <c r="J179" i="4"/>
  <c r="AM179" i="4" s="1"/>
  <c r="AC179" i="4" s="1"/>
  <c r="I179" i="4"/>
  <c r="AE179" i="4" s="1"/>
  <c r="AG179" i="4" s="1"/>
  <c r="H179" i="4"/>
  <c r="AM178" i="4"/>
  <c r="AC178" i="4" s="1"/>
  <c r="AF178" i="4"/>
  <c r="AH178" i="4" s="1"/>
  <c r="AA178" i="4"/>
  <c r="S178" i="4"/>
  <c r="Q178" i="4"/>
  <c r="R178" i="4"/>
  <c r="J178" i="4"/>
  <c r="I178" i="4"/>
  <c r="K178" i="4" s="1"/>
  <c r="H178" i="4"/>
  <c r="AA177" i="4"/>
  <c r="S177" i="4"/>
  <c r="R177" i="4"/>
  <c r="Q177" i="4"/>
  <c r="J177" i="4"/>
  <c r="I177" i="4"/>
  <c r="H177" i="4"/>
  <c r="AF176" i="4"/>
  <c r="AH176" i="4" s="1"/>
  <c r="AA176" i="4"/>
  <c r="S176" i="4"/>
  <c r="R176" i="4"/>
  <c r="J176" i="4"/>
  <c r="I176" i="4"/>
  <c r="H176" i="4"/>
  <c r="AA175" i="4"/>
  <c r="S175" i="4"/>
  <c r="R175" i="4"/>
  <c r="N175" i="4"/>
  <c r="J175" i="4"/>
  <c r="AM175" i="4" s="1"/>
  <c r="AC175" i="4" s="1"/>
  <c r="I175" i="4"/>
  <c r="H175" i="4"/>
  <c r="AM174" i="4"/>
  <c r="AC174" i="4" s="1"/>
  <c r="AF174" i="4"/>
  <c r="AH174" i="4" s="1"/>
  <c r="AA174" i="4"/>
  <c r="S174" i="4"/>
  <c r="R174" i="4"/>
  <c r="N174" i="4"/>
  <c r="J174" i="4"/>
  <c r="I174" i="4"/>
  <c r="H174" i="4"/>
  <c r="AA173" i="4"/>
  <c r="S173" i="4"/>
  <c r="R173" i="4"/>
  <c r="N173" i="4"/>
  <c r="J173" i="4"/>
  <c r="I173" i="4"/>
  <c r="H173" i="4"/>
  <c r="AA172" i="4"/>
  <c r="S172" i="4"/>
  <c r="R172" i="4"/>
  <c r="N172" i="4"/>
  <c r="J172" i="4"/>
  <c r="I172" i="4"/>
  <c r="H172" i="4"/>
  <c r="AA171" i="4"/>
  <c r="S171" i="4"/>
  <c r="Q171" i="4"/>
  <c r="R171" i="4"/>
  <c r="N171" i="4"/>
  <c r="J171" i="4"/>
  <c r="I171" i="4"/>
  <c r="H171" i="4"/>
  <c r="AA170" i="4"/>
  <c r="S170" i="4"/>
  <c r="Q170" i="4"/>
  <c r="R170" i="4"/>
  <c r="K170" i="4"/>
  <c r="J170" i="4"/>
  <c r="I170" i="4"/>
  <c r="H170" i="4"/>
  <c r="AA169" i="4"/>
  <c r="S169" i="4"/>
  <c r="R169" i="4"/>
  <c r="Q169" i="4"/>
  <c r="N169" i="4"/>
  <c r="K169" i="4"/>
  <c r="J169" i="4"/>
  <c r="I169" i="4"/>
  <c r="H169" i="4"/>
  <c r="AF168" i="4"/>
  <c r="AH168" i="4" s="1"/>
  <c r="AA168" i="4"/>
  <c r="Q168" i="4"/>
  <c r="S168" i="4"/>
  <c r="R168" i="4"/>
  <c r="N168" i="4"/>
  <c r="J168" i="4"/>
  <c r="I168" i="4"/>
  <c r="K168" i="4" s="1"/>
  <c r="H168" i="4"/>
  <c r="AA167" i="4"/>
  <c r="S167" i="4"/>
  <c r="R167" i="4"/>
  <c r="Q167" i="4"/>
  <c r="N167" i="4"/>
  <c r="J167" i="4"/>
  <c r="I167" i="4"/>
  <c r="K167" i="4" s="1"/>
  <c r="H167" i="4"/>
  <c r="AA166" i="4"/>
  <c r="R166" i="4"/>
  <c r="N166" i="4"/>
  <c r="K166" i="4"/>
  <c r="J166" i="4"/>
  <c r="I166" i="4"/>
  <c r="H166" i="4"/>
  <c r="AM165" i="4"/>
  <c r="AC165" i="4" s="1"/>
  <c r="AA165" i="4"/>
  <c r="R165" i="4"/>
  <c r="Q165" i="4"/>
  <c r="S165" i="4"/>
  <c r="N165" i="4"/>
  <c r="J165" i="4"/>
  <c r="AF165" i="4" s="1"/>
  <c r="AH165" i="4" s="1"/>
  <c r="I165" i="4"/>
  <c r="AE165" i="4" s="1"/>
  <c r="AG165" i="4" s="1"/>
  <c r="H165" i="4"/>
  <c r="AA164" i="4"/>
  <c r="R164" i="4"/>
  <c r="S164" i="4"/>
  <c r="N164" i="4"/>
  <c r="J164" i="4"/>
  <c r="I164" i="4"/>
  <c r="H164" i="4"/>
  <c r="AA163" i="4"/>
  <c r="R163" i="4"/>
  <c r="S163" i="4"/>
  <c r="N163" i="4"/>
  <c r="J163" i="4"/>
  <c r="I163" i="4"/>
  <c r="H163" i="4"/>
  <c r="AE162" i="4"/>
  <c r="AG162" i="4" s="1"/>
  <c r="AA162" i="4"/>
  <c r="R162" i="4"/>
  <c r="N162" i="4"/>
  <c r="K162" i="4"/>
  <c r="J162" i="4"/>
  <c r="I162" i="4"/>
  <c r="H162" i="4"/>
  <c r="AE161" i="4"/>
  <c r="AG161" i="4" s="1"/>
  <c r="AA161" i="4"/>
  <c r="Q161" i="4"/>
  <c r="S161" i="4"/>
  <c r="R161" i="4"/>
  <c r="N161" i="4"/>
  <c r="J161" i="4"/>
  <c r="I161" i="4"/>
  <c r="H161" i="4"/>
  <c r="AA160" i="4"/>
  <c r="R160" i="4"/>
  <c r="S160" i="4"/>
  <c r="Q160" i="4"/>
  <c r="N160" i="4"/>
  <c r="J160" i="4"/>
  <c r="I160" i="4"/>
  <c r="H160" i="4"/>
  <c r="AA159" i="4"/>
  <c r="R159" i="4"/>
  <c r="S159" i="4"/>
  <c r="N159" i="4"/>
  <c r="J159" i="4"/>
  <c r="I159" i="4"/>
  <c r="H159" i="4"/>
  <c r="AA158" i="4"/>
  <c r="R158" i="4"/>
  <c r="N158" i="4"/>
  <c r="K158" i="4"/>
  <c r="J158" i="4"/>
  <c r="I158" i="4"/>
  <c r="H158" i="4"/>
  <c r="AA157" i="4"/>
  <c r="Q157" i="4"/>
  <c r="R157" i="4"/>
  <c r="N157" i="4"/>
  <c r="J157" i="4"/>
  <c r="I157" i="4"/>
  <c r="H157" i="4"/>
  <c r="AA156" i="4"/>
  <c r="S156" i="4"/>
  <c r="R156" i="4"/>
  <c r="Q156" i="4"/>
  <c r="N156" i="4"/>
  <c r="J156" i="4"/>
  <c r="I156" i="4"/>
  <c r="H156" i="4"/>
  <c r="AA155" i="4"/>
  <c r="R155" i="4"/>
  <c r="S155" i="4"/>
  <c r="J155" i="4"/>
  <c r="I155" i="4"/>
  <c r="H155" i="4"/>
  <c r="AA154" i="4"/>
  <c r="S154" i="4"/>
  <c r="R154" i="4"/>
  <c r="Q154" i="4"/>
  <c r="N154" i="4"/>
  <c r="J154" i="4"/>
  <c r="I154" i="4"/>
  <c r="K154" i="4" s="1"/>
  <c r="H154" i="4"/>
  <c r="AA153" i="4"/>
  <c r="S153" i="4"/>
  <c r="Q153" i="4"/>
  <c r="R153" i="4"/>
  <c r="N153" i="4"/>
  <c r="J153" i="4"/>
  <c r="AM153" i="4" s="1"/>
  <c r="AC153" i="4" s="1"/>
  <c r="I153" i="4"/>
  <c r="AE153" i="4" s="1"/>
  <c r="AG153" i="4" s="1"/>
  <c r="H153" i="4"/>
  <c r="AA152" i="4"/>
  <c r="S152" i="4"/>
  <c r="R152" i="4"/>
  <c r="N152" i="4"/>
  <c r="K152" i="4"/>
  <c r="J152" i="4"/>
  <c r="I152" i="4"/>
  <c r="H152" i="4"/>
  <c r="AA151" i="4"/>
  <c r="R151" i="4"/>
  <c r="S151" i="4"/>
  <c r="N151" i="4"/>
  <c r="J151" i="4"/>
  <c r="I151" i="4"/>
  <c r="H151" i="4"/>
  <c r="AA150" i="4"/>
  <c r="S150" i="4"/>
  <c r="R150" i="4"/>
  <c r="N150" i="4"/>
  <c r="K150" i="4"/>
  <c r="J150" i="4"/>
  <c r="I150" i="4"/>
  <c r="H150" i="4"/>
  <c r="AA149" i="4"/>
  <c r="R149" i="4"/>
  <c r="N149" i="4"/>
  <c r="J149" i="4"/>
  <c r="I149" i="4"/>
  <c r="K149" i="4" s="1"/>
  <c r="H149" i="4"/>
  <c r="AA148" i="4"/>
  <c r="S148" i="4"/>
  <c r="Q148" i="4"/>
  <c r="R148" i="4"/>
  <c r="N148" i="4"/>
  <c r="J148" i="4"/>
  <c r="I148" i="4"/>
  <c r="H148" i="4"/>
  <c r="AA147" i="4"/>
  <c r="S147" i="4"/>
  <c r="R147" i="4"/>
  <c r="J147" i="4"/>
  <c r="I147" i="4"/>
  <c r="H147" i="4"/>
  <c r="AA146" i="4"/>
  <c r="S146" i="4"/>
  <c r="R146" i="4"/>
  <c r="N146" i="4"/>
  <c r="J146" i="4"/>
  <c r="I146" i="4"/>
  <c r="H146" i="4"/>
  <c r="AA145" i="4"/>
  <c r="S145" i="4"/>
  <c r="R145" i="4"/>
  <c r="N145" i="4"/>
  <c r="J145" i="4"/>
  <c r="I145" i="4"/>
  <c r="H145" i="4"/>
  <c r="AA144" i="4"/>
  <c r="R144" i="4"/>
  <c r="S144" i="4"/>
  <c r="N144" i="4"/>
  <c r="J144" i="4"/>
  <c r="I144" i="4"/>
  <c r="H144" i="4"/>
  <c r="AA143" i="4"/>
  <c r="S143" i="4"/>
  <c r="R143" i="4"/>
  <c r="N143" i="4"/>
  <c r="J143" i="4"/>
  <c r="I143" i="4"/>
  <c r="H143" i="4"/>
  <c r="AA142" i="4"/>
  <c r="Q142" i="4"/>
  <c r="S142" i="4"/>
  <c r="R142" i="4"/>
  <c r="N142" i="4"/>
  <c r="J142" i="4"/>
  <c r="I142" i="4"/>
  <c r="H142" i="4"/>
  <c r="AA141" i="4"/>
  <c r="S141" i="4"/>
  <c r="N141" i="4"/>
  <c r="J141" i="4"/>
  <c r="I141" i="4"/>
  <c r="H141" i="4"/>
  <c r="AA140" i="4"/>
  <c r="S140" i="4"/>
  <c r="Q140" i="4"/>
  <c r="R140" i="4"/>
  <c r="N140" i="4"/>
  <c r="J140" i="4"/>
  <c r="I140" i="4"/>
  <c r="H140" i="4"/>
  <c r="AA139" i="4"/>
  <c r="S139" i="4"/>
  <c r="R139" i="4"/>
  <c r="N139" i="4"/>
  <c r="J139" i="4"/>
  <c r="I139" i="4"/>
  <c r="H139" i="4"/>
  <c r="AA138" i="4"/>
  <c r="Q138" i="4"/>
  <c r="S138" i="4"/>
  <c r="R138" i="4"/>
  <c r="N138" i="4"/>
  <c r="J138" i="4"/>
  <c r="I138" i="4"/>
  <c r="H138" i="4"/>
  <c r="AA137" i="4"/>
  <c r="S137" i="4"/>
  <c r="AE137" i="4"/>
  <c r="AG137" i="4" s="1"/>
  <c r="N137" i="4"/>
  <c r="J137" i="4"/>
  <c r="K137" i="4" s="1"/>
  <c r="I137" i="4"/>
  <c r="H137" i="4"/>
  <c r="AA136" i="4"/>
  <c r="S136" i="4"/>
  <c r="Q136" i="4"/>
  <c r="R136" i="4"/>
  <c r="N136" i="4"/>
  <c r="J136" i="4"/>
  <c r="I136" i="4"/>
  <c r="H136" i="4"/>
  <c r="AA135" i="4"/>
  <c r="S135" i="4"/>
  <c r="R135" i="4"/>
  <c r="N135" i="4"/>
  <c r="J135" i="4"/>
  <c r="I135" i="4"/>
  <c r="H135" i="4"/>
  <c r="AA134" i="4"/>
  <c r="S134" i="4"/>
  <c r="R134" i="4"/>
  <c r="N134" i="4"/>
  <c r="J134" i="4"/>
  <c r="I134" i="4"/>
  <c r="H134" i="4"/>
  <c r="AA133" i="4"/>
  <c r="S133" i="4"/>
  <c r="N133" i="4"/>
  <c r="K133" i="4"/>
  <c r="J133" i="4"/>
  <c r="I133" i="4"/>
  <c r="H133" i="4"/>
  <c r="AA132" i="4"/>
  <c r="S132" i="4"/>
  <c r="Q132" i="4"/>
  <c r="R132" i="4"/>
  <c r="N132" i="4"/>
  <c r="J132" i="4"/>
  <c r="I132" i="4"/>
  <c r="H132" i="4"/>
  <c r="AA131" i="4"/>
  <c r="S131" i="4"/>
  <c r="Q131" i="4"/>
  <c r="R131" i="4"/>
  <c r="N131" i="4"/>
  <c r="J131" i="4"/>
  <c r="I131" i="4"/>
  <c r="H131" i="4"/>
  <c r="AA130" i="4"/>
  <c r="S130" i="4"/>
  <c r="R130" i="4"/>
  <c r="N130" i="4"/>
  <c r="J130" i="4"/>
  <c r="I130" i="4"/>
  <c r="H130" i="4"/>
  <c r="AA129" i="4"/>
  <c r="S129" i="4"/>
  <c r="R129" i="4"/>
  <c r="N129" i="4"/>
  <c r="K129" i="4"/>
  <c r="J129" i="4"/>
  <c r="I129" i="4"/>
  <c r="H129" i="4"/>
  <c r="AA128" i="4"/>
  <c r="S128" i="4"/>
  <c r="Q128" i="4"/>
  <c r="R128" i="4"/>
  <c r="N128" i="4"/>
  <c r="J128" i="4"/>
  <c r="I128" i="4"/>
  <c r="H128" i="4"/>
  <c r="AA127" i="4"/>
  <c r="S127" i="4"/>
  <c r="R127" i="4"/>
  <c r="N127" i="4"/>
  <c r="J127" i="4"/>
  <c r="I127" i="4"/>
  <c r="H127" i="4"/>
  <c r="AA126" i="4"/>
  <c r="S126" i="4"/>
  <c r="Q126" i="4"/>
  <c r="R126" i="4"/>
  <c r="N126" i="4"/>
  <c r="J126" i="4"/>
  <c r="I126" i="4"/>
  <c r="H126" i="4"/>
  <c r="AA125" i="4"/>
  <c r="S125" i="4"/>
  <c r="N125" i="4"/>
  <c r="J125" i="4"/>
  <c r="I125" i="4"/>
  <c r="K125" i="4" s="1"/>
  <c r="H125" i="4"/>
  <c r="AA124" i="4"/>
  <c r="S124" i="4"/>
  <c r="Q124" i="4"/>
  <c r="R124" i="4"/>
  <c r="N124" i="4"/>
  <c r="J124" i="4"/>
  <c r="I124" i="4"/>
  <c r="H124" i="4"/>
  <c r="AA123" i="4"/>
  <c r="S123" i="4"/>
  <c r="Q123" i="4"/>
  <c r="R123" i="4"/>
  <c r="N123" i="4"/>
  <c r="J123" i="4"/>
  <c r="I123" i="4"/>
  <c r="H123" i="4"/>
  <c r="AA122" i="4"/>
  <c r="S122" i="4"/>
  <c r="Q122" i="4"/>
  <c r="R122" i="4"/>
  <c r="N122" i="4"/>
  <c r="J122" i="4"/>
  <c r="I122" i="4"/>
  <c r="H122" i="4"/>
  <c r="AA121" i="4"/>
  <c r="S121" i="4"/>
  <c r="R121" i="4"/>
  <c r="N121" i="4"/>
  <c r="J121" i="4"/>
  <c r="I121" i="4"/>
  <c r="H121" i="4"/>
  <c r="AA120" i="4"/>
  <c r="S120" i="4"/>
  <c r="R120" i="4"/>
  <c r="N120" i="4"/>
  <c r="J120" i="4"/>
  <c r="I120" i="4"/>
  <c r="K120" i="4" s="1"/>
  <c r="H120" i="4"/>
  <c r="AA119" i="4"/>
  <c r="S119" i="4"/>
  <c r="Q119" i="4"/>
  <c r="R119" i="4"/>
  <c r="N119" i="4"/>
  <c r="J119" i="4"/>
  <c r="I119" i="4"/>
  <c r="H119" i="4"/>
  <c r="AA118" i="4"/>
  <c r="S118" i="4"/>
  <c r="Q118" i="4"/>
  <c r="R118" i="4"/>
  <c r="N118" i="4"/>
  <c r="J118" i="4"/>
  <c r="I118" i="4"/>
  <c r="H118" i="4"/>
  <c r="AA117" i="4"/>
  <c r="S117" i="4"/>
  <c r="R117" i="4"/>
  <c r="N117" i="4"/>
  <c r="J117" i="4"/>
  <c r="I117" i="4"/>
  <c r="H117" i="4"/>
  <c r="AA116" i="4"/>
  <c r="S116" i="4"/>
  <c r="R116" i="4"/>
  <c r="N116" i="4"/>
  <c r="J116" i="4"/>
  <c r="K116" i="4" s="1"/>
  <c r="I116" i="4"/>
  <c r="H116" i="4"/>
  <c r="AA115" i="4"/>
  <c r="S115" i="4"/>
  <c r="Q115" i="4"/>
  <c r="R115" i="4"/>
  <c r="N115" i="4"/>
  <c r="J115" i="4"/>
  <c r="I115" i="4"/>
  <c r="H115" i="4"/>
  <c r="AA114" i="4"/>
  <c r="S114" i="4"/>
  <c r="R114" i="4"/>
  <c r="N114" i="4"/>
  <c r="J114" i="4"/>
  <c r="I114" i="4"/>
  <c r="H114" i="4"/>
  <c r="AA113" i="4"/>
  <c r="S113" i="4"/>
  <c r="R113" i="4"/>
  <c r="N113" i="4"/>
  <c r="J113" i="4"/>
  <c r="I113" i="4"/>
  <c r="H113" i="4"/>
  <c r="AA112" i="4"/>
  <c r="S112" i="4"/>
  <c r="R112" i="4"/>
  <c r="N112" i="4"/>
  <c r="J112" i="4"/>
  <c r="I112" i="4"/>
  <c r="AE112" i="4" s="1"/>
  <c r="AG112" i="4" s="1"/>
  <c r="H112" i="4"/>
  <c r="AA111" i="4"/>
  <c r="S111" i="4"/>
  <c r="Q111" i="4"/>
  <c r="R111" i="4"/>
  <c r="N111" i="4"/>
  <c r="J111" i="4"/>
  <c r="I111" i="4"/>
  <c r="H111" i="4"/>
  <c r="AA110" i="4"/>
  <c r="S110" i="4"/>
  <c r="R110" i="4"/>
  <c r="N110" i="4"/>
  <c r="J110" i="4"/>
  <c r="I110" i="4"/>
  <c r="H110" i="4"/>
  <c r="AA109" i="4"/>
  <c r="S109" i="4"/>
  <c r="R109" i="4"/>
  <c r="N109" i="4"/>
  <c r="J109" i="4"/>
  <c r="I109" i="4"/>
  <c r="H109" i="4"/>
  <c r="AA108" i="4"/>
  <c r="S108" i="4"/>
  <c r="R108" i="4"/>
  <c r="N108" i="4"/>
  <c r="K108" i="4"/>
  <c r="J108" i="4"/>
  <c r="I108" i="4"/>
  <c r="H108" i="4"/>
  <c r="AA107" i="4"/>
  <c r="S107" i="4"/>
  <c r="Q107" i="4"/>
  <c r="R107" i="4"/>
  <c r="N107" i="4"/>
  <c r="J107" i="4"/>
  <c r="I107" i="4"/>
  <c r="K107" i="4" s="1"/>
  <c r="H107" i="4"/>
  <c r="AA106" i="4"/>
  <c r="S106" i="4"/>
  <c r="Q106" i="4"/>
  <c r="R106" i="4"/>
  <c r="N106" i="4"/>
  <c r="J106" i="4"/>
  <c r="I106" i="4"/>
  <c r="H106" i="4"/>
  <c r="AA105" i="4"/>
  <c r="S105" i="4"/>
  <c r="Q105" i="4"/>
  <c r="R105" i="4"/>
  <c r="N105" i="4"/>
  <c r="J105" i="4"/>
  <c r="I105" i="4"/>
  <c r="H105" i="4"/>
  <c r="AA104" i="4"/>
  <c r="S104" i="4"/>
  <c r="K104" i="4"/>
  <c r="J104" i="4"/>
  <c r="I104" i="4"/>
  <c r="H104" i="4"/>
  <c r="AA103" i="4"/>
  <c r="S103" i="4"/>
  <c r="Q103" i="4"/>
  <c r="R103" i="4"/>
  <c r="N103" i="4"/>
  <c r="J103" i="4"/>
  <c r="I103" i="4"/>
  <c r="H103" i="4"/>
  <c r="AA102" i="4"/>
  <c r="S102" i="4"/>
  <c r="Q102" i="4"/>
  <c r="R102" i="4"/>
  <c r="N102" i="4"/>
  <c r="K102" i="4"/>
  <c r="J102" i="4"/>
  <c r="I102" i="4"/>
  <c r="H102" i="4"/>
  <c r="AA101" i="4"/>
  <c r="S101" i="4"/>
  <c r="Q101" i="4"/>
  <c r="R101" i="4"/>
  <c r="N101" i="4"/>
  <c r="J101" i="4"/>
  <c r="I101" i="4"/>
  <c r="K101" i="4" s="1"/>
  <c r="H101" i="4"/>
  <c r="AA100" i="4"/>
  <c r="S100" i="4"/>
  <c r="R100" i="4"/>
  <c r="N100" i="4"/>
  <c r="J100" i="4"/>
  <c r="I100" i="4"/>
  <c r="H100" i="4"/>
  <c r="AA99" i="4"/>
  <c r="S99" i="4"/>
  <c r="R99" i="4"/>
  <c r="Q99" i="4"/>
  <c r="N99" i="4"/>
  <c r="J99" i="4"/>
  <c r="I99" i="4"/>
  <c r="H99" i="4"/>
  <c r="AA98" i="4"/>
  <c r="R98" i="4"/>
  <c r="K98" i="4"/>
  <c r="J98" i="4"/>
  <c r="I98" i="4"/>
  <c r="H98" i="4"/>
  <c r="AA97" i="4"/>
  <c r="S97" i="4"/>
  <c r="R97" i="4"/>
  <c r="Q97" i="4"/>
  <c r="N97" i="4"/>
  <c r="J97" i="4"/>
  <c r="I97" i="4"/>
  <c r="H97" i="4"/>
  <c r="AA96" i="4"/>
  <c r="S96" i="4"/>
  <c r="R96" i="4"/>
  <c r="J96" i="4"/>
  <c r="I96" i="4"/>
  <c r="K96" i="4" s="1"/>
  <c r="H96" i="4"/>
  <c r="AA95" i="4"/>
  <c r="S95" i="4"/>
  <c r="R95" i="4"/>
  <c r="Q95" i="4"/>
  <c r="N95" i="4"/>
  <c r="K95" i="4"/>
  <c r="J95" i="4"/>
  <c r="I95" i="4"/>
  <c r="H95" i="4"/>
  <c r="AA94" i="4"/>
  <c r="S94" i="4"/>
  <c r="R94" i="4"/>
  <c r="N94" i="4"/>
  <c r="J94" i="4"/>
  <c r="I94" i="4"/>
  <c r="H94" i="4"/>
  <c r="AA93" i="4"/>
  <c r="S93" i="4"/>
  <c r="R93" i="4"/>
  <c r="N93" i="4"/>
  <c r="K93" i="4"/>
  <c r="J93" i="4"/>
  <c r="I93" i="4"/>
  <c r="AE93" i="4" s="1"/>
  <c r="AG93" i="4" s="1"/>
  <c r="H93" i="4"/>
  <c r="AA92" i="4"/>
  <c r="Q92" i="4"/>
  <c r="S92" i="4"/>
  <c r="R92" i="4"/>
  <c r="K92" i="4"/>
  <c r="J92" i="4"/>
  <c r="I92" i="4"/>
  <c r="H92" i="4"/>
  <c r="AA91" i="4"/>
  <c r="S91" i="4"/>
  <c r="N91" i="4"/>
  <c r="J91" i="4"/>
  <c r="I91" i="4"/>
  <c r="H91" i="4"/>
  <c r="AA90" i="4"/>
  <c r="S90" i="4"/>
  <c r="R90" i="4"/>
  <c r="J90" i="4"/>
  <c r="I90" i="4"/>
  <c r="H90" i="4"/>
  <c r="AA89" i="4"/>
  <c r="S89" i="4"/>
  <c r="R89" i="4"/>
  <c r="N89" i="4"/>
  <c r="J89" i="4"/>
  <c r="I89" i="4"/>
  <c r="H89" i="4"/>
  <c r="AA88" i="4"/>
  <c r="R88" i="4"/>
  <c r="N88" i="4"/>
  <c r="J88" i="4"/>
  <c r="I88" i="4"/>
  <c r="K88" i="4" s="1"/>
  <c r="H88" i="4"/>
  <c r="AA87" i="4"/>
  <c r="S87" i="4"/>
  <c r="Q87" i="4"/>
  <c r="R87" i="4"/>
  <c r="N87" i="4"/>
  <c r="J87" i="4"/>
  <c r="I87" i="4"/>
  <c r="H87" i="4"/>
  <c r="AA86" i="4"/>
  <c r="S86" i="4"/>
  <c r="R86" i="4"/>
  <c r="Q86" i="4"/>
  <c r="N86" i="4"/>
  <c r="J86" i="4"/>
  <c r="I86" i="4"/>
  <c r="H86" i="4"/>
  <c r="AA85" i="4"/>
  <c r="S85" i="4"/>
  <c r="R85" i="4"/>
  <c r="N85" i="4"/>
  <c r="J85" i="4"/>
  <c r="I85" i="4"/>
  <c r="H85" i="4"/>
  <c r="AA84" i="4"/>
  <c r="S84" i="4"/>
  <c r="R84" i="4"/>
  <c r="N84" i="4"/>
  <c r="J84" i="4"/>
  <c r="I84" i="4"/>
  <c r="H84" i="4"/>
  <c r="AA83" i="4"/>
  <c r="S83" i="4"/>
  <c r="R83" i="4"/>
  <c r="Q83" i="4"/>
  <c r="N83" i="4"/>
  <c r="K83" i="4"/>
  <c r="J83" i="4"/>
  <c r="I83" i="4"/>
  <c r="H83" i="4"/>
  <c r="AA82" i="4"/>
  <c r="S82" i="4"/>
  <c r="Q82" i="4"/>
  <c r="R82" i="4"/>
  <c r="N82" i="4"/>
  <c r="J82" i="4"/>
  <c r="I82" i="4"/>
  <c r="H82" i="4"/>
  <c r="AA81" i="4"/>
  <c r="S81" i="4"/>
  <c r="R81" i="4"/>
  <c r="N81" i="4"/>
  <c r="J81" i="4"/>
  <c r="I81" i="4"/>
  <c r="H81" i="4"/>
  <c r="AA80" i="4"/>
  <c r="S80" i="4"/>
  <c r="N80" i="4"/>
  <c r="J80" i="4"/>
  <c r="I80" i="4"/>
  <c r="H80" i="4"/>
  <c r="AA79" i="4"/>
  <c r="S79" i="4"/>
  <c r="R79" i="4"/>
  <c r="Q79" i="4"/>
  <c r="N79" i="4"/>
  <c r="J79" i="4"/>
  <c r="I79" i="4"/>
  <c r="K79" i="4" s="1"/>
  <c r="H79" i="4"/>
  <c r="AA78" i="4"/>
  <c r="S78" i="4"/>
  <c r="Q78" i="4"/>
  <c r="R78" i="4"/>
  <c r="N78" i="4"/>
  <c r="J78" i="4"/>
  <c r="I78" i="4"/>
  <c r="H78" i="4"/>
  <c r="AA77" i="4"/>
  <c r="S77" i="4"/>
  <c r="R77" i="4"/>
  <c r="N77" i="4"/>
  <c r="J77" i="4"/>
  <c r="I77" i="4"/>
  <c r="H77" i="4"/>
  <c r="AA76" i="4"/>
  <c r="S76" i="4"/>
  <c r="N76" i="4"/>
  <c r="J76" i="4"/>
  <c r="I76" i="4"/>
  <c r="H76" i="4"/>
  <c r="AA75" i="4"/>
  <c r="S75" i="4"/>
  <c r="R75" i="4"/>
  <c r="Q75" i="4"/>
  <c r="N75" i="4"/>
  <c r="J75" i="4"/>
  <c r="K75" i="4" s="1"/>
  <c r="I75" i="4"/>
  <c r="H75" i="4"/>
  <c r="AA74" i="4"/>
  <c r="S74" i="4"/>
  <c r="Q74" i="4"/>
  <c r="R74" i="4"/>
  <c r="N74" i="4"/>
  <c r="J74" i="4"/>
  <c r="I74" i="4"/>
  <c r="H74" i="4"/>
  <c r="AA73" i="4"/>
  <c r="S73" i="4"/>
  <c r="R73" i="4"/>
  <c r="N73" i="4"/>
  <c r="J73" i="4"/>
  <c r="I73" i="4"/>
  <c r="H73" i="4"/>
  <c r="AA72" i="4"/>
  <c r="S72" i="4"/>
  <c r="N72" i="4"/>
  <c r="J72" i="4"/>
  <c r="I72" i="4"/>
  <c r="H72" i="4"/>
  <c r="AA71" i="4"/>
  <c r="S71" i="4"/>
  <c r="Q71" i="4"/>
  <c r="R71" i="4"/>
  <c r="N71" i="4"/>
  <c r="J71" i="4"/>
  <c r="I71" i="4"/>
  <c r="K71" i="4" s="1"/>
  <c r="H71" i="4"/>
  <c r="AA70" i="4"/>
  <c r="S70" i="4"/>
  <c r="Q70" i="4"/>
  <c r="R70" i="4"/>
  <c r="N70" i="4"/>
  <c r="J70" i="4"/>
  <c r="I70" i="4"/>
  <c r="H70" i="4"/>
  <c r="AA69" i="4"/>
  <c r="S69" i="4"/>
  <c r="R69" i="4"/>
  <c r="N69" i="4"/>
  <c r="J69" i="4"/>
  <c r="I69" i="4"/>
  <c r="H69" i="4"/>
  <c r="AA68" i="4"/>
  <c r="S68" i="4"/>
  <c r="R68" i="4"/>
  <c r="N68" i="4"/>
  <c r="J68" i="4"/>
  <c r="I68" i="4"/>
  <c r="H68" i="4"/>
  <c r="AA67" i="4"/>
  <c r="S67" i="4"/>
  <c r="R67" i="4"/>
  <c r="N67" i="4"/>
  <c r="K67" i="4"/>
  <c r="J67" i="4"/>
  <c r="I67" i="4"/>
  <c r="H67" i="4"/>
  <c r="AA66" i="4"/>
  <c r="S66" i="4"/>
  <c r="Q66" i="4"/>
  <c r="R66" i="4"/>
  <c r="N66" i="4"/>
  <c r="J66" i="4"/>
  <c r="I66" i="4"/>
  <c r="H66" i="4"/>
  <c r="AA65" i="4"/>
  <c r="S65" i="4"/>
  <c r="R65" i="4"/>
  <c r="N65" i="4"/>
  <c r="J65" i="4"/>
  <c r="I65" i="4"/>
  <c r="H65" i="4"/>
  <c r="AA64" i="4"/>
  <c r="S64" i="4"/>
  <c r="R64" i="4"/>
  <c r="N64" i="4"/>
  <c r="J64" i="4"/>
  <c r="I64" i="4"/>
  <c r="H64" i="4"/>
  <c r="AA63" i="4"/>
  <c r="S63" i="4"/>
  <c r="R63" i="4"/>
  <c r="N63" i="4"/>
  <c r="J63" i="4"/>
  <c r="I63" i="4"/>
  <c r="K63" i="4" s="1"/>
  <c r="H63" i="4"/>
  <c r="AA62" i="4"/>
  <c r="S62" i="4"/>
  <c r="R62" i="4"/>
  <c r="Q62" i="4"/>
  <c r="N62" i="4"/>
  <c r="J62" i="4"/>
  <c r="I62" i="4"/>
  <c r="H62" i="4"/>
  <c r="AA61" i="4"/>
  <c r="S61" i="4"/>
  <c r="R61" i="4"/>
  <c r="N61" i="4"/>
  <c r="J61" i="4"/>
  <c r="I61" i="4"/>
  <c r="H61" i="4"/>
  <c r="AA60" i="4"/>
  <c r="S60" i="4"/>
  <c r="R60" i="4"/>
  <c r="N60" i="4"/>
  <c r="J60" i="4"/>
  <c r="I60" i="4"/>
  <c r="H60" i="4"/>
  <c r="AA59" i="4"/>
  <c r="S59" i="4"/>
  <c r="R59" i="4"/>
  <c r="N59" i="4"/>
  <c r="J59" i="4"/>
  <c r="K59" i="4" s="1"/>
  <c r="I59" i="4"/>
  <c r="H59" i="4"/>
  <c r="AA58" i="4"/>
  <c r="S58" i="4"/>
  <c r="Q58" i="4"/>
  <c r="R58" i="4"/>
  <c r="N58" i="4"/>
  <c r="J58" i="4"/>
  <c r="I58" i="4"/>
  <c r="H58" i="4"/>
  <c r="AA57" i="4"/>
  <c r="S57" i="4"/>
  <c r="N57" i="4"/>
  <c r="J57" i="4"/>
  <c r="I57" i="4"/>
  <c r="H57" i="4"/>
  <c r="AA56" i="4"/>
  <c r="S56" i="4"/>
  <c r="R56" i="4"/>
  <c r="N56" i="4"/>
  <c r="J56" i="4"/>
  <c r="I56" i="4"/>
  <c r="H56" i="4"/>
  <c r="AA55" i="4"/>
  <c r="S55" i="4"/>
  <c r="Q55" i="4"/>
  <c r="R55" i="4"/>
  <c r="N55" i="4"/>
  <c r="J55" i="4"/>
  <c r="I55" i="4"/>
  <c r="K55" i="4" s="1"/>
  <c r="H55" i="4"/>
  <c r="AA54" i="4"/>
  <c r="S54" i="4"/>
  <c r="Q54" i="4"/>
  <c r="R54" i="4"/>
  <c r="N54" i="4"/>
  <c r="J54" i="4"/>
  <c r="I54" i="4"/>
  <c r="H54" i="4"/>
  <c r="AA53" i="4"/>
  <c r="S53" i="4"/>
  <c r="N53" i="4"/>
  <c r="J53" i="4"/>
  <c r="I53" i="4"/>
  <c r="H53" i="4"/>
  <c r="AA52" i="4"/>
  <c r="S52" i="4"/>
  <c r="N52" i="4"/>
  <c r="K52" i="4"/>
  <c r="J52" i="4"/>
  <c r="I52" i="4"/>
  <c r="H52" i="4"/>
  <c r="AA51" i="4"/>
  <c r="S51" i="4"/>
  <c r="N51" i="4"/>
  <c r="J51" i="4"/>
  <c r="I51" i="4"/>
  <c r="K51" i="4" s="1"/>
  <c r="H51" i="4"/>
  <c r="AA50" i="4"/>
  <c r="S50" i="4"/>
  <c r="Q50" i="4"/>
  <c r="R50" i="4"/>
  <c r="N50" i="4"/>
  <c r="J50" i="4"/>
  <c r="I50" i="4"/>
  <c r="H50" i="4"/>
  <c r="AA49" i="4"/>
  <c r="S49" i="4"/>
  <c r="N49" i="4"/>
  <c r="J49" i="4"/>
  <c r="I49" i="4"/>
  <c r="K49" i="4" s="1"/>
  <c r="H49" i="4"/>
  <c r="AA48" i="4"/>
  <c r="S48" i="4"/>
  <c r="Q48" i="4"/>
  <c r="R48" i="4"/>
  <c r="N48" i="4"/>
  <c r="J48" i="4"/>
  <c r="I48" i="4"/>
  <c r="H48" i="4"/>
  <c r="AA47" i="4"/>
  <c r="S47" i="4"/>
  <c r="N47" i="4"/>
  <c r="J47" i="4"/>
  <c r="K47" i="4" s="1"/>
  <c r="I47" i="4"/>
  <c r="H47" i="4"/>
  <c r="AA46" i="4"/>
  <c r="S46" i="4"/>
  <c r="Q46" i="4"/>
  <c r="R46" i="4"/>
  <c r="N46" i="4"/>
  <c r="J46" i="4"/>
  <c r="I46" i="4"/>
  <c r="H46" i="4"/>
  <c r="AA45" i="4"/>
  <c r="S45" i="4"/>
  <c r="Q45" i="4"/>
  <c r="R45" i="4"/>
  <c r="N45" i="4"/>
  <c r="J45" i="4"/>
  <c r="I45" i="4"/>
  <c r="H45" i="4"/>
  <c r="AA44" i="4"/>
  <c r="S44" i="4"/>
  <c r="Q44" i="4"/>
  <c r="R44" i="4"/>
  <c r="N44" i="4"/>
  <c r="J44" i="4"/>
  <c r="I44" i="4"/>
  <c r="H44" i="4"/>
  <c r="AA43" i="4"/>
  <c r="S43" i="4"/>
  <c r="R43" i="4"/>
  <c r="N43" i="4"/>
  <c r="J43" i="4"/>
  <c r="I43" i="4"/>
  <c r="H43" i="4"/>
  <c r="AA42" i="4"/>
  <c r="S42" i="4"/>
  <c r="Q42" i="4"/>
  <c r="R42" i="4"/>
  <c r="N42" i="4"/>
  <c r="J42" i="4"/>
  <c r="I42" i="4"/>
  <c r="K42" i="4" s="1"/>
  <c r="H42" i="4"/>
  <c r="AA41" i="4"/>
  <c r="S41" i="4"/>
  <c r="R41" i="4"/>
  <c r="J41" i="4"/>
  <c r="I41" i="4"/>
  <c r="H41" i="4"/>
  <c r="AA40" i="4"/>
  <c r="S40" i="4"/>
  <c r="R40" i="4"/>
  <c r="N40" i="4"/>
  <c r="K40" i="4"/>
  <c r="J40" i="4"/>
  <c r="I40" i="4"/>
  <c r="H40" i="4"/>
  <c r="AA39" i="4"/>
  <c r="S39" i="4"/>
  <c r="R39" i="4"/>
  <c r="K39" i="4"/>
  <c r="J39" i="4"/>
  <c r="I39" i="4"/>
  <c r="H39" i="4"/>
  <c r="AA38" i="4"/>
  <c r="S38" i="4"/>
  <c r="R38" i="4"/>
  <c r="N38" i="4"/>
  <c r="K38" i="4"/>
  <c r="J38" i="4"/>
  <c r="I38" i="4"/>
  <c r="H38" i="4"/>
  <c r="AA37" i="4"/>
  <c r="S37" i="4"/>
  <c r="R37" i="4"/>
  <c r="N37" i="4"/>
  <c r="J37" i="4"/>
  <c r="I37" i="4"/>
  <c r="H37" i="4"/>
  <c r="AA36" i="4"/>
  <c r="S36" i="4"/>
  <c r="R36" i="4"/>
  <c r="Q36" i="4"/>
  <c r="N36" i="4"/>
  <c r="J36" i="4"/>
  <c r="I36" i="4"/>
  <c r="H36" i="4"/>
  <c r="AA35" i="4"/>
  <c r="S35" i="4"/>
  <c r="R35" i="4"/>
  <c r="N35" i="4"/>
  <c r="J35" i="4"/>
  <c r="I35" i="4"/>
  <c r="H35" i="4"/>
  <c r="AA34" i="4"/>
  <c r="S34" i="4"/>
  <c r="Q34" i="4"/>
  <c r="R34" i="4"/>
  <c r="N34" i="4"/>
  <c r="J34" i="4"/>
  <c r="I34" i="4"/>
  <c r="H34" i="4"/>
  <c r="AA33" i="4"/>
  <c r="S33" i="4"/>
  <c r="R33" i="4"/>
  <c r="J33" i="4"/>
  <c r="I33" i="4"/>
  <c r="H33" i="4"/>
  <c r="AA32" i="4"/>
  <c r="S32" i="4"/>
  <c r="R32" i="4"/>
  <c r="Q32" i="4"/>
  <c r="N32" i="4"/>
  <c r="J32" i="4"/>
  <c r="I32" i="4"/>
  <c r="K32" i="4" s="1"/>
  <c r="H32" i="4"/>
  <c r="AA31" i="4"/>
  <c r="P3" i="4"/>
  <c r="R31" i="4"/>
  <c r="N31" i="4"/>
  <c r="J31" i="4"/>
  <c r="I31" i="4"/>
  <c r="K31" i="4" s="1"/>
  <c r="H31" i="4"/>
  <c r="AA30" i="4"/>
  <c r="S30" i="4"/>
  <c r="Q30" i="4"/>
  <c r="R30" i="4"/>
  <c r="N30" i="4"/>
  <c r="J30" i="4"/>
  <c r="I30" i="4"/>
  <c r="H30" i="4"/>
  <c r="AA29" i="4"/>
  <c r="S29" i="4"/>
  <c r="R29" i="4"/>
  <c r="Q29" i="4"/>
  <c r="J29" i="4"/>
  <c r="I29" i="4"/>
  <c r="H29" i="4"/>
  <c r="AA28" i="4"/>
  <c r="S28" i="4"/>
  <c r="R28" i="4"/>
  <c r="N28" i="4"/>
  <c r="J28" i="4"/>
  <c r="K28" i="4" s="1"/>
  <c r="I28" i="4"/>
  <c r="H28" i="4"/>
  <c r="AA27" i="4"/>
  <c r="Q27" i="4"/>
  <c r="R27" i="4"/>
  <c r="N27" i="4"/>
  <c r="J27" i="4"/>
  <c r="I27" i="4"/>
  <c r="H27" i="4"/>
  <c r="AA26" i="4"/>
  <c r="S26" i="4"/>
  <c r="N26" i="4"/>
  <c r="J26" i="4"/>
  <c r="I26" i="4"/>
  <c r="H26" i="4"/>
  <c r="AA25" i="4"/>
  <c r="S25" i="4"/>
  <c r="R25" i="4"/>
  <c r="N25" i="4"/>
  <c r="J25" i="4"/>
  <c r="I25" i="4"/>
  <c r="H25" i="4"/>
  <c r="AA24" i="4"/>
  <c r="S24" i="4"/>
  <c r="R24" i="4"/>
  <c r="Q24" i="4"/>
  <c r="N24" i="4"/>
  <c r="J24" i="4"/>
  <c r="K24" i="4" s="1"/>
  <c r="I24" i="4"/>
  <c r="H24" i="4"/>
  <c r="AA23" i="4"/>
  <c r="Q23" i="4"/>
  <c r="R23" i="4"/>
  <c r="N23" i="4"/>
  <c r="J23" i="4"/>
  <c r="I23" i="4"/>
  <c r="H23" i="4"/>
  <c r="AA22" i="4"/>
  <c r="S22" i="4"/>
  <c r="R22" i="4"/>
  <c r="N22" i="4"/>
  <c r="J22" i="4"/>
  <c r="I22" i="4"/>
  <c r="AE22" i="4" s="1"/>
  <c r="AG22" i="4" s="1"/>
  <c r="H22" i="4"/>
  <c r="AA21" i="4"/>
  <c r="S21" i="4"/>
  <c r="R21" i="4"/>
  <c r="N21" i="4"/>
  <c r="J21" i="4"/>
  <c r="I21" i="4"/>
  <c r="H21" i="4"/>
  <c r="AA20" i="4"/>
  <c r="S20" i="4"/>
  <c r="R20" i="4"/>
  <c r="N20" i="4"/>
  <c r="K20" i="4"/>
  <c r="J20" i="4"/>
  <c r="I20" i="4"/>
  <c r="H20" i="4"/>
  <c r="AA19" i="4"/>
  <c r="S19" i="4"/>
  <c r="Q19" i="4"/>
  <c r="R19" i="4"/>
  <c r="N19" i="4"/>
  <c r="J19" i="4"/>
  <c r="I19" i="4"/>
  <c r="H19" i="4"/>
  <c r="AA18" i="4"/>
  <c r="S18" i="4"/>
  <c r="R18" i="4"/>
  <c r="N18" i="4"/>
  <c r="J18" i="4"/>
  <c r="I18" i="4"/>
  <c r="H18" i="4"/>
  <c r="AA17" i="4"/>
  <c r="S17" i="4"/>
  <c r="R17" i="4"/>
  <c r="N17" i="4"/>
  <c r="J17" i="4"/>
  <c r="I17" i="4"/>
  <c r="AL17" i="4" s="1"/>
  <c r="AB17" i="4" s="1"/>
  <c r="H17" i="4"/>
  <c r="AA16" i="4"/>
  <c r="S16" i="4"/>
  <c r="R16" i="4"/>
  <c r="N16" i="4"/>
  <c r="J16" i="4"/>
  <c r="I16" i="4"/>
  <c r="K16" i="4" s="1"/>
  <c r="H16" i="4"/>
  <c r="AA15" i="4"/>
  <c r="S15" i="4"/>
  <c r="Q15" i="4"/>
  <c r="R15" i="4"/>
  <c r="N15" i="4"/>
  <c r="J15" i="4"/>
  <c r="I15" i="4"/>
  <c r="H15" i="4"/>
  <c r="AA14" i="4"/>
  <c r="S14" i="4"/>
  <c r="R14" i="4"/>
  <c r="N14" i="4"/>
  <c r="J14" i="4"/>
  <c r="I14" i="4"/>
  <c r="H14" i="4"/>
  <c r="AA13" i="4"/>
  <c r="S13" i="4"/>
  <c r="R13" i="4"/>
  <c r="N13" i="4"/>
  <c r="J13" i="4"/>
  <c r="I13" i="4"/>
  <c r="H13" i="4"/>
  <c r="AA12" i="4"/>
  <c r="S12" i="4"/>
  <c r="R12" i="4"/>
  <c r="N12" i="4"/>
  <c r="J12" i="4"/>
  <c r="I12" i="4"/>
  <c r="K12" i="4" s="1"/>
  <c r="H12" i="4"/>
  <c r="AA11" i="4"/>
  <c r="S11" i="4"/>
  <c r="Q11" i="4"/>
  <c r="R11" i="4"/>
  <c r="N11" i="4"/>
  <c r="J11" i="4"/>
  <c r="I11" i="4"/>
  <c r="H11" i="4"/>
  <c r="F10" i="3" s="1"/>
  <c r="AA10" i="4"/>
  <c r="S10" i="4"/>
  <c r="R10" i="4"/>
  <c r="N10" i="4"/>
  <c r="J10" i="4"/>
  <c r="I10" i="4"/>
  <c r="H10" i="4"/>
  <c r="AA9" i="4"/>
  <c r="S9" i="4"/>
  <c r="R9" i="4"/>
  <c r="N9" i="4"/>
  <c r="J9" i="4"/>
  <c r="I9" i="4"/>
  <c r="AL9" i="4" s="1"/>
  <c r="AB9" i="4" s="1"/>
  <c r="H9" i="4"/>
  <c r="AA8" i="4"/>
  <c r="S8" i="4"/>
  <c r="R8" i="4"/>
  <c r="N8" i="4"/>
  <c r="J8" i="4"/>
  <c r="K8" i="4" s="1"/>
  <c r="G8" i="3" s="1"/>
  <c r="I8" i="4"/>
  <c r="H8" i="4"/>
  <c r="AA7" i="4"/>
  <c r="S7" i="4"/>
  <c r="Q7" i="4"/>
  <c r="R7" i="4"/>
  <c r="N7" i="4"/>
  <c r="J7" i="4"/>
  <c r="I7" i="4"/>
  <c r="H7" i="4"/>
  <c r="C11" i="3" s="1"/>
  <c r="AA6" i="4"/>
  <c r="S6" i="4"/>
  <c r="R6" i="4"/>
  <c r="N6" i="4"/>
  <c r="J6" i="4"/>
  <c r="I6" i="4"/>
  <c r="E6" i="3" s="1"/>
  <c r="H6" i="4"/>
  <c r="AA5" i="4"/>
  <c r="S5" i="4"/>
  <c r="R5" i="4"/>
  <c r="N5" i="4"/>
  <c r="J5" i="4"/>
  <c r="I5" i="4"/>
  <c r="E5" i="3" s="1"/>
  <c r="H5" i="4"/>
  <c r="L3" i="4"/>
  <c r="AS2" i="4"/>
  <c r="C12" i="3"/>
  <c r="E10" i="3"/>
  <c r="B9" i="3"/>
  <c r="B7" i="3"/>
  <c r="E7" i="3" l="1"/>
  <c r="H7" i="3" s="1"/>
  <c r="C14" i="3"/>
  <c r="C6" i="3"/>
  <c r="I6" i="3" s="1"/>
  <c r="C8" i="3"/>
  <c r="I8" i="3" s="1"/>
  <c r="K8" i="3" s="1"/>
  <c r="L8" i="3" s="1"/>
  <c r="F11" i="3"/>
  <c r="I11" i="3" s="1"/>
  <c r="D8" i="3"/>
  <c r="C7" i="3"/>
  <c r="K112" i="4"/>
  <c r="AF153" i="4"/>
  <c r="AH153" i="4" s="1"/>
  <c r="AF207" i="4"/>
  <c r="AH207" i="4" s="1"/>
  <c r="K248" i="4"/>
  <c r="AE262" i="4"/>
  <c r="AG262" i="4" s="1"/>
  <c r="AI262" i="4" s="1"/>
  <c r="AD262" i="4" s="1"/>
  <c r="K332" i="4"/>
  <c r="K366" i="4"/>
  <c r="AF373" i="4"/>
  <c r="AH373" i="4" s="1"/>
  <c r="AF387" i="4"/>
  <c r="AH387" i="4" s="1"/>
  <c r="K398" i="4"/>
  <c r="AE412" i="4"/>
  <c r="AG412" i="4" s="1"/>
  <c r="B5" i="3"/>
  <c r="H5" i="3" s="1"/>
  <c r="T132" i="4" s="1"/>
  <c r="E15" i="3"/>
  <c r="E8" i="3"/>
  <c r="B10" i="3"/>
  <c r="H10" i="3" s="1"/>
  <c r="B15" i="3"/>
  <c r="C5" i="3"/>
  <c r="K175" i="4"/>
  <c r="AF179" i="4"/>
  <c r="AH179" i="4" s="1"/>
  <c r="K244" i="4"/>
  <c r="K246" i="4"/>
  <c r="K255" i="4"/>
  <c r="AM273" i="4"/>
  <c r="AC273" i="4" s="1"/>
  <c r="AL303" i="4"/>
  <c r="AB303" i="4" s="1"/>
  <c r="K307" i="4"/>
  <c r="K313" i="4"/>
  <c r="K356" i="4"/>
  <c r="AE370" i="4"/>
  <c r="AG370" i="4" s="1"/>
  <c r="AM373" i="4"/>
  <c r="AC373" i="4" s="1"/>
  <c r="K391" i="4"/>
  <c r="K405" i="4"/>
  <c r="K411" i="4"/>
  <c r="F12" i="3"/>
  <c r="F5" i="3"/>
  <c r="B11" i="3"/>
  <c r="B14" i="3"/>
  <c r="D11" i="3"/>
  <c r="F6" i="3"/>
  <c r="F8" i="3"/>
  <c r="C10" i="3"/>
  <c r="I10" i="3" s="1"/>
  <c r="B12" i="3"/>
  <c r="D16" i="3"/>
  <c r="AF203" i="4"/>
  <c r="AH203" i="4" s="1"/>
  <c r="AM269" i="4"/>
  <c r="AC269" i="4" s="1"/>
  <c r="K303" i="4"/>
  <c r="K385" i="4"/>
  <c r="AF393" i="4"/>
  <c r="AH393" i="4" s="1"/>
  <c r="AE400" i="4"/>
  <c r="AG400" i="4" s="1"/>
  <c r="AF413" i="4"/>
  <c r="AH413" i="4" s="1"/>
  <c r="D14" i="3"/>
  <c r="C16" i="3"/>
  <c r="AF187" i="4"/>
  <c r="AH187" i="4" s="1"/>
  <c r="AM265" i="4"/>
  <c r="AC265" i="4" s="1"/>
  <c r="AF381" i="4"/>
  <c r="AH381" i="4" s="1"/>
  <c r="AE280" i="4"/>
  <c r="AG280" i="4" s="1"/>
  <c r="AE318" i="4"/>
  <c r="AG318" i="4" s="1"/>
  <c r="AM340" i="4"/>
  <c r="AC340" i="4" s="1"/>
  <c r="AF382" i="4"/>
  <c r="AH382" i="4" s="1"/>
  <c r="AE396" i="4"/>
  <c r="AG396" i="4" s="1"/>
  <c r="AM401" i="4"/>
  <c r="AC401" i="4" s="1"/>
  <c r="I12" i="3"/>
  <c r="U421" i="4" s="1"/>
  <c r="AF257" i="4"/>
  <c r="AH257" i="4" s="1"/>
  <c r="F7" i="3"/>
  <c r="C9" i="3"/>
  <c r="B13" i="3"/>
  <c r="D12" i="3"/>
  <c r="AL112" i="4"/>
  <c r="AB112" i="4" s="1"/>
  <c r="K291" i="4"/>
  <c r="AF318" i="4"/>
  <c r="AH318" i="4" s="1"/>
  <c r="AM332" i="4"/>
  <c r="AC332" i="4" s="1"/>
  <c r="AF389" i="4"/>
  <c r="AH389" i="4" s="1"/>
  <c r="K393" i="4"/>
  <c r="AF410" i="4"/>
  <c r="AH410" i="4" s="1"/>
  <c r="AI415" i="4"/>
  <c r="AD415" i="4" s="1"/>
  <c r="AE366" i="4"/>
  <c r="AG366" i="4" s="1"/>
  <c r="E9" i="3"/>
  <c r="H9" i="3" s="1"/>
  <c r="B6" i="3"/>
  <c r="H6" i="3" s="1"/>
  <c r="B8" i="3"/>
  <c r="H8" i="3" s="1"/>
  <c r="J8" i="3" s="1"/>
  <c r="F9" i="3"/>
  <c r="E11" i="3"/>
  <c r="E14" i="3"/>
  <c r="D9" i="3"/>
  <c r="AF175" i="4"/>
  <c r="AH175" i="4" s="1"/>
  <c r="AF350" i="4"/>
  <c r="AH350" i="4" s="1"/>
  <c r="AI357" i="4"/>
  <c r="AD357" i="4" s="1"/>
  <c r="K389" i="4"/>
  <c r="AL391" i="4"/>
  <c r="AB391" i="4" s="1"/>
  <c r="AF398" i="4"/>
  <c r="AH398" i="4" s="1"/>
  <c r="AI398" i="4" s="1"/>
  <c r="AD398" i="4" s="1"/>
  <c r="AM402" i="4"/>
  <c r="AC402" i="4" s="1"/>
  <c r="AI382" i="4"/>
  <c r="AD382" i="4" s="1"/>
  <c r="AI387" i="4"/>
  <c r="AD387" i="4" s="1"/>
  <c r="AI307" i="4"/>
  <c r="AD307" i="4" s="1"/>
  <c r="AI405" i="4"/>
  <c r="AD405" i="4" s="1"/>
  <c r="AM384" i="4"/>
  <c r="AC384" i="4" s="1"/>
  <c r="AI386" i="4"/>
  <c r="AD386" i="4" s="1"/>
  <c r="AI179" i="4"/>
  <c r="AD179" i="4" s="1"/>
  <c r="AI332" i="4"/>
  <c r="AD332" i="4" s="1"/>
  <c r="AI385" i="4"/>
  <c r="AD385" i="4" s="1"/>
  <c r="AI153" i="4"/>
  <c r="AD153" i="4" s="1"/>
  <c r="AI401" i="4"/>
  <c r="AD401" i="4" s="1"/>
  <c r="AI318" i="4"/>
  <c r="AD318" i="4" s="1"/>
  <c r="AI351" i="4"/>
  <c r="AD351" i="4" s="1"/>
  <c r="AI404" i="4"/>
  <c r="AD404" i="4" s="1"/>
  <c r="AI395" i="4"/>
  <c r="AD395" i="4" s="1"/>
  <c r="AM236" i="4"/>
  <c r="AC236" i="4" s="1"/>
  <c r="AL389" i="4"/>
  <c r="AB389" i="4" s="1"/>
  <c r="AI397" i="4"/>
  <c r="AD397" i="4" s="1"/>
  <c r="T392" i="4"/>
  <c r="T395" i="4"/>
  <c r="T278" i="4"/>
  <c r="T241" i="4"/>
  <c r="T181" i="4"/>
  <c r="T131" i="4"/>
  <c r="T127" i="4"/>
  <c r="T103" i="4"/>
  <c r="T91" i="4"/>
  <c r="T80" i="4"/>
  <c r="T52" i="4"/>
  <c r="T61" i="4"/>
  <c r="T34" i="4"/>
  <c r="T23" i="4"/>
  <c r="T11" i="4"/>
  <c r="J5" i="3"/>
  <c r="F3" i="2"/>
  <c r="T5" i="4"/>
  <c r="T48" i="4"/>
  <c r="T92" i="4"/>
  <c r="J10" i="3"/>
  <c r="T12" i="4"/>
  <c r="U420" i="4"/>
  <c r="U409" i="4"/>
  <c r="U413" i="4"/>
  <c r="U374" i="4"/>
  <c r="U265" i="4"/>
  <c r="U274" i="4"/>
  <c r="U257" i="4"/>
  <c r="U222" i="4"/>
  <c r="U198" i="4"/>
  <c r="U234" i="4"/>
  <c r="U152" i="4"/>
  <c r="U212" i="4"/>
  <c r="U173" i="4"/>
  <c r="U130" i="4"/>
  <c r="U106" i="4"/>
  <c r="U128" i="4"/>
  <c r="U116" i="4"/>
  <c r="U104" i="4"/>
  <c r="U95" i="4"/>
  <c r="U77" i="4"/>
  <c r="U87" i="4"/>
  <c r="U54" i="4"/>
  <c r="U75" i="4"/>
  <c r="U63" i="4"/>
  <c r="U39" i="4"/>
  <c r="U6" i="4"/>
  <c r="K6" i="3"/>
  <c r="U16" i="4"/>
  <c r="U36" i="4"/>
  <c r="T29" i="4"/>
  <c r="T17" i="4"/>
  <c r="U382" i="4"/>
  <c r="U110" i="4"/>
  <c r="U102" i="4"/>
  <c r="U68" i="4"/>
  <c r="U48" i="4"/>
  <c r="K10" i="3"/>
  <c r="U12" i="4"/>
  <c r="T24" i="4"/>
  <c r="R51" i="4"/>
  <c r="Q51" i="4"/>
  <c r="T72" i="4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M3" i="4"/>
  <c r="AE9" i="4"/>
  <c r="AG9" i="4" s="1"/>
  <c r="AE17" i="4"/>
  <c r="AG17" i="4" s="1"/>
  <c r="AM17" i="4"/>
  <c r="AC17" i="4" s="1"/>
  <c r="K29" i="4"/>
  <c r="Q31" i="4"/>
  <c r="K34" i="4"/>
  <c r="K35" i="4"/>
  <c r="K36" i="4"/>
  <c r="K37" i="4"/>
  <c r="N39" i="4"/>
  <c r="Q43" i="4"/>
  <c r="K50" i="4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Q6" i="4"/>
  <c r="K7" i="4"/>
  <c r="Q10" i="4"/>
  <c r="K11" i="4"/>
  <c r="Q14" i="4"/>
  <c r="K15" i="4"/>
  <c r="AF17" i="4"/>
  <c r="AH17" i="4" s="1"/>
  <c r="Q18" i="4"/>
  <c r="K19" i="4"/>
  <c r="Q22" i="4"/>
  <c r="K23" i="4"/>
  <c r="S23" i="4"/>
  <c r="Q26" i="4"/>
  <c r="K27" i="4"/>
  <c r="S27" i="4"/>
  <c r="N29" i="4"/>
  <c r="K30" i="4"/>
  <c r="S31" i="4"/>
  <c r="Q33" i="4"/>
  <c r="R53" i="4"/>
  <c r="Q53" i="4"/>
  <c r="U78" i="4"/>
  <c r="C13" i="3"/>
  <c r="C15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O3" i="4"/>
  <c r="R26" i="4"/>
  <c r="Q41" i="4"/>
  <c r="K44" i="4"/>
  <c r="K45" i="4"/>
  <c r="R49" i="4"/>
  <c r="Q49" i="4"/>
  <c r="T68" i="4"/>
  <c r="D19" i="3"/>
  <c r="D20" i="3"/>
  <c r="D21" i="3"/>
  <c r="D22" i="3"/>
  <c r="D23" i="3"/>
  <c r="D24" i="3"/>
  <c r="D25" i="3"/>
  <c r="D26" i="3"/>
  <c r="D27" i="3"/>
  <c r="D28" i="3"/>
  <c r="D32" i="3"/>
  <c r="D33" i="3"/>
  <c r="D37" i="3"/>
  <c r="D38" i="3"/>
  <c r="D40" i="3"/>
  <c r="D41" i="3"/>
  <c r="D43" i="3"/>
  <c r="D46" i="3"/>
  <c r="D47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Q5" i="4"/>
  <c r="K6" i="4"/>
  <c r="Q9" i="4"/>
  <c r="K10" i="4"/>
  <c r="G9" i="3" s="1"/>
  <c r="Q13" i="4"/>
  <c r="K14" i="4"/>
  <c r="Q17" i="4"/>
  <c r="K18" i="4"/>
  <c r="Q21" i="4"/>
  <c r="K22" i="4"/>
  <c r="Q25" i="4"/>
  <c r="K26" i="4"/>
  <c r="T33" i="4"/>
  <c r="K43" i="4"/>
  <c r="K48" i="4"/>
  <c r="K54" i="4"/>
  <c r="E12" i="3"/>
  <c r="H12" i="3" s="1"/>
  <c r="E13" i="3"/>
  <c r="H13" i="3" s="1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M50" i="3"/>
  <c r="E51" i="3"/>
  <c r="E52" i="3"/>
  <c r="E53" i="3"/>
  <c r="E54" i="3"/>
  <c r="E55" i="3"/>
  <c r="E56" i="3"/>
  <c r="M56" i="3"/>
  <c r="E57" i="3"/>
  <c r="E58" i="3"/>
  <c r="E59" i="3"/>
  <c r="M59" i="3"/>
  <c r="E60" i="3"/>
  <c r="M60" i="3"/>
  <c r="E61" i="3"/>
  <c r="M61" i="3"/>
  <c r="I3" i="4"/>
  <c r="Q28" i="4"/>
  <c r="K33" i="4"/>
  <c r="Q39" i="4"/>
  <c r="Q40" i="4"/>
  <c r="F14" i="3"/>
  <c r="I14" i="3" s="1"/>
  <c r="F31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N47" i="3"/>
  <c r="F48" i="3"/>
  <c r="F49" i="3"/>
  <c r="F50" i="3"/>
  <c r="N50" i="3"/>
  <c r="F51" i="3"/>
  <c r="F52" i="3"/>
  <c r="F53" i="3"/>
  <c r="N53" i="3"/>
  <c r="F54" i="3"/>
  <c r="N54" i="3"/>
  <c r="F55" i="3"/>
  <c r="F56" i="3"/>
  <c r="N56" i="3"/>
  <c r="F57" i="3"/>
  <c r="F58" i="3"/>
  <c r="F59" i="3"/>
  <c r="N59" i="3"/>
  <c r="F60" i="3"/>
  <c r="N60" i="3"/>
  <c r="F61" i="3"/>
  <c r="N61" i="3"/>
  <c r="J3" i="4"/>
  <c r="K5" i="4"/>
  <c r="Q8" i="4"/>
  <c r="K9" i="4"/>
  <c r="Q12" i="4"/>
  <c r="K13" i="4"/>
  <c r="Q16" i="4"/>
  <c r="K17" i="4"/>
  <c r="Q20" i="4"/>
  <c r="K21" i="4"/>
  <c r="G14" i="3" s="1"/>
  <c r="AL22" i="4"/>
  <c r="K25" i="4"/>
  <c r="N33" i="4"/>
  <c r="Q35" i="4"/>
  <c r="Q37" i="4"/>
  <c r="Q38" i="4"/>
  <c r="K41" i="4"/>
  <c r="T42" i="4"/>
  <c r="T46" i="4"/>
  <c r="R47" i="4"/>
  <c r="Q47" i="4"/>
  <c r="AE53" i="4"/>
  <c r="AG53" i="4" s="1"/>
  <c r="R57" i="4"/>
  <c r="Q57" i="4"/>
  <c r="T64" i="4"/>
  <c r="T79" i="4"/>
  <c r="F13" i="3"/>
  <c r="F15" i="3"/>
  <c r="F16" i="3"/>
  <c r="I16" i="3" s="1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2" i="3"/>
  <c r="G19" i="3"/>
  <c r="G22" i="3"/>
  <c r="G23" i="3"/>
  <c r="G28" i="3"/>
  <c r="G41" i="3"/>
  <c r="G47" i="3"/>
  <c r="G49" i="3"/>
  <c r="G50" i="3"/>
  <c r="G55" i="3"/>
  <c r="G56" i="3"/>
  <c r="G57" i="3"/>
  <c r="G58" i="3"/>
  <c r="G59" i="3"/>
  <c r="G61" i="3"/>
  <c r="N41" i="4"/>
  <c r="K46" i="4"/>
  <c r="T86" i="4"/>
  <c r="K58" i="4"/>
  <c r="Q61" i="4"/>
  <c r="K62" i="4"/>
  <c r="Q65" i="4"/>
  <c r="K66" i="4"/>
  <c r="Q69" i="4"/>
  <c r="K70" i="4"/>
  <c r="Q73" i="4"/>
  <c r="K74" i="4"/>
  <c r="Q77" i="4"/>
  <c r="K78" i="4"/>
  <c r="Q81" i="4"/>
  <c r="K82" i="4"/>
  <c r="Q85" i="4"/>
  <c r="K87" i="4"/>
  <c r="S88" i="4"/>
  <c r="Q89" i="4"/>
  <c r="Q96" i="4"/>
  <c r="T125" i="4"/>
  <c r="T78" i="4"/>
  <c r="T82" i="4"/>
  <c r="Q90" i="4"/>
  <c r="U92" i="4"/>
  <c r="AL93" i="4"/>
  <c r="AB93" i="4" s="1"/>
  <c r="Q98" i="4"/>
  <c r="Q52" i="4"/>
  <c r="K53" i="4"/>
  <c r="AL53" i="4"/>
  <c r="AB53" i="4" s="1"/>
  <c r="Q56" i="4"/>
  <c r="K57" i="4"/>
  <c r="Q60" i="4"/>
  <c r="K61" i="4"/>
  <c r="Q64" i="4"/>
  <c r="K65" i="4"/>
  <c r="Q68" i="4"/>
  <c r="K69" i="4"/>
  <c r="Q72" i="4"/>
  <c r="K73" i="4"/>
  <c r="Q76" i="4"/>
  <c r="K77" i="4"/>
  <c r="Q80" i="4"/>
  <c r="K81" i="4"/>
  <c r="Q84" i="4"/>
  <c r="K85" i="4"/>
  <c r="K89" i="4"/>
  <c r="Q91" i="4"/>
  <c r="N92" i="4"/>
  <c r="D10" i="3" s="1"/>
  <c r="K94" i="4"/>
  <c r="G25" i="3" s="1"/>
  <c r="S98" i="4"/>
  <c r="Q100" i="4"/>
  <c r="K103" i="4"/>
  <c r="N104" i="4"/>
  <c r="R52" i="4"/>
  <c r="R72" i="4"/>
  <c r="R76" i="4"/>
  <c r="R80" i="4"/>
  <c r="R91" i="4"/>
  <c r="Q93" i="4"/>
  <c r="T133" i="4"/>
  <c r="K56" i="4"/>
  <c r="Q59" i="4"/>
  <c r="K60" i="4"/>
  <c r="Q63" i="4"/>
  <c r="K64" i="4"/>
  <c r="Q67" i="4"/>
  <c r="K68" i="4"/>
  <c r="K72" i="4"/>
  <c r="K76" i="4"/>
  <c r="K80" i="4"/>
  <c r="K84" i="4"/>
  <c r="K90" i="4"/>
  <c r="K91" i="4"/>
  <c r="N96" i="4"/>
  <c r="D7" i="3" s="1"/>
  <c r="T97" i="4"/>
  <c r="U98" i="4"/>
  <c r="R104" i="4"/>
  <c r="Q104" i="4"/>
  <c r="T109" i="4"/>
  <c r="T151" i="4"/>
  <c r="N90" i="4"/>
  <c r="N98" i="4"/>
  <c r="K100" i="4"/>
  <c r="T101" i="4"/>
  <c r="T105" i="4"/>
  <c r="T117" i="4"/>
  <c r="K105" i="4"/>
  <c r="K106" i="4"/>
  <c r="T55" i="4"/>
  <c r="K86" i="4"/>
  <c r="Q88" i="4"/>
  <c r="Q94" i="4"/>
  <c r="K97" i="4"/>
  <c r="K99" i="4"/>
  <c r="U145" i="4"/>
  <c r="Q110" i="4"/>
  <c r="K111" i="4"/>
  <c r="Q114" i="4"/>
  <c r="K115" i="4"/>
  <c r="K119" i="4"/>
  <c r="K123" i="4"/>
  <c r="K127" i="4"/>
  <c r="Q130" i="4"/>
  <c r="K131" i="4"/>
  <c r="Q134" i="4"/>
  <c r="K135" i="4"/>
  <c r="K139" i="4"/>
  <c r="AL140" i="4"/>
  <c r="AB140" i="4" s="1"/>
  <c r="K143" i="4"/>
  <c r="Q146" i="4"/>
  <c r="K147" i="4"/>
  <c r="Q149" i="4"/>
  <c r="K153" i="4"/>
  <c r="AL153" i="4"/>
  <c r="AB153" i="4" s="1"/>
  <c r="N155" i="4"/>
  <c r="AE140" i="4"/>
  <c r="AG140" i="4" s="1"/>
  <c r="N147" i="4"/>
  <c r="D17" i="3" s="1"/>
  <c r="K148" i="4"/>
  <c r="S149" i="4"/>
  <c r="Q150" i="4"/>
  <c r="S166" i="4"/>
  <c r="Q166" i="4"/>
  <c r="Q109" i="4"/>
  <c r="K110" i="4"/>
  <c r="Q113" i="4"/>
  <c r="K114" i="4"/>
  <c r="G26" i="3" s="1"/>
  <c r="Q117" i="4"/>
  <c r="K118" i="4"/>
  <c r="Q121" i="4"/>
  <c r="K122" i="4"/>
  <c r="Q125" i="4"/>
  <c r="K126" i="4"/>
  <c r="Q129" i="4"/>
  <c r="K130" i="4"/>
  <c r="Q133" i="4"/>
  <c r="K134" i="4"/>
  <c r="Q137" i="4"/>
  <c r="K138" i="4"/>
  <c r="Q141" i="4"/>
  <c r="K142" i="4"/>
  <c r="Q145" i="4"/>
  <c r="K146" i="4"/>
  <c r="T149" i="4"/>
  <c r="Q151" i="4"/>
  <c r="Q155" i="4"/>
  <c r="Q159" i="4"/>
  <c r="U163" i="4"/>
  <c r="T102" i="4"/>
  <c r="T110" i="4"/>
  <c r="T118" i="4"/>
  <c r="R125" i="4"/>
  <c r="R133" i="4"/>
  <c r="R137" i="4"/>
  <c r="T138" i="4"/>
  <c r="R141" i="4"/>
  <c r="U157" i="4"/>
  <c r="AM166" i="4"/>
  <c r="AC166" i="4" s="1"/>
  <c r="Q108" i="4"/>
  <c r="K109" i="4"/>
  <c r="Q112" i="4"/>
  <c r="K113" i="4"/>
  <c r="Q116" i="4"/>
  <c r="K117" i="4"/>
  <c r="Q120" i="4"/>
  <c r="K121" i="4"/>
  <c r="AL137" i="4"/>
  <c r="AB137" i="4" s="1"/>
  <c r="K141" i="4"/>
  <c r="Q144" i="4"/>
  <c r="K145" i="4"/>
  <c r="Q152" i="4"/>
  <c r="K157" i="4"/>
  <c r="K163" i="4"/>
  <c r="AI165" i="4"/>
  <c r="AD165" i="4" s="1"/>
  <c r="Q147" i="4"/>
  <c r="K151" i="4"/>
  <c r="K124" i="4"/>
  <c r="G27" i="3" s="1"/>
  <c r="Q127" i="4"/>
  <c r="K128" i="4"/>
  <c r="K132" i="4"/>
  <c r="Q135" i="4"/>
  <c r="K136" i="4"/>
  <c r="Q139" i="4"/>
  <c r="K140" i="4"/>
  <c r="Q143" i="4"/>
  <c r="K144" i="4"/>
  <c r="S158" i="4"/>
  <c r="Q158" i="4"/>
  <c r="T162" i="4"/>
  <c r="AL162" i="4"/>
  <c r="AB162" i="4" s="1"/>
  <c r="U162" i="4"/>
  <c r="S162" i="4"/>
  <c r="Q162" i="4"/>
  <c r="T108" i="4"/>
  <c r="T144" i="4"/>
  <c r="S157" i="4"/>
  <c r="K161" i="4"/>
  <c r="AL161" i="4"/>
  <c r="AB161" i="4" s="1"/>
  <c r="Q164" i="4"/>
  <c r="K165" i="4"/>
  <c r="G37" i="3" s="1"/>
  <c r="AL165" i="4"/>
  <c r="AM169" i="4"/>
  <c r="AC169" i="4" s="1"/>
  <c r="K171" i="4"/>
  <c r="K172" i="4"/>
  <c r="K173" i="4"/>
  <c r="K174" i="4"/>
  <c r="AL175" i="4"/>
  <c r="AB175" i="4" s="1"/>
  <c r="N176" i="4"/>
  <c r="N177" i="4"/>
  <c r="N178" i="4"/>
  <c r="D34" i="3" s="1"/>
  <c r="R181" i="4"/>
  <c r="K194" i="4"/>
  <c r="AI200" i="4"/>
  <c r="AD200" i="4" s="1"/>
  <c r="Q204" i="4"/>
  <c r="S204" i="4"/>
  <c r="AM205" i="4"/>
  <c r="AC205" i="4" s="1"/>
  <c r="K205" i="4"/>
  <c r="R213" i="4"/>
  <c r="Q213" i="4"/>
  <c r="AL185" i="4"/>
  <c r="AB185" i="4" s="1"/>
  <c r="Q185" i="4"/>
  <c r="T192" i="4"/>
  <c r="AL193" i="4"/>
  <c r="AB193" i="4" s="1"/>
  <c r="Q193" i="4"/>
  <c r="K210" i="4"/>
  <c r="K156" i="4"/>
  <c r="K160" i="4"/>
  <c r="Q163" i="4"/>
  <c r="K164" i="4"/>
  <c r="AF166" i="4"/>
  <c r="AH166" i="4" s="1"/>
  <c r="N170" i="4"/>
  <c r="Q184" i="4"/>
  <c r="K189" i="4"/>
  <c r="Q200" i="4"/>
  <c r="S200" i="4"/>
  <c r="K201" i="4"/>
  <c r="T204" i="4"/>
  <c r="AF205" i="4"/>
  <c r="AH205" i="4" s="1"/>
  <c r="K206" i="4"/>
  <c r="Q209" i="4"/>
  <c r="R217" i="4"/>
  <c r="Q217" i="4"/>
  <c r="S224" i="4"/>
  <c r="Q224" i="4"/>
  <c r="AL184" i="4"/>
  <c r="Q188" i="4"/>
  <c r="S188" i="4"/>
  <c r="Q205" i="4"/>
  <c r="R221" i="4"/>
  <c r="Q221" i="4"/>
  <c r="K229" i="4"/>
  <c r="K155" i="4"/>
  <c r="K159" i="4"/>
  <c r="Q176" i="4"/>
  <c r="N181" i="4"/>
  <c r="AE186" i="4"/>
  <c r="AG186" i="4" s="1"/>
  <c r="AL186" i="4"/>
  <c r="K186" i="4"/>
  <c r="K190" i="4"/>
  <c r="Q196" i="4"/>
  <c r="S196" i="4"/>
  <c r="K197" i="4"/>
  <c r="G44" i="3" s="1"/>
  <c r="K202" i="4"/>
  <c r="K214" i="4"/>
  <c r="AI223" i="4"/>
  <c r="AD223" i="4" s="1"/>
  <c r="T171" i="4"/>
  <c r="T172" i="4"/>
  <c r="Q172" i="4"/>
  <c r="Q173" i="4"/>
  <c r="Q174" i="4"/>
  <c r="Q175" i="4"/>
  <c r="AE175" i="4"/>
  <c r="AG175" i="4" s="1"/>
  <c r="AI175" i="4" s="1"/>
  <c r="AD175" i="4" s="1"/>
  <c r="K182" i="4"/>
  <c r="K184" i="4"/>
  <c r="AE185" i="4"/>
  <c r="AG185" i="4" s="1"/>
  <c r="Q189" i="4"/>
  <c r="AE193" i="4"/>
  <c r="AG193" i="4" s="1"/>
  <c r="Q201" i="4"/>
  <c r="N204" i="4"/>
  <c r="R205" i="4"/>
  <c r="T169" i="4"/>
  <c r="K185" i="4"/>
  <c r="K193" i="4"/>
  <c r="AE198" i="4"/>
  <c r="AG198" i="4" s="1"/>
  <c r="AL198" i="4"/>
  <c r="AB198" i="4" s="1"/>
  <c r="K198" i="4"/>
  <c r="K218" i="4"/>
  <c r="K228" i="4"/>
  <c r="AI231" i="4"/>
  <c r="AD231" i="4" s="1"/>
  <c r="AF169" i="4"/>
  <c r="AH169" i="4" s="1"/>
  <c r="U172" i="4"/>
  <c r="K176" i="4"/>
  <c r="K177" i="4"/>
  <c r="N185" i="4"/>
  <c r="Q192" i="4"/>
  <c r="S192" i="4"/>
  <c r="Q197" i="4"/>
  <c r="N200" i="4"/>
  <c r="D29" i="3" s="1"/>
  <c r="Q208" i="4"/>
  <c r="S208" i="4"/>
  <c r="K209" i="4"/>
  <c r="K222" i="4"/>
  <c r="S230" i="4"/>
  <c r="Q230" i="4"/>
  <c r="Q191" i="4"/>
  <c r="K192" i="4"/>
  <c r="Q195" i="4"/>
  <c r="K196" i="4"/>
  <c r="K200" i="4"/>
  <c r="G29" i="3" s="1"/>
  <c r="AL200" i="4"/>
  <c r="AB200" i="4" s="1"/>
  <c r="Q203" i="4"/>
  <c r="K204" i="4"/>
  <c r="Q207" i="4"/>
  <c r="K208" i="4"/>
  <c r="Q211" i="4"/>
  <c r="K212" i="4"/>
  <c r="Q215" i="4"/>
  <c r="K216" i="4"/>
  <c r="Q219" i="4"/>
  <c r="K220" i="4"/>
  <c r="Q223" i="4"/>
  <c r="K226" i="4"/>
  <c r="AL227" i="4"/>
  <c r="AB227" i="4" s="1"/>
  <c r="Q228" i="4"/>
  <c r="K232" i="4"/>
  <c r="K233" i="4"/>
  <c r="K236" i="4"/>
  <c r="R238" i="4"/>
  <c r="Q238" i="4"/>
  <c r="AM239" i="4"/>
  <c r="AC239" i="4" s="1"/>
  <c r="AM168" i="4"/>
  <c r="AM176" i="4"/>
  <c r="AC176" i="4" s="1"/>
  <c r="AM180" i="4"/>
  <c r="AM200" i="4"/>
  <c r="AC200" i="4" s="1"/>
  <c r="AM216" i="4"/>
  <c r="AC216" i="4" s="1"/>
  <c r="AM217" i="4"/>
  <c r="AC217" i="4" s="1"/>
  <c r="AM223" i="4"/>
  <c r="AC223" i="4" s="1"/>
  <c r="AE225" i="4"/>
  <c r="AG225" i="4" s="1"/>
  <c r="K227" i="4"/>
  <c r="AE251" i="4"/>
  <c r="AG251" i="4" s="1"/>
  <c r="AL251" i="4"/>
  <c r="AB251" i="4" s="1"/>
  <c r="K251" i="4"/>
  <c r="AE255" i="4"/>
  <c r="AG255" i="4" s="1"/>
  <c r="R255" i="4"/>
  <c r="Q255" i="4"/>
  <c r="R250" i="4"/>
  <c r="Q250" i="4"/>
  <c r="AF251" i="4"/>
  <c r="AH251" i="4" s="1"/>
  <c r="AM251" i="4"/>
  <c r="AC251" i="4" s="1"/>
  <c r="AM219" i="4"/>
  <c r="AC219" i="4" s="1"/>
  <c r="AL223" i="4"/>
  <c r="AB223" i="4" s="1"/>
  <c r="AM231" i="4"/>
  <c r="AC231" i="4" s="1"/>
  <c r="AM235" i="4"/>
  <c r="AC235" i="4" s="1"/>
  <c r="AF239" i="4"/>
  <c r="AH239" i="4" s="1"/>
  <c r="S254" i="4"/>
  <c r="Q254" i="4"/>
  <c r="AL215" i="4"/>
  <c r="AB215" i="4" s="1"/>
  <c r="N228" i="4"/>
  <c r="R234" i="4"/>
  <c r="Q234" i="4"/>
  <c r="K243" i="4"/>
  <c r="G52" i="3" s="1"/>
  <c r="AE247" i="4"/>
  <c r="AG247" i="4" s="1"/>
  <c r="AL247" i="4"/>
  <c r="AB247" i="4" s="1"/>
  <c r="K247" i="4"/>
  <c r="AM254" i="4"/>
  <c r="AC254" i="4" s="1"/>
  <c r="K230" i="4"/>
  <c r="Q232" i="4"/>
  <c r="Q236" i="4"/>
  <c r="R242" i="4"/>
  <c r="Q242" i="4"/>
  <c r="AF243" i="4"/>
  <c r="AH243" i="4" s="1"/>
  <c r="AM243" i="4"/>
  <c r="AC243" i="4" s="1"/>
  <c r="R246" i="4"/>
  <c r="Q246" i="4"/>
  <c r="N238" i="4"/>
  <c r="D44" i="3" s="1"/>
  <c r="AL231" i="4"/>
  <c r="AB231" i="4" s="1"/>
  <c r="K231" i="4"/>
  <c r="AM233" i="4"/>
  <c r="AC233" i="4" s="1"/>
  <c r="AF233" i="4"/>
  <c r="AH233" i="4" s="1"/>
  <c r="K235" i="4"/>
  <c r="AE239" i="4"/>
  <c r="AG239" i="4" s="1"/>
  <c r="AL239" i="4"/>
  <c r="AB239" i="4" s="1"/>
  <c r="K239" i="4"/>
  <c r="AL246" i="4"/>
  <c r="AB246" i="4" s="1"/>
  <c r="K252" i="4"/>
  <c r="S252" i="4"/>
  <c r="N256" i="4"/>
  <c r="K257" i="4"/>
  <c r="K260" i="4"/>
  <c r="K275" i="4"/>
  <c r="K282" i="4"/>
  <c r="AM283" i="4"/>
  <c r="AC283" i="4" s="1"/>
  <c r="AF241" i="4"/>
  <c r="AH241" i="4" s="1"/>
  <c r="AI241" i="4" s="1"/>
  <c r="AD241" i="4" s="1"/>
  <c r="AL244" i="4"/>
  <c r="AB244" i="4" s="1"/>
  <c r="AF245" i="4"/>
  <c r="AH245" i="4" s="1"/>
  <c r="AL248" i="4"/>
  <c r="AB248" i="4" s="1"/>
  <c r="AF253" i="4"/>
  <c r="AH253" i="4" s="1"/>
  <c r="Q267" i="4"/>
  <c r="K276" i="4"/>
  <c r="Q266" i="4"/>
  <c r="Q270" i="4"/>
  <c r="AM262" i="4"/>
  <c r="AC262" i="4" s="1"/>
  <c r="AF266" i="4"/>
  <c r="AH266" i="4" s="1"/>
  <c r="AI266" i="4" s="1"/>
  <c r="AD266" i="4" s="1"/>
  <c r="S266" i="4"/>
  <c r="U267" i="4"/>
  <c r="AF270" i="4"/>
  <c r="AH270" i="4" s="1"/>
  <c r="S270" i="4"/>
  <c r="K281" i="4"/>
  <c r="AL258" i="4"/>
  <c r="AB258" i="4" s="1"/>
  <c r="K258" i="4"/>
  <c r="G51" i="3" s="1"/>
  <c r="AE258" i="4"/>
  <c r="AG258" i="4" s="1"/>
  <c r="AI258" i="4" s="1"/>
  <c r="AD258" i="4" s="1"/>
  <c r="K264" i="4"/>
  <c r="AM266" i="4"/>
  <c r="AC266" i="4" s="1"/>
  <c r="K268" i="4"/>
  <c r="AM270" i="4"/>
  <c r="AC270" i="4" s="1"/>
  <c r="K272" i="4"/>
  <c r="K241" i="4"/>
  <c r="Q244" i="4"/>
  <c r="K245" i="4"/>
  <c r="G53" i="3" s="1"/>
  <c r="K249" i="4"/>
  <c r="K253" i="4"/>
  <c r="G54" i="3" s="1"/>
  <c r="K259" i="4"/>
  <c r="AL260" i="4"/>
  <c r="AB260" i="4" s="1"/>
  <c r="AE260" i="4"/>
  <c r="AG260" i="4" s="1"/>
  <c r="AF264" i="4"/>
  <c r="AH264" i="4" s="1"/>
  <c r="AM264" i="4"/>
  <c r="AC264" i="4" s="1"/>
  <c r="AL266" i="4"/>
  <c r="AB266" i="4" s="1"/>
  <c r="R277" i="4"/>
  <c r="Q277" i="4"/>
  <c r="K256" i="4"/>
  <c r="AM259" i="4"/>
  <c r="AC259" i="4" s="1"/>
  <c r="AF260" i="4"/>
  <c r="AH260" i="4" s="1"/>
  <c r="AM260" i="4"/>
  <c r="AC260" i="4" s="1"/>
  <c r="S277" i="4"/>
  <c r="R262" i="4"/>
  <c r="R266" i="4"/>
  <c r="R270" i="4"/>
  <c r="R274" i="4"/>
  <c r="K277" i="4"/>
  <c r="R278" i="4"/>
  <c r="Q279" i="4"/>
  <c r="K284" i="4"/>
  <c r="R285" i="4"/>
  <c r="S301" i="4"/>
  <c r="AE306" i="4"/>
  <c r="AG306" i="4" s="1"/>
  <c r="AL306" i="4"/>
  <c r="AB306" i="4" s="1"/>
  <c r="K306" i="4"/>
  <c r="R310" i="4"/>
  <c r="Q310" i="4"/>
  <c r="K262" i="4"/>
  <c r="AL263" i="4"/>
  <c r="AB263" i="4" s="1"/>
  <c r="K266" i="4"/>
  <c r="K270" i="4"/>
  <c r="K274" i="4"/>
  <c r="S274" i="4"/>
  <c r="N277" i="4"/>
  <c r="K278" i="4"/>
  <c r="AE284" i="4"/>
  <c r="AG284" i="4" s="1"/>
  <c r="S285" i="4"/>
  <c r="Q286" i="4"/>
  <c r="AL290" i="4"/>
  <c r="AB290" i="4" s="1"/>
  <c r="T291" i="4"/>
  <c r="AM291" i="4"/>
  <c r="AC291" i="4" s="1"/>
  <c r="U291" i="4"/>
  <c r="AL295" i="4"/>
  <c r="AB295" i="4" s="1"/>
  <c r="Q307" i="4"/>
  <c r="S307" i="4"/>
  <c r="AE263" i="4"/>
  <c r="AG263" i="4" s="1"/>
  <c r="Q293" i="4"/>
  <c r="N299" i="4"/>
  <c r="AM307" i="4"/>
  <c r="AC307" i="4" s="1"/>
  <c r="S316" i="4"/>
  <c r="Q316" i="4"/>
  <c r="N285" i="4"/>
  <c r="D45" i="3" s="1"/>
  <c r="AL300" i="4"/>
  <c r="AB300" i="4" s="1"/>
  <c r="K300" i="4"/>
  <c r="N295" i="4"/>
  <c r="K296" i="4"/>
  <c r="S303" i="4"/>
  <c r="Q303" i="4"/>
  <c r="AE315" i="4"/>
  <c r="AG315" i="4" s="1"/>
  <c r="K315" i="4"/>
  <c r="AL315" i="4"/>
  <c r="AB315" i="4" s="1"/>
  <c r="Q283" i="4"/>
  <c r="K288" i="4"/>
  <c r="AE289" i="4"/>
  <c r="AG289" i="4" s="1"/>
  <c r="K289" i="4"/>
  <c r="K292" i="4"/>
  <c r="AM296" i="4"/>
  <c r="AC296" i="4" s="1"/>
  <c r="AF296" i="4"/>
  <c r="AH296" i="4" s="1"/>
  <c r="AE302" i="4"/>
  <c r="AG302" i="4" s="1"/>
  <c r="AL302" i="4"/>
  <c r="AB302" i="4" s="1"/>
  <c r="K302" i="4"/>
  <c r="R304" i="4"/>
  <c r="Q304" i="4"/>
  <c r="Q284" i="4"/>
  <c r="AL284" i="4"/>
  <c r="AB284" i="4" s="1"/>
  <c r="AL289" i="4"/>
  <c r="AB289" i="4" s="1"/>
  <c r="R291" i="4"/>
  <c r="Q291" i="4"/>
  <c r="K293" i="4"/>
  <c r="R295" i="4"/>
  <c r="Q295" i="4"/>
  <c r="R317" i="4"/>
  <c r="Q317" i="4"/>
  <c r="AE321" i="4"/>
  <c r="AG321" i="4" s="1"/>
  <c r="K321" i="4"/>
  <c r="AL321" i="4"/>
  <c r="AB321" i="4" s="1"/>
  <c r="K263" i="4"/>
  <c r="K267" i="4"/>
  <c r="K271" i="4"/>
  <c r="AE300" i="4"/>
  <c r="AG300" i="4" s="1"/>
  <c r="K308" i="4"/>
  <c r="N305" i="4"/>
  <c r="D42" i="3" s="1"/>
  <c r="AL307" i="4"/>
  <c r="Q308" i="4"/>
  <c r="AL308" i="4"/>
  <c r="AB308" i="4" s="1"/>
  <c r="AF310" i="4"/>
  <c r="AH310" i="4" s="1"/>
  <c r="AL320" i="4"/>
  <c r="AB320" i="4" s="1"/>
  <c r="Q321" i="4"/>
  <c r="AL326" i="4"/>
  <c r="AB326" i="4" s="1"/>
  <c r="Q329" i="4"/>
  <c r="R331" i="4"/>
  <c r="Q331" i="4"/>
  <c r="AE336" i="4"/>
  <c r="AG336" i="4" s="1"/>
  <c r="K336" i="4"/>
  <c r="K340" i="4"/>
  <c r="AE341" i="4"/>
  <c r="AG341" i="4" s="1"/>
  <c r="AL341" i="4"/>
  <c r="AB341" i="4" s="1"/>
  <c r="K341" i="4"/>
  <c r="U334" i="4"/>
  <c r="AL334" i="4"/>
  <c r="AB334" i="4" s="1"/>
  <c r="K335" i="4"/>
  <c r="AF300" i="4"/>
  <c r="AH300" i="4" s="1"/>
  <c r="K301" i="4"/>
  <c r="AE309" i="4"/>
  <c r="AG309" i="4" s="1"/>
  <c r="N313" i="4"/>
  <c r="K314" i="4"/>
  <c r="AE320" i="4"/>
  <c r="AG320" i="4" s="1"/>
  <c r="AM321" i="4"/>
  <c r="AC321" i="4" s="1"/>
  <c r="AL325" i="4"/>
  <c r="AB325" i="4" s="1"/>
  <c r="AE295" i="4"/>
  <c r="AG295" i="4" s="1"/>
  <c r="AI295" i="4" s="1"/>
  <c r="AD295" i="4" s="1"/>
  <c r="N301" i="4"/>
  <c r="AL309" i="4"/>
  <c r="AB309" i="4" s="1"/>
  <c r="Q323" i="4"/>
  <c r="Q325" i="4"/>
  <c r="K326" i="4"/>
  <c r="K328" i="4"/>
  <c r="R338" i="4"/>
  <c r="Q338" i="4"/>
  <c r="AL305" i="4"/>
  <c r="AB305" i="4" s="1"/>
  <c r="K309" i="4"/>
  <c r="AM310" i="4"/>
  <c r="AC310" i="4" s="1"/>
  <c r="N321" i="4"/>
  <c r="AF321" i="4"/>
  <c r="AH321" i="4" s="1"/>
  <c r="K322" i="4"/>
  <c r="AL336" i="4"/>
  <c r="AB336" i="4" s="1"/>
  <c r="K297" i="4"/>
  <c r="Q299" i="4"/>
  <c r="AL319" i="4"/>
  <c r="AB319" i="4" s="1"/>
  <c r="AE323" i="4"/>
  <c r="AG323" i="4" s="1"/>
  <c r="AI323" i="4" s="1"/>
  <c r="AD323" i="4" s="1"/>
  <c r="K329" i="4"/>
  <c r="AE346" i="4"/>
  <c r="AG346" i="4" s="1"/>
  <c r="K346" i="4"/>
  <c r="AL346" i="4"/>
  <c r="AB346" i="4" s="1"/>
  <c r="AL313" i="4"/>
  <c r="AB313" i="4" s="1"/>
  <c r="K317" i="4"/>
  <c r="Q319" i="4"/>
  <c r="K325" i="4"/>
  <c r="N329" i="4"/>
  <c r="AF336" i="4"/>
  <c r="AH336" i="4" s="1"/>
  <c r="S336" i="4"/>
  <c r="S348" i="4"/>
  <c r="Q348" i="4"/>
  <c r="AL301" i="4"/>
  <c r="AB301" i="4" s="1"/>
  <c r="K305" i="4"/>
  <c r="R337" i="4"/>
  <c r="Q337" i="4"/>
  <c r="AE360" i="4"/>
  <c r="AG360" i="4" s="1"/>
  <c r="K360" i="4"/>
  <c r="AE331" i="4"/>
  <c r="AG331" i="4" s="1"/>
  <c r="K333" i="4"/>
  <c r="N338" i="4"/>
  <c r="K339" i="4"/>
  <c r="AL339" i="4"/>
  <c r="AB339" i="4" s="1"/>
  <c r="S340" i="4"/>
  <c r="K344" i="4"/>
  <c r="S344" i="4"/>
  <c r="R345" i="4"/>
  <c r="AE354" i="4"/>
  <c r="AG354" i="4" s="1"/>
  <c r="AL354" i="4"/>
  <c r="AB354" i="4" s="1"/>
  <c r="K354" i="4"/>
  <c r="AE349" i="4"/>
  <c r="AG349" i="4" s="1"/>
  <c r="K349" i="4"/>
  <c r="AL349" i="4"/>
  <c r="AB349" i="4" s="1"/>
  <c r="R355" i="4"/>
  <c r="Q355" i="4"/>
  <c r="AL360" i="4"/>
  <c r="AB360" i="4" s="1"/>
  <c r="Q347" i="4"/>
  <c r="U353" i="4"/>
  <c r="AL364" i="4"/>
  <c r="AB364" i="4" s="1"/>
  <c r="K364" i="4"/>
  <c r="AE364" i="4"/>
  <c r="AG364" i="4" s="1"/>
  <c r="R342" i="4"/>
  <c r="Q343" i="4"/>
  <c r="K345" i="4"/>
  <c r="S347" i="4"/>
  <c r="K353" i="4"/>
  <c r="S361" i="4"/>
  <c r="Q361" i="4"/>
  <c r="AL331" i="4"/>
  <c r="AB331" i="4" s="1"/>
  <c r="AL332" i="4"/>
  <c r="AB332" i="4" s="1"/>
  <c r="AM342" i="4"/>
  <c r="AC342" i="4" s="1"/>
  <c r="AF342" i="4"/>
  <c r="AH342" i="4" s="1"/>
  <c r="AI342" i="4" s="1"/>
  <c r="AD342" i="4" s="1"/>
  <c r="K343" i="4"/>
  <c r="AL343" i="4"/>
  <c r="AB343" i="4" s="1"/>
  <c r="AE343" i="4"/>
  <c r="AG343" i="4" s="1"/>
  <c r="K352" i="4"/>
  <c r="AM353" i="4"/>
  <c r="AC353" i="4" s="1"/>
  <c r="AF353" i="4"/>
  <c r="AH353" i="4" s="1"/>
  <c r="K330" i="4"/>
  <c r="Q332" i="4"/>
  <c r="K337" i="4"/>
  <c r="Q349" i="4"/>
  <c r="R356" i="4"/>
  <c r="Q356" i="4"/>
  <c r="N330" i="4"/>
  <c r="K331" i="4"/>
  <c r="N351" i="4"/>
  <c r="D15" i="3" s="1"/>
  <c r="AF362" i="4"/>
  <c r="AH362" i="4" s="1"/>
  <c r="AM362" i="4"/>
  <c r="AC362" i="4" s="1"/>
  <c r="K362" i="4"/>
  <c r="AF365" i="4"/>
  <c r="AH365" i="4" s="1"/>
  <c r="K367" i="4"/>
  <c r="AM375" i="4"/>
  <c r="AC375" i="4" s="1"/>
  <c r="K375" i="4"/>
  <c r="AM360" i="4"/>
  <c r="AC360" i="4" s="1"/>
  <c r="K365" i="4"/>
  <c r="Q371" i="4"/>
  <c r="AE371" i="4"/>
  <c r="AG371" i="4" s="1"/>
  <c r="AF379" i="4"/>
  <c r="AH379" i="4" s="1"/>
  <c r="AM364" i="4"/>
  <c r="AC364" i="4" s="1"/>
  <c r="AL368" i="4"/>
  <c r="AB368" i="4" s="1"/>
  <c r="K368" i="4"/>
  <c r="AE368" i="4"/>
  <c r="AG368" i="4" s="1"/>
  <c r="AL351" i="4"/>
  <c r="AB351" i="4" s="1"/>
  <c r="AL357" i="4"/>
  <c r="AB357" i="4" s="1"/>
  <c r="AF360" i="4"/>
  <c r="AH360" i="4" s="1"/>
  <c r="K361" i="4"/>
  <c r="AM365" i="4"/>
  <c r="AC365" i="4" s="1"/>
  <c r="Q370" i="4"/>
  <c r="R371" i="4"/>
  <c r="Q375" i="4"/>
  <c r="R375" i="4"/>
  <c r="AL376" i="4"/>
  <c r="AB376" i="4" s="1"/>
  <c r="K376" i="4"/>
  <c r="AE376" i="4"/>
  <c r="AG376" i="4" s="1"/>
  <c r="AI376" i="4" s="1"/>
  <c r="AD376" i="4" s="1"/>
  <c r="Q351" i="4"/>
  <c r="AM351" i="4"/>
  <c r="AC351" i="4" s="1"/>
  <c r="AM356" i="4"/>
  <c r="AC356" i="4" s="1"/>
  <c r="AM357" i="4"/>
  <c r="AC357" i="4" s="1"/>
  <c r="N361" i="4"/>
  <c r="R363" i="4"/>
  <c r="Q363" i="4"/>
  <c r="K369" i="4"/>
  <c r="AL370" i="4"/>
  <c r="AB370" i="4" s="1"/>
  <c r="S370" i="4"/>
  <c r="AL371" i="4"/>
  <c r="AB371" i="4" s="1"/>
  <c r="K372" i="4"/>
  <c r="AM376" i="4"/>
  <c r="AC376" i="4" s="1"/>
  <c r="K378" i="4"/>
  <c r="AF356" i="4"/>
  <c r="AH356" i="4" s="1"/>
  <c r="K357" i="4"/>
  <c r="AF364" i="4"/>
  <c r="AH364" i="4" s="1"/>
  <c r="K371" i="4"/>
  <c r="Q367" i="4"/>
  <c r="R373" i="4"/>
  <c r="Q373" i="4"/>
  <c r="Q374" i="4"/>
  <c r="T382" i="4"/>
  <c r="R387" i="4"/>
  <c r="Q387" i="4"/>
  <c r="T385" i="4"/>
  <c r="T386" i="4"/>
  <c r="AI391" i="4"/>
  <c r="AD391" i="4" s="1"/>
  <c r="AI396" i="4"/>
  <c r="AD396" i="4" s="1"/>
  <c r="AE373" i="4"/>
  <c r="AG373" i="4" s="1"/>
  <c r="AI373" i="4" s="1"/>
  <c r="AD373" i="4" s="1"/>
  <c r="AE374" i="4"/>
  <c r="AG374" i="4" s="1"/>
  <c r="AL380" i="4"/>
  <c r="AB380" i="4" s="1"/>
  <c r="K380" i="4"/>
  <c r="AE380" i="4"/>
  <c r="AG380" i="4" s="1"/>
  <c r="AI380" i="4" s="1"/>
  <c r="AD380" i="4" s="1"/>
  <c r="AL384" i="4"/>
  <c r="AB384" i="4" s="1"/>
  <c r="K384" i="4"/>
  <c r="AE384" i="4"/>
  <c r="AG384" i="4" s="1"/>
  <c r="AI384" i="4" s="1"/>
  <c r="AD384" i="4" s="1"/>
  <c r="R379" i="4"/>
  <c r="Q379" i="4"/>
  <c r="R381" i="4"/>
  <c r="Q381" i="4"/>
  <c r="T389" i="4"/>
  <c r="T390" i="4"/>
  <c r="T394" i="4"/>
  <c r="AM367" i="4"/>
  <c r="AC367" i="4" s="1"/>
  <c r="AM372" i="4"/>
  <c r="AC372" i="4" s="1"/>
  <c r="AL373" i="4"/>
  <c r="AB373" i="4" s="1"/>
  <c r="AL374" i="4"/>
  <c r="AB374" i="4" s="1"/>
  <c r="AE377" i="4"/>
  <c r="AG377" i="4" s="1"/>
  <c r="AL377" i="4"/>
  <c r="AB377" i="4" s="1"/>
  <c r="K388" i="4"/>
  <c r="AI381" i="4"/>
  <c r="AD381" i="4" s="1"/>
  <c r="AI389" i="4"/>
  <c r="AD389" i="4" s="1"/>
  <c r="AI393" i="4"/>
  <c r="AD393" i="4" s="1"/>
  <c r="K363" i="4"/>
  <c r="K377" i="4"/>
  <c r="AM379" i="4"/>
  <c r="AC379" i="4" s="1"/>
  <c r="R383" i="4"/>
  <c r="Q383" i="4"/>
  <c r="AM380" i="4"/>
  <c r="AC380" i="4" s="1"/>
  <c r="AM383" i="4"/>
  <c r="AM387" i="4"/>
  <c r="AC387" i="4" s="1"/>
  <c r="AM391" i="4"/>
  <c r="AC391" i="4" s="1"/>
  <c r="AE392" i="4"/>
  <c r="AG392" i="4" s="1"/>
  <c r="AI392" i="4" s="1"/>
  <c r="AD392" i="4" s="1"/>
  <c r="AM395" i="4"/>
  <c r="AC395" i="4" s="1"/>
  <c r="Q401" i="4"/>
  <c r="AE414" i="4"/>
  <c r="AG414" i="4" s="1"/>
  <c r="R414" i="4"/>
  <c r="Q414" i="4"/>
  <c r="K382" i="4"/>
  <c r="AL382" i="4"/>
  <c r="AB382" i="4" s="1"/>
  <c r="Q385" i="4"/>
  <c r="K386" i="4"/>
  <c r="AL386" i="4"/>
  <c r="AB386" i="4" s="1"/>
  <c r="Q389" i="4"/>
  <c r="K390" i="4"/>
  <c r="Q393" i="4"/>
  <c r="K394" i="4"/>
  <c r="Q397" i="4"/>
  <c r="AL397" i="4"/>
  <c r="AB397" i="4" s="1"/>
  <c r="AE399" i="4"/>
  <c r="AG399" i="4" s="1"/>
  <c r="AL399" i="4"/>
  <c r="AB399" i="4" s="1"/>
  <c r="K399" i="4"/>
  <c r="T399" i="4"/>
  <c r="AL401" i="4"/>
  <c r="AB401" i="4" s="1"/>
  <c r="K401" i="4"/>
  <c r="Q404" i="4"/>
  <c r="AE410" i="4"/>
  <c r="AG410" i="4" s="1"/>
  <c r="AI410" i="4" s="1"/>
  <c r="AD410" i="4" s="1"/>
  <c r="K410" i="4"/>
  <c r="AL410" i="4"/>
  <c r="AB410" i="4" s="1"/>
  <c r="AM386" i="4"/>
  <c r="AC386" i="4" s="1"/>
  <c r="AM390" i="4"/>
  <c r="AC390" i="4" s="1"/>
  <c r="AM394" i="4"/>
  <c r="AC394" i="4" s="1"/>
  <c r="AM397" i="4"/>
  <c r="AC397" i="4" s="1"/>
  <c r="AM398" i="4"/>
  <c r="AC398" i="4" s="1"/>
  <c r="AM399" i="4"/>
  <c r="AC399" i="4" s="1"/>
  <c r="AF399" i="4"/>
  <c r="AH399" i="4" s="1"/>
  <c r="K400" i="4"/>
  <c r="G60" i="3" s="1"/>
  <c r="AF400" i="4"/>
  <c r="AH400" i="4" s="1"/>
  <c r="AI400" i="4" s="1"/>
  <c r="AD400" i="4" s="1"/>
  <c r="R403" i="4"/>
  <c r="AI412" i="4"/>
  <c r="AD412" i="4" s="1"/>
  <c r="AL390" i="4"/>
  <c r="AB390" i="4" s="1"/>
  <c r="Q396" i="4"/>
  <c r="K397" i="4"/>
  <c r="AM403" i="4"/>
  <c r="AC403" i="4" s="1"/>
  <c r="AL404" i="4"/>
  <c r="AB404" i="4" s="1"/>
  <c r="K404" i="4"/>
  <c r="AM407" i="4"/>
  <c r="AC407" i="4" s="1"/>
  <c r="AM381" i="4"/>
  <c r="T393" i="4"/>
  <c r="T397" i="4"/>
  <c r="K403" i="4"/>
  <c r="AI413" i="4"/>
  <c r="AD413" i="4" s="1"/>
  <c r="AL381" i="4"/>
  <c r="AB381" i="4" s="1"/>
  <c r="AL385" i="4"/>
  <c r="AB385" i="4" s="1"/>
  <c r="Q391" i="4"/>
  <c r="K392" i="4"/>
  <c r="AL393" i="4"/>
  <c r="AB393" i="4" s="1"/>
  <c r="Q395" i="4"/>
  <c r="K396" i="4"/>
  <c r="T398" i="4"/>
  <c r="N404" i="4"/>
  <c r="Q405" i="4"/>
  <c r="R405" i="4"/>
  <c r="AL406" i="4"/>
  <c r="AB406" i="4" s="1"/>
  <c r="K406" i="4"/>
  <c r="AE406" i="4"/>
  <c r="AG406" i="4" s="1"/>
  <c r="R407" i="4"/>
  <c r="Q407" i="4"/>
  <c r="AE409" i="4"/>
  <c r="AG409" i="4" s="1"/>
  <c r="AI409" i="4" s="1"/>
  <c r="AD409" i="4" s="1"/>
  <c r="AL409" i="4"/>
  <c r="AB409" i="4" s="1"/>
  <c r="K409" i="4"/>
  <c r="N407" i="4"/>
  <c r="D35" i="3" s="1"/>
  <c r="AM411" i="4"/>
  <c r="AC411" i="4" s="1"/>
  <c r="AM405" i="4"/>
  <c r="AC405" i="4" s="1"/>
  <c r="N409" i="4"/>
  <c r="T410" i="4"/>
  <c r="AI411" i="4"/>
  <c r="AD411" i="4" s="1"/>
  <c r="K416" i="4"/>
  <c r="AL414" i="4"/>
  <c r="AB414" i="4" s="1"/>
  <c r="AM415" i="4"/>
  <c r="AC415" i="4" s="1"/>
  <c r="AF406" i="4"/>
  <c r="AH406" i="4" s="1"/>
  <c r="K408" i="4"/>
  <c r="AM409" i="4"/>
  <c r="AC409" i="4" s="1"/>
  <c r="AL411" i="4"/>
  <c r="AB411" i="4" s="1"/>
  <c r="Q412" i="4"/>
  <c r="AM412" i="4"/>
  <c r="AC412" i="4" s="1"/>
  <c r="N413" i="4"/>
  <c r="K415" i="4"/>
  <c r="AL415" i="4"/>
  <c r="AB415" i="4" s="1"/>
  <c r="AL402" i="4"/>
  <c r="AB402" i="4" s="1"/>
  <c r="K402" i="4"/>
  <c r="AL403" i="4"/>
  <c r="AB403" i="4" s="1"/>
  <c r="AL413" i="4"/>
  <c r="AB413" i="4" s="1"/>
  <c r="N415" i="4"/>
  <c r="Q416" i="4"/>
  <c r="AE403" i="4"/>
  <c r="AG403" i="4" s="1"/>
  <c r="AI403" i="4" s="1"/>
  <c r="AD403" i="4" s="1"/>
  <c r="AM404" i="4"/>
  <c r="AC404" i="4" s="1"/>
  <c r="K407" i="4"/>
  <c r="G35" i="3" s="1"/>
  <c r="Q413" i="4"/>
  <c r="R416" i="4"/>
  <c r="R417" i="4"/>
  <c r="Q417" i="4"/>
  <c r="K421" i="4"/>
  <c r="K418" i="4"/>
  <c r="AL422" i="4"/>
  <c r="AB422" i="4" s="1"/>
  <c r="AE422" i="4"/>
  <c r="AG422" i="4" s="1"/>
  <c r="K417" i="4"/>
  <c r="Q419" i="4"/>
  <c r="K420" i="4"/>
  <c r="Q422" i="4"/>
  <c r="K422" i="4"/>
  <c r="U67" i="4" l="1"/>
  <c r="U13" i="4"/>
  <c r="U44" i="4"/>
  <c r="K11" i="3"/>
  <c r="U56" i="4"/>
  <c r="U202" i="4"/>
  <c r="U20" i="4"/>
  <c r="U115" i="4"/>
  <c r="U50" i="4"/>
  <c r="U60" i="4"/>
  <c r="U32" i="4"/>
  <c r="U85" i="4"/>
  <c r="U38" i="4"/>
  <c r="T198" i="4"/>
  <c r="T87" i="4"/>
  <c r="T54" i="4"/>
  <c r="T163" i="4"/>
  <c r="T374" i="4"/>
  <c r="T420" i="4"/>
  <c r="T152" i="4"/>
  <c r="T6" i="4"/>
  <c r="T353" i="4"/>
  <c r="T409" i="4"/>
  <c r="T130" i="4"/>
  <c r="T413" i="4"/>
  <c r="T116" i="4"/>
  <c r="J6" i="3"/>
  <c r="T75" i="4"/>
  <c r="T145" i="4"/>
  <c r="T265" i="4"/>
  <c r="T104" i="4"/>
  <c r="T39" i="4"/>
  <c r="T36" i="4"/>
  <c r="T63" i="4"/>
  <c r="T106" i="4"/>
  <c r="T234" i="4"/>
  <c r="T157" i="4"/>
  <c r="T173" i="4"/>
  <c r="T95" i="4"/>
  <c r="T267" i="4"/>
  <c r="T274" i="4"/>
  <c r="T222" i="4"/>
  <c r="T98" i="4"/>
  <c r="T128" i="4"/>
  <c r="T212" i="4"/>
  <c r="T334" i="4"/>
  <c r="T257" i="4"/>
  <c r="T77" i="4"/>
  <c r="T16" i="4"/>
  <c r="J9" i="3"/>
  <c r="T10" i="4"/>
  <c r="T7" i="4"/>
  <c r="J7" i="3"/>
  <c r="T96" i="4"/>
  <c r="T9" i="4"/>
  <c r="T418" i="4"/>
  <c r="T214" i="4"/>
  <c r="T71" i="4"/>
  <c r="T120" i="4"/>
  <c r="T65" i="4"/>
  <c r="T150" i="4"/>
  <c r="T14" i="4"/>
  <c r="K12" i="3"/>
  <c r="H14" i="3"/>
  <c r="G21" i="3"/>
  <c r="U15" i="4"/>
  <c r="H11" i="3"/>
  <c r="U79" i="4"/>
  <c r="G33" i="3"/>
  <c r="G32" i="3"/>
  <c r="G24" i="3"/>
  <c r="I9" i="3"/>
  <c r="I5" i="3"/>
  <c r="G34" i="3"/>
  <c r="C3" i="3"/>
  <c r="U8" i="4"/>
  <c r="H15" i="3"/>
  <c r="I7" i="3"/>
  <c r="G39" i="3"/>
  <c r="G42" i="3"/>
  <c r="D30" i="3"/>
  <c r="D5" i="3"/>
  <c r="G43" i="3"/>
  <c r="G40" i="3"/>
  <c r="G20" i="3"/>
  <c r="G10" i="3"/>
  <c r="T45" i="4"/>
  <c r="T8" i="4"/>
  <c r="V8" i="4" s="1"/>
  <c r="AI251" i="4"/>
  <c r="AD251" i="4" s="1"/>
  <c r="AI300" i="4"/>
  <c r="AD300" i="4" s="1"/>
  <c r="AI321" i="4"/>
  <c r="AD321" i="4" s="1"/>
  <c r="AI399" i="4"/>
  <c r="AD399" i="4" s="1"/>
  <c r="AN382" i="4"/>
  <c r="P213" i="5" s="1"/>
  <c r="V382" i="4"/>
  <c r="V353" i="4"/>
  <c r="AB307" i="4"/>
  <c r="M55" i="3"/>
  <c r="D36" i="3"/>
  <c r="D18" i="3"/>
  <c r="V394" i="4"/>
  <c r="W353" i="4"/>
  <c r="AO353" i="4"/>
  <c r="O61" i="5" s="1"/>
  <c r="D31" i="3"/>
  <c r="W334" i="4"/>
  <c r="G38" i="3"/>
  <c r="G18" i="3"/>
  <c r="AC381" i="4"/>
  <c r="N57" i="3"/>
  <c r="D48" i="3"/>
  <c r="AC168" i="4"/>
  <c r="N35" i="3"/>
  <c r="G48" i="3"/>
  <c r="AB165" i="4"/>
  <c r="V334" i="4"/>
  <c r="AN334" i="4"/>
  <c r="P46" i="5" s="1"/>
  <c r="G31" i="3"/>
  <c r="U121" i="4"/>
  <c r="U26" i="4"/>
  <c r="K16" i="3"/>
  <c r="U25" i="4"/>
  <c r="U88" i="4"/>
  <c r="K14" i="3"/>
  <c r="U21" i="4"/>
  <c r="V398" i="4"/>
  <c r="AN398" i="4"/>
  <c r="P386" i="5" s="1"/>
  <c r="AN397" i="4"/>
  <c r="P384" i="5" s="1"/>
  <c r="V397" i="4"/>
  <c r="V389" i="4"/>
  <c r="AN389" i="4"/>
  <c r="P110" i="5" s="1"/>
  <c r="V385" i="4"/>
  <c r="AN385" i="4"/>
  <c r="P116" i="5" s="1"/>
  <c r="D39" i="3"/>
  <c r="G36" i="3"/>
  <c r="G30" i="3"/>
  <c r="G46" i="3"/>
  <c r="D13" i="3"/>
  <c r="V418" i="4"/>
  <c r="AN410" i="4"/>
  <c r="P104" i="5" s="1"/>
  <c r="V410" i="4"/>
  <c r="AB184" i="4"/>
  <c r="AC383" i="4"/>
  <c r="N58" i="3"/>
  <c r="AN374" i="4"/>
  <c r="P43" i="5" s="1"/>
  <c r="V374" i="4"/>
  <c r="G45" i="3"/>
  <c r="V409" i="4"/>
  <c r="AN409" i="4"/>
  <c r="P39" i="5" s="1"/>
  <c r="AC180" i="4"/>
  <c r="N37" i="3"/>
  <c r="AB186" i="4"/>
  <c r="D6" i="3"/>
  <c r="D3" i="3" s="1"/>
  <c r="V274" i="4"/>
  <c r="V163" i="4"/>
  <c r="V108" i="4"/>
  <c r="AN162" i="4"/>
  <c r="P214" i="5" s="1"/>
  <c r="V162" i="4"/>
  <c r="V105" i="4"/>
  <c r="V151" i="4"/>
  <c r="V97" i="4"/>
  <c r="V78" i="4"/>
  <c r="K3" i="4"/>
  <c r="G5" i="3"/>
  <c r="G6" i="3"/>
  <c r="V68" i="4"/>
  <c r="I60" i="3"/>
  <c r="I52" i="3"/>
  <c r="I44" i="3"/>
  <c r="I36" i="3"/>
  <c r="I28" i="3"/>
  <c r="I20" i="3"/>
  <c r="H56" i="3"/>
  <c r="H48" i="3"/>
  <c r="H40" i="3"/>
  <c r="H32" i="3"/>
  <c r="H24" i="3"/>
  <c r="H16" i="3"/>
  <c r="W102" i="4"/>
  <c r="N3" i="4"/>
  <c r="W79" i="4"/>
  <c r="W20" i="4"/>
  <c r="W202" i="4"/>
  <c r="W54" i="4"/>
  <c r="W130" i="4"/>
  <c r="W274" i="4"/>
  <c r="L10" i="3"/>
  <c r="V7" i="4"/>
  <c r="V45" i="4"/>
  <c r="V132" i="4"/>
  <c r="V87" i="4"/>
  <c r="V198" i="4"/>
  <c r="AN198" i="4"/>
  <c r="P64" i="5" s="1"/>
  <c r="AI336" i="4"/>
  <c r="AD336" i="4" s="1"/>
  <c r="AI239" i="4"/>
  <c r="AD239" i="4" s="1"/>
  <c r="W157" i="4"/>
  <c r="V149" i="4"/>
  <c r="V63" i="4"/>
  <c r="V46" i="4"/>
  <c r="N46" i="3"/>
  <c r="N38" i="3"/>
  <c r="N34" i="3"/>
  <c r="O61" i="3"/>
  <c r="M57" i="3"/>
  <c r="O57" i="3" s="1"/>
  <c r="G15" i="3"/>
  <c r="I59" i="3"/>
  <c r="K59" i="3" s="1"/>
  <c r="I51" i="3"/>
  <c r="I43" i="3"/>
  <c r="I35" i="3"/>
  <c r="I27" i="3"/>
  <c r="I19" i="3"/>
  <c r="G17" i="3"/>
  <c r="H55" i="3"/>
  <c r="H47" i="3"/>
  <c r="H39" i="3"/>
  <c r="H31" i="3"/>
  <c r="H23" i="3"/>
  <c r="V72" i="4"/>
  <c r="B3" i="3"/>
  <c r="V16" i="4"/>
  <c r="V24" i="4"/>
  <c r="W110" i="4"/>
  <c r="W421" i="4"/>
  <c r="W56" i="4"/>
  <c r="AN9" i="4"/>
  <c r="P22" i="5" s="1"/>
  <c r="V9" i="4"/>
  <c r="W36" i="4"/>
  <c r="W87" i="4"/>
  <c r="W173" i="4"/>
  <c r="W265" i="4"/>
  <c r="AO265" i="4"/>
  <c r="O70" i="5" s="1"/>
  <c r="V92" i="4"/>
  <c r="V14" i="4"/>
  <c r="V61" i="4"/>
  <c r="V181" i="4"/>
  <c r="V77" i="4"/>
  <c r="V257" i="4"/>
  <c r="V110" i="4"/>
  <c r="V101" i="4"/>
  <c r="V96" i="4"/>
  <c r="V125" i="4"/>
  <c r="G16" i="3"/>
  <c r="G11" i="3"/>
  <c r="V39" i="4"/>
  <c r="T412" i="4"/>
  <c r="T422" i="4"/>
  <c r="T396" i="4"/>
  <c r="T387" i="4"/>
  <c r="T377" i="4"/>
  <c r="T287" i="4"/>
  <c r="T313" i="4"/>
  <c r="T136" i="4"/>
  <c r="T146" i="4"/>
  <c r="T148" i="4"/>
  <c r="T143" i="4"/>
  <c r="T139" i="4"/>
  <c r="T135" i="4"/>
  <c r="T107" i="4"/>
  <c r="T99" i="4"/>
  <c r="T90" i="4"/>
  <c r="T81" i="4"/>
  <c r="T66" i="4"/>
  <c r="T18" i="4"/>
  <c r="T19" i="4"/>
  <c r="J13" i="3"/>
  <c r="Q3" i="4"/>
  <c r="I58" i="3"/>
  <c r="I50" i="3"/>
  <c r="K50" i="3" s="1"/>
  <c r="I42" i="3"/>
  <c r="I34" i="3"/>
  <c r="I26" i="3"/>
  <c r="I18" i="3"/>
  <c r="H54" i="3"/>
  <c r="H46" i="3"/>
  <c r="H38" i="3"/>
  <c r="H30" i="3"/>
  <c r="H22" i="3"/>
  <c r="AO382" i="4"/>
  <c r="O213" i="5" s="1"/>
  <c r="W382" i="4"/>
  <c r="W16" i="4"/>
  <c r="W77" i="4"/>
  <c r="W212" i="4"/>
  <c r="W374" i="4"/>
  <c r="V48" i="4"/>
  <c r="V65" i="4"/>
  <c r="V52" i="4"/>
  <c r="AN241" i="4"/>
  <c r="P99" i="5" s="1"/>
  <c r="V241" i="4"/>
  <c r="V98" i="4"/>
  <c r="V222" i="4"/>
  <c r="AI406" i="4"/>
  <c r="AD406" i="4" s="1"/>
  <c r="V144" i="4"/>
  <c r="V106" i="4"/>
  <c r="V55" i="4"/>
  <c r="V42" i="4"/>
  <c r="V36" i="4"/>
  <c r="AB22" i="4"/>
  <c r="N49" i="3"/>
  <c r="N33" i="3"/>
  <c r="O60" i="3"/>
  <c r="O56" i="3"/>
  <c r="M28" i="3"/>
  <c r="T421" i="4"/>
  <c r="T15" i="4"/>
  <c r="J12" i="3"/>
  <c r="L12" i="3" s="1"/>
  <c r="V33" i="4"/>
  <c r="I57" i="3"/>
  <c r="I49" i="3"/>
  <c r="I41" i="3"/>
  <c r="I33" i="3"/>
  <c r="I25" i="3"/>
  <c r="I17" i="3"/>
  <c r="G12" i="3"/>
  <c r="H61" i="3"/>
  <c r="J61" i="3" s="1"/>
  <c r="H53" i="3"/>
  <c r="H45" i="3"/>
  <c r="H37" i="3"/>
  <c r="H29" i="3"/>
  <c r="H21" i="3"/>
  <c r="AN17" i="4"/>
  <c r="P111" i="5" s="1"/>
  <c r="V17" i="4"/>
  <c r="W44" i="4"/>
  <c r="W95" i="4"/>
  <c r="W152" i="4"/>
  <c r="W413" i="4"/>
  <c r="AO413" i="4"/>
  <c r="O51" i="5" s="1"/>
  <c r="V214" i="4"/>
  <c r="V80" i="4"/>
  <c r="V278" i="4"/>
  <c r="V95" i="4"/>
  <c r="V173" i="4"/>
  <c r="W172" i="4"/>
  <c r="V169" i="4"/>
  <c r="V172" i="4"/>
  <c r="V204" i="4"/>
  <c r="V128" i="4"/>
  <c r="V102" i="4"/>
  <c r="W145" i="4"/>
  <c r="V109" i="4"/>
  <c r="W92" i="4"/>
  <c r="V82" i="4"/>
  <c r="V86" i="4"/>
  <c r="I56" i="3"/>
  <c r="I48" i="3"/>
  <c r="I40" i="3"/>
  <c r="I32" i="3"/>
  <c r="I24" i="3"/>
  <c r="I15" i="3"/>
  <c r="H60" i="3"/>
  <c r="H52" i="3"/>
  <c r="H44" i="3"/>
  <c r="H36" i="3"/>
  <c r="H28" i="3"/>
  <c r="H20" i="3"/>
  <c r="W12" i="4"/>
  <c r="V10" i="4"/>
  <c r="W13" i="4"/>
  <c r="W67" i="4"/>
  <c r="W6" i="4"/>
  <c r="W104" i="4"/>
  <c r="W234" i="4"/>
  <c r="W409" i="4"/>
  <c r="AO409" i="4"/>
  <c r="O39" i="5" s="1"/>
  <c r="V91" i="4"/>
  <c r="AN395" i="4"/>
  <c r="P113" i="5" s="1"/>
  <c r="V395" i="4"/>
  <c r="V157" i="4"/>
  <c r="V234" i="4"/>
  <c r="V399" i="4"/>
  <c r="AN399" i="4"/>
  <c r="P361" i="5" s="1"/>
  <c r="AN386" i="4"/>
  <c r="P385" i="5" s="1"/>
  <c r="V386" i="4"/>
  <c r="AI364" i="4"/>
  <c r="AD364" i="4" s="1"/>
  <c r="AI360" i="4"/>
  <c r="AD360" i="4" s="1"/>
  <c r="AO291" i="4"/>
  <c r="O221" i="5" s="1"/>
  <c r="W291" i="4"/>
  <c r="V267" i="4"/>
  <c r="V171" i="4"/>
  <c r="V212" i="4"/>
  <c r="W98" i="4"/>
  <c r="V64" i="4"/>
  <c r="N52" i="3"/>
  <c r="N36" i="3"/>
  <c r="O59" i="3"/>
  <c r="I55" i="3"/>
  <c r="I47" i="3"/>
  <c r="I39" i="3"/>
  <c r="I31" i="3"/>
  <c r="I23" i="3"/>
  <c r="I13" i="3"/>
  <c r="W78" i="4"/>
  <c r="H59" i="3"/>
  <c r="J59" i="3" s="1"/>
  <c r="L59" i="3" s="1"/>
  <c r="P59" i="3" s="1"/>
  <c r="H51" i="3"/>
  <c r="H43" i="3"/>
  <c r="H35" i="3"/>
  <c r="H27" i="3"/>
  <c r="H19" i="3"/>
  <c r="AI17" i="4"/>
  <c r="AD17" i="4" s="1"/>
  <c r="Q3" i="3"/>
  <c r="E3" i="3"/>
  <c r="W38" i="4"/>
  <c r="W85" i="4"/>
  <c r="W39" i="4"/>
  <c r="W116" i="4"/>
  <c r="W198" i="4"/>
  <c r="W420" i="4"/>
  <c r="V11" i="4"/>
  <c r="V103" i="4"/>
  <c r="AN392" i="4"/>
  <c r="P122" i="5" s="1"/>
  <c r="V392" i="4"/>
  <c r="V104" i="4"/>
  <c r="V265" i="4"/>
  <c r="AI260" i="4"/>
  <c r="AD260" i="4" s="1"/>
  <c r="W267" i="4"/>
  <c r="V120" i="4"/>
  <c r="W162" i="4"/>
  <c r="V118" i="4"/>
  <c r="G13" i="3"/>
  <c r="I54" i="3"/>
  <c r="I46" i="3"/>
  <c r="I38" i="3"/>
  <c r="I30" i="3"/>
  <c r="I22" i="3"/>
  <c r="G7" i="3"/>
  <c r="H58" i="3"/>
  <c r="H50" i="3"/>
  <c r="J50" i="3" s="1"/>
  <c r="L50" i="3" s="1"/>
  <c r="H42" i="3"/>
  <c r="H34" i="3"/>
  <c r="H26" i="3"/>
  <c r="H18" i="3"/>
  <c r="V75" i="4"/>
  <c r="AE8" i="4"/>
  <c r="AG8" i="4" s="1"/>
  <c r="W48" i="4"/>
  <c r="V29" i="4"/>
  <c r="W32" i="4"/>
  <c r="W60" i="4"/>
  <c r="W63" i="4"/>
  <c r="W128" i="4"/>
  <c r="W222" i="4"/>
  <c r="V12" i="4"/>
  <c r="V5" i="4"/>
  <c r="V23" i="4"/>
  <c r="V127" i="4"/>
  <c r="L6" i="3"/>
  <c r="V116" i="4"/>
  <c r="V413" i="4"/>
  <c r="AN413" i="4"/>
  <c r="P51" i="5" s="1"/>
  <c r="V393" i="4"/>
  <c r="AN393" i="4"/>
  <c r="P120" i="5" s="1"/>
  <c r="AN390" i="4"/>
  <c r="P118" i="5" s="1"/>
  <c r="V390" i="4"/>
  <c r="V291" i="4"/>
  <c r="V192" i="4"/>
  <c r="V145" i="4"/>
  <c r="V138" i="4"/>
  <c r="V130" i="4"/>
  <c r="W163" i="4"/>
  <c r="V150" i="4"/>
  <c r="V71" i="4"/>
  <c r="V117" i="4"/>
  <c r="V133" i="4"/>
  <c r="F3" i="3"/>
  <c r="V79" i="4"/>
  <c r="N55" i="3"/>
  <c r="N51" i="3"/>
  <c r="O50" i="3"/>
  <c r="V54" i="4"/>
  <c r="I61" i="3"/>
  <c r="K61" i="3" s="1"/>
  <c r="I53" i="3"/>
  <c r="I45" i="3"/>
  <c r="I37" i="3"/>
  <c r="I29" i="3"/>
  <c r="I21" i="3"/>
  <c r="H57" i="3"/>
  <c r="H49" i="3"/>
  <c r="H41" i="3"/>
  <c r="H33" i="3"/>
  <c r="H25" i="3"/>
  <c r="H17" i="3"/>
  <c r="W68" i="4"/>
  <c r="W15" i="4"/>
  <c r="W50" i="4"/>
  <c r="W115" i="4"/>
  <c r="W8" i="4"/>
  <c r="X8" i="4" s="1"/>
  <c r="W75" i="4"/>
  <c r="W106" i="4"/>
  <c r="AO257" i="4"/>
  <c r="O41" i="5" s="1"/>
  <c r="W257" i="4"/>
  <c r="V34" i="4"/>
  <c r="V131" i="4"/>
  <c r="V6" i="4"/>
  <c r="V152" i="4"/>
  <c r="V420" i="4"/>
  <c r="U10" i="4" l="1"/>
  <c r="W10" i="4" s="1"/>
  <c r="K9" i="3"/>
  <c r="J14" i="3"/>
  <c r="T21" i="4"/>
  <c r="V21" i="4" s="1"/>
  <c r="U150" i="4"/>
  <c r="W150" i="4" s="1"/>
  <c r="U120" i="4"/>
  <c r="W120" i="4" s="1"/>
  <c r="U71" i="4"/>
  <c r="W71" i="4" s="1"/>
  <c r="U14" i="4"/>
  <c r="W14" i="4" s="1"/>
  <c r="AF14" i="4" s="1"/>
  <c r="AH14" i="4" s="1"/>
  <c r="U65" i="4"/>
  <c r="W65" i="4" s="1"/>
  <c r="U7" i="4"/>
  <c r="W7" i="4" s="1"/>
  <c r="U96" i="4"/>
  <c r="W96" i="4" s="1"/>
  <c r="K7" i="3"/>
  <c r="L7" i="3" s="1"/>
  <c r="U418" i="4"/>
  <c r="W418" i="4" s="1"/>
  <c r="U9" i="4"/>
  <c r="W9" i="4" s="1"/>
  <c r="U214" i="4"/>
  <c r="T70" i="4"/>
  <c r="V70" i="4" s="1"/>
  <c r="AE70" i="4" s="1"/>
  <c r="AG70" i="4" s="1"/>
  <c r="T411" i="4"/>
  <c r="T351" i="4"/>
  <c r="T213" i="4"/>
  <c r="V213" i="4" s="1"/>
  <c r="T22" i="4"/>
  <c r="T30" i="4"/>
  <c r="V30" i="4" s="1"/>
  <c r="T112" i="4"/>
  <c r="T292" i="4"/>
  <c r="V292" i="4" s="1"/>
  <c r="J15" i="3"/>
  <c r="T359" i="4"/>
  <c r="V359" i="4" s="1"/>
  <c r="T115" i="4"/>
  <c r="V115" i="4" s="1"/>
  <c r="T56" i="4"/>
  <c r="V56" i="4" s="1"/>
  <c r="T32" i="4"/>
  <c r="V32" i="4" s="1"/>
  <c r="T85" i="4"/>
  <c r="V85" i="4" s="1"/>
  <c r="T38" i="4"/>
  <c r="V38" i="4" s="1"/>
  <c r="T50" i="4"/>
  <c r="V50" i="4" s="1"/>
  <c r="J11" i="3"/>
  <c r="L11" i="3" s="1"/>
  <c r="T67" i="4"/>
  <c r="V67" i="4" s="1"/>
  <c r="T44" i="4"/>
  <c r="V44" i="4" s="1"/>
  <c r="T20" i="4"/>
  <c r="V20" i="4" s="1"/>
  <c r="T13" i="4"/>
  <c r="V13" i="4" s="1"/>
  <c r="T60" i="4"/>
  <c r="V60" i="4" s="1"/>
  <c r="T202" i="4"/>
  <c r="V202" i="4" s="1"/>
  <c r="L14" i="3"/>
  <c r="L9" i="3"/>
  <c r="U392" i="4"/>
  <c r="U118" i="4"/>
  <c r="W118" i="4" s="1"/>
  <c r="U64" i="4"/>
  <c r="W64" i="4" s="1"/>
  <c r="U11" i="4"/>
  <c r="W11" i="4" s="1"/>
  <c r="U61" i="4"/>
  <c r="W61" i="4" s="1"/>
  <c r="U278" i="4"/>
  <c r="W278" i="4" s="1"/>
  <c r="U131" i="4"/>
  <c r="W131" i="4" s="1"/>
  <c r="U91" i="4"/>
  <c r="W91" i="4" s="1"/>
  <c r="X91" i="4" s="1"/>
  <c r="K5" i="3"/>
  <c r="L5" i="3" s="1"/>
  <c r="U33" i="4"/>
  <c r="W33" i="4" s="1"/>
  <c r="U410" i="4"/>
  <c r="U241" i="4"/>
  <c r="U127" i="4"/>
  <c r="W127" i="4" s="1"/>
  <c r="U45" i="4"/>
  <c r="W45" i="4" s="1"/>
  <c r="U29" i="4"/>
  <c r="W29" i="4" s="1"/>
  <c r="U144" i="4"/>
  <c r="W144" i="4" s="1"/>
  <c r="AF144" i="4" s="1"/>
  <c r="AH144" i="4" s="1"/>
  <c r="U23" i="4"/>
  <c r="W23" i="4" s="1"/>
  <c r="U389" i="4"/>
  <c r="U181" i="4"/>
  <c r="W181" i="4" s="1"/>
  <c r="U132" i="4"/>
  <c r="W132" i="4" s="1"/>
  <c r="U103" i="4"/>
  <c r="W103" i="4" s="1"/>
  <c r="U24" i="4"/>
  <c r="W24" i="4" s="1"/>
  <c r="U192" i="4"/>
  <c r="W192" i="4" s="1"/>
  <c r="U393" i="4"/>
  <c r="U385" i="4"/>
  <c r="U169" i="4"/>
  <c r="U108" i="4"/>
  <c r="W108" i="4" s="1"/>
  <c r="U97" i="4"/>
  <c r="W97" i="4" s="1"/>
  <c r="U34" i="4"/>
  <c r="W34" i="4" s="1"/>
  <c r="U149" i="4"/>
  <c r="W149" i="4" s="1"/>
  <c r="U394" i="4"/>
  <c r="U125" i="4"/>
  <c r="W125" i="4" s="1"/>
  <c r="X125" i="4" s="1"/>
  <c r="U105" i="4"/>
  <c r="W105" i="4" s="1"/>
  <c r="U86" i="4"/>
  <c r="W86" i="4" s="1"/>
  <c r="U42" i="4"/>
  <c r="W42" i="4" s="1"/>
  <c r="U390" i="4"/>
  <c r="U117" i="4"/>
  <c r="W117" i="4" s="1"/>
  <c r="U80" i="4"/>
  <c r="W80" i="4" s="1"/>
  <c r="U55" i="4"/>
  <c r="W55" i="4" s="1"/>
  <c r="U5" i="4"/>
  <c r="W5" i="4" s="1"/>
  <c r="X5" i="4" s="1"/>
  <c r="U395" i="4"/>
  <c r="U109" i="4"/>
  <c r="W109" i="4" s="1"/>
  <c r="U72" i="4"/>
  <c r="W72" i="4" s="1"/>
  <c r="U52" i="4"/>
  <c r="W52" i="4" s="1"/>
  <c r="U17" i="4"/>
  <c r="P50" i="3"/>
  <c r="T41" i="5"/>
  <c r="S41" i="5"/>
  <c r="T381" i="4"/>
  <c r="J57" i="3"/>
  <c r="X60" i="4"/>
  <c r="AE60" i="4"/>
  <c r="AG60" i="4" s="1"/>
  <c r="X145" i="4"/>
  <c r="AE145" i="4"/>
  <c r="AG145" i="4" s="1"/>
  <c r="AE133" i="4"/>
  <c r="AG133" i="4" s="1"/>
  <c r="X116" i="4"/>
  <c r="AE116" i="4"/>
  <c r="AG116" i="4" s="1"/>
  <c r="X29" i="4"/>
  <c r="AE29" i="4"/>
  <c r="AG29" i="4" s="1"/>
  <c r="T210" i="4"/>
  <c r="T174" i="4"/>
  <c r="T178" i="4"/>
  <c r="T206" i="4"/>
  <c r="J34" i="3"/>
  <c r="T262" i="4"/>
  <c r="T166" i="4"/>
  <c r="T195" i="4"/>
  <c r="T231" i="4"/>
  <c r="U378" i="4"/>
  <c r="U375" i="4"/>
  <c r="U357" i="4"/>
  <c r="U251" i="4"/>
  <c r="U205" i="4"/>
  <c r="K46" i="3"/>
  <c r="U254" i="4"/>
  <c r="AF162" i="4"/>
  <c r="AH162" i="4" s="1"/>
  <c r="AI162" i="4" s="1"/>
  <c r="AD162" i="4" s="1"/>
  <c r="AF420" i="4"/>
  <c r="AH420" i="4" s="1"/>
  <c r="AF85" i="4"/>
  <c r="AH85" i="4" s="1"/>
  <c r="AF72" i="4"/>
  <c r="AH72" i="4" s="1"/>
  <c r="K55" i="3"/>
  <c r="U307" i="4"/>
  <c r="X212" i="4"/>
  <c r="AE212" i="4"/>
  <c r="AG212" i="4" s="1"/>
  <c r="AF6" i="4"/>
  <c r="AH6" i="4" s="1"/>
  <c r="AF64" i="4"/>
  <c r="AH64" i="4" s="1"/>
  <c r="J28" i="3"/>
  <c r="T137" i="4"/>
  <c r="U111" i="4"/>
  <c r="U62" i="4"/>
  <c r="K24" i="3"/>
  <c r="U73" i="4"/>
  <c r="U153" i="4"/>
  <c r="AE82" i="4"/>
  <c r="AG82" i="4" s="1"/>
  <c r="AF145" i="4"/>
  <c r="AH145" i="4" s="1"/>
  <c r="AE204" i="4"/>
  <c r="AG204" i="4" s="1"/>
  <c r="AF152" i="4"/>
  <c r="AH152" i="4" s="1"/>
  <c r="U111" i="5"/>
  <c r="V111" i="5"/>
  <c r="AF65" i="4"/>
  <c r="AH65" i="4" s="1"/>
  <c r="X33" i="4"/>
  <c r="AE33" i="4"/>
  <c r="AG33" i="4" s="1"/>
  <c r="X55" i="4"/>
  <c r="AE55" i="4"/>
  <c r="AG55" i="4" s="1"/>
  <c r="X222" i="4"/>
  <c r="AE222" i="4"/>
  <c r="AG222" i="4" s="1"/>
  <c r="S213" i="5"/>
  <c r="T213" i="5"/>
  <c r="Q213" i="5"/>
  <c r="AP382" i="4" s="1"/>
  <c r="T373" i="4"/>
  <c r="T331" i="4"/>
  <c r="T332" i="4"/>
  <c r="T306" i="4"/>
  <c r="T249" i="4"/>
  <c r="T272" i="4"/>
  <c r="T193" i="4"/>
  <c r="T185" i="4"/>
  <c r="T177" i="4"/>
  <c r="T252" i="4"/>
  <c r="T167" i="4"/>
  <c r="T161" i="4"/>
  <c r="T170" i="4"/>
  <c r="T156" i="4"/>
  <c r="T160" i="4"/>
  <c r="J30" i="3"/>
  <c r="T158" i="4"/>
  <c r="T348" i="4"/>
  <c r="T247" i="4"/>
  <c r="T250" i="4"/>
  <c r="T155" i="4"/>
  <c r="T266" i="4"/>
  <c r="T288" i="4"/>
  <c r="V90" i="4"/>
  <c r="V136" i="4"/>
  <c r="X77" i="4"/>
  <c r="AE77" i="4"/>
  <c r="AG77" i="4" s="1"/>
  <c r="AF173" i="4"/>
  <c r="AH173" i="4" s="1"/>
  <c r="AF56" i="4"/>
  <c r="AH56" i="4" s="1"/>
  <c r="AF181" i="4"/>
  <c r="AH181" i="4" s="1"/>
  <c r="X24" i="4"/>
  <c r="AE24" i="4"/>
  <c r="AG24" i="4" s="1"/>
  <c r="K19" i="3"/>
  <c r="U31" i="4"/>
  <c r="X132" i="4"/>
  <c r="AE132" i="4"/>
  <c r="AG132" i="4" s="1"/>
  <c r="AF120" i="4"/>
  <c r="AH120" i="4" s="1"/>
  <c r="AF102" i="4"/>
  <c r="AH102" i="4" s="1"/>
  <c r="AF97" i="4"/>
  <c r="AH97" i="4" s="1"/>
  <c r="T339" i="4"/>
  <c r="T323" i="4"/>
  <c r="T209" i="4"/>
  <c r="T186" i="4"/>
  <c r="J40" i="3"/>
  <c r="T319" i="4"/>
  <c r="T337" i="4"/>
  <c r="U197" i="4"/>
  <c r="K44" i="3"/>
  <c r="U238" i="4"/>
  <c r="U242" i="4"/>
  <c r="X78" i="4"/>
  <c r="AE78" i="4"/>
  <c r="AG78" i="4" s="1"/>
  <c r="X67" i="4"/>
  <c r="AE67" i="4"/>
  <c r="AG67" i="4" s="1"/>
  <c r="X374" i="4"/>
  <c r="W21" i="4"/>
  <c r="U46" i="5"/>
  <c r="V46" i="5"/>
  <c r="S61" i="5"/>
  <c r="T61" i="5"/>
  <c r="X150" i="4"/>
  <c r="AE150" i="4"/>
  <c r="AG150" i="4" s="1"/>
  <c r="X291" i="4"/>
  <c r="AE291" i="4"/>
  <c r="AG291" i="4" s="1"/>
  <c r="AI291" i="4" s="1"/>
  <c r="AD291" i="4" s="1"/>
  <c r="AF106" i="4"/>
  <c r="AH106" i="4" s="1"/>
  <c r="AF50" i="4"/>
  <c r="AH50" i="4" s="1"/>
  <c r="X50" i="4"/>
  <c r="AE50" i="4"/>
  <c r="AG50" i="4" s="1"/>
  <c r="AI50" i="4" s="1"/>
  <c r="AD50" i="4" s="1"/>
  <c r="U416" i="4"/>
  <c r="U391" i="4"/>
  <c r="U217" i="4"/>
  <c r="U93" i="4"/>
  <c r="U76" i="4"/>
  <c r="U89" i="4"/>
  <c r="U51" i="4"/>
  <c r="K21" i="3"/>
  <c r="U69" i="4"/>
  <c r="U203" i="4"/>
  <c r="AF163" i="4"/>
  <c r="AH163" i="4" s="1"/>
  <c r="X413" i="4"/>
  <c r="AE5" i="4"/>
  <c r="AG5" i="4" s="1"/>
  <c r="AF128" i="4"/>
  <c r="AH128" i="4" s="1"/>
  <c r="AF80" i="4"/>
  <c r="AH80" i="4" s="1"/>
  <c r="J26" i="3"/>
  <c r="T114" i="4"/>
  <c r="T273" i="4"/>
  <c r="T258" i="4"/>
  <c r="T236" i="4"/>
  <c r="J51" i="3"/>
  <c r="T259" i="4"/>
  <c r="AF98" i="4"/>
  <c r="AH98" i="4" s="1"/>
  <c r="X420" i="4"/>
  <c r="AE420" i="4"/>
  <c r="AG420" i="4" s="1"/>
  <c r="AI420" i="4" s="1"/>
  <c r="AD420" i="4" s="1"/>
  <c r="X34" i="4"/>
  <c r="AE34" i="4"/>
  <c r="AG34" i="4" s="1"/>
  <c r="K29" i="3"/>
  <c r="U154" i="4"/>
  <c r="U200" i="4"/>
  <c r="AF75" i="4"/>
  <c r="AH75" i="4" s="1"/>
  <c r="AF15" i="4"/>
  <c r="AH15" i="4" s="1"/>
  <c r="AF105" i="4"/>
  <c r="AH105" i="4" s="1"/>
  <c r="T417" i="4"/>
  <c r="T57" i="4"/>
  <c r="T53" i="4"/>
  <c r="J17" i="3"/>
  <c r="T35" i="4"/>
  <c r="T27" i="4"/>
  <c r="T147" i="4"/>
  <c r="T134" i="4"/>
  <c r="U175" i="4"/>
  <c r="K37" i="3"/>
  <c r="U180" i="4"/>
  <c r="U165" i="4"/>
  <c r="X130" i="4"/>
  <c r="AE130" i="4"/>
  <c r="AG130" i="4" s="1"/>
  <c r="X192" i="4"/>
  <c r="AE192" i="4"/>
  <c r="AG192" i="4" s="1"/>
  <c r="AF63" i="4"/>
  <c r="AH63" i="4" s="1"/>
  <c r="AF48" i="4"/>
  <c r="AH48" i="4" s="1"/>
  <c r="AF55" i="4"/>
  <c r="AH55" i="4" s="1"/>
  <c r="T305" i="4"/>
  <c r="T282" i="4"/>
  <c r="T240" i="4"/>
  <c r="T190" i="4"/>
  <c r="J42" i="3"/>
  <c r="T196" i="4"/>
  <c r="T191" i="4"/>
  <c r="K54" i="3"/>
  <c r="U253" i="4"/>
  <c r="X120" i="4"/>
  <c r="AE120" i="4"/>
  <c r="AG120" i="4" s="1"/>
  <c r="AI120" i="4" s="1"/>
  <c r="AD120" i="4" s="1"/>
  <c r="V122" i="5"/>
  <c r="U122" i="5"/>
  <c r="AF78" i="4"/>
  <c r="AH78" i="4" s="1"/>
  <c r="T221" i="5"/>
  <c r="S221" i="5"/>
  <c r="X234" i="4"/>
  <c r="AE234" i="4"/>
  <c r="AG234" i="4" s="1"/>
  <c r="X10" i="4"/>
  <c r="AE10" i="4"/>
  <c r="AG10" i="4" s="1"/>
  <c r="T372" i="4"/>
  <c r="T322" i="4"/>
  <c r="J36" i="3"/>
  <c r="T187" i="4"/>
  <c r="T176" i="4"/>
  <c r="T219" i="4"/>
  <c r="T404" i="4"/>
  <c r="U189" i="4"/>
  <c r="K32" i="3"/>
  <c r="U164" i="4"/>
  <c r="X173" i="4"/>
  <c r="AE173" i="4"/>
  <c r="AG173" i="4" s="1"/>
  <c r="AI173" i="4" s="1"/>
  <c r="AD173" i="4" s="1"/>
  <c r="AE214" i="4"/>
  <c r="AG214" i="4" s="1"/>
  <c r="AI214" i="4" s="1"/>
  <c r="AD214" i="4" s="1"/>
  <c r="AF278" i="4"/>
  <c r="AH278" i="4" s="1"/>
  <c r="AE213" i="4"/>
  <c r="AG213" i="4" s="1"/>
  <c r="U53" i="4"/>
  <c r="K17" i="3"/>
  <c r="U35" i="4"/>
  <c r="U57" i="4"/>
  <c r="U134" i="4"/>
  <c r="U27" i="4"/>
  <c r="U147" i="4"/>
  <c r="U417" i="4"/>
  <c r="AF77" i="4"/>
  <c r="AH77" i="4" s="1"/>
  <c r="T233" i="4"/>
  <c r="J38" i="3"/>
  <c r="T179" i="4"/>
  <c r="T401" i="4"/>
  <c r="T402" i="4"/>
  <c r="U383" i="4"/>
  <c r="K58" i="3"/>
  <c r="V99" i="4"/>
  <c r="V313" i="4"/>
  <c r="AN313" i="4"/>
  <c r="P378" i="5" s="1"/>
  <c r="X39" i="4"/>
  <c r="AE39" i="4"/>
  <c r="AG39" i="4" s="1"/>
  <c r="X96" i="4"/>
  <c r="AE96" i="4"/>
  <c r="AG96" i="4" s="1"/>
  <c r="AF150" i="4"/>
  <c r="AH150" i="4" s="1"/>
  <c r="X72" i="4"/>
  <c r="AE72" i="4"/>
  <c r="AG72" i="4" s="1"/>
  <c r="U124" i="4"/>
  <c r="K27" i="3"/>
  <c r="AF202" i="4"/>
  <c r="AH202" i="4" s="1"/>
  <c r="T408" i="4"/>
  <c r="T298" i="4"/>
  <c r="T338" i="4"/>
  <c r="T302" i="4"/>
  <c r="T321" i="4"/>
  <c r="T294" i="4"/>
  <c r="T295" i="4"/>
  <c r="T244" i="4"/>
  <c r="T229" i="4"/>
  <c r="T248" i="4"/>
  <c r="J48" i="3"/>
  <c r="T289" i="4"/>
  <c r="T299" i="4"/>
  <c r="T304" i="4"/>
  <c r="T208" i="4"/>
  <c r="T309" i="4"/>
  <c r="T343" i="4"/>
  <c r="T220" i="4"/>
  <c r="T275" i="4"/>
  <c r="T255" i="4"/>
  <c r="T308" i="4"/>
  <c r="T336" i="4"/>
  <c r="T230" i="4"/>
  <c r="T277" i="4"/>
  <c r="T311" i="4"/>
  <c r="U243" i="4"/>
  <c r="K52" i="3"/>
  <c r="X274" i="4"/>
  <c r="AE274" i="4"/>
  <c r="AG274" i="4" s="1"/>
  <c r="V43" i="5"/>
  <c r="U43" i="5"/>
  <c r="X334" i="4"/>
  <c r="X353" i="4"/>
  <c r="AE353" i="4"/>
  <c r="AG353" i="4" s="1"/>
  <c r="AI353" i="4" s="1"/>
  <c r="AD353" i="4" s="1"/>
  <c r="X152" i="4"/>
  <c r="AE152" i="4"/>
  <c r="AG152" i="4" s="1"/>
  <c r="AI152" i="4" s="1"/>
  <c r="AD152" i="4" s="1"/>
  <c r="T94" i="4"/>
  <c r="J25" i="3"/>
  <c r="U345" i="4"/>
  <c r="U328" i="4"/>
  <c r="U333" i="4"/>
  <c r="U320" i="4"/>
  <c r="U285" i="4"/>
  <c r="U224" i="4"/>
  <c r="U221" i="4"/>
  <c r="U201" i="4"/>
  <c r="K45" i="3"/>
  <c r="U232" i="4"/>
  <c r="X79" i="4"/>
  <c r="AE79" i="4"/>
  <c r="AG79" i="4" s="1"/>
  <c r="X117" i="4"/>
  <c r="AE117" i="4"/>
  <c r="AG117" i="4" s="1"/>
  <c r="AE171" i="4"/>
  <c r="AG171" i="4" s="1"/>
  <c r="X157" i="4"/>
  <c r="AE157" i="4"/>
  <c r="AG157" i="4" s="1"/>
  <c r="Q39" i="5"/>
  <c r="AP409" i="4" s="1"/>
  <c r="S39" i="5"/>
  <c r="T39" i="5"/>
  <c r="AF67" i="4"/>
  <c r="AH67" i="4" s="1"/>
  <c r="AF12" i="4"/>
  <c r="AH12" i="4" s="1"/>
  <c r="AF11" i="4"/>
  <c r="AH11" i="4" s="1"/>
  <c r="T197" i="4"/>
  <c r="J44" i="3"/>
  <c r="L44" i="3" s="1"/>
  <c r="T238" i="4"/>
  <c r="T242" i="4"/>
  <c r="U339" i="4"/>
  <c r="U319" i="4"/>
  <c r="U186" i="4"/>
  <c r="U209" i="4"/>
  <c r="K40" i="3"/>
  <c r="U323" i="4"/>
  <c r="U337" i="4"/>
  <c r="AF92" i="4"/>
  <c r="AH92" i="4" s="1"/>
  <c r="X95" i="4"/>
  <c r="AE95" i="4"/>
  <c r="AG95" i="4" s="1"/>
  <c r="AF418" i="4"/>
  <c r="AH418" i="4" s="1"/>
  <c r="AF95" i="4"/>
  <c r="AH95" i="4" s="1"/>
  <c r="X20" i="4"/>
  <c r="AE20" i="4"/>
  <c r="AG20" i="4" s="1"/>
  <c r="T416" i="4"/>
  <c r="T391" i="4"/>
  <c r="T217" i="4"/>
  <c r="T76" i="4"/>
  <c r="T69" i="4"/>
  <c r="J21" i="3"/>
  <c r="L21" i="3" s="1"/>
  <c r="T203" i="4"/>
  <c r="T93" i="4"/>
  <c r="T51" i="4"/>
  <c r="T89" i="4"/>
  <c r="K25" i="3"/>
  <c r="U94" i="4"/>
  <c r="V15" i="4"/>
  <c r="X98" i="4"/>
  <c r="AE98" i="4"/>
  <c r="AG98" i="4" s="1"/>
  <c r="AI98" i="4" s="1"/>
  <c r="AD98" i="4" s="1"/>
  <c r="AF29" i="4"/>
  <c r="AH29" i="4" s="1"/>
  <c r="T378" i="4"/>
  <c r="T205" i="4"/>
  <c r="J46" i="3"/>
  <c r="L46" i="3" s="1"/>
  <c r="T375" i="4"/>
  <c r="T251" i="4"/>
  <c r="T254" i="4"/>
  <c r="T357" i="4"/>
  <c r="V107" i="4"/>
  <c r="V287" i="4"/>
  <c r="AF87" i="4"/>
  <c r="AH87" i="4" s="1"/>
  <c r="AF421" i="4"/>
  <c r="AH421" i="4" s="1"/>
  <c r="AF132" i="4"/>
  <c r="AH132" i="4" s="1"/>
  <c r="J23" i="3"/>
  <c r="T59" i="4"/>
  <c r="K35" i="3"/>
  <c r="U407" i="4"/>
  <c r="U168" i="4"/>
  <c r="X149" i="4"/>
  <c r="AE149" i="4"/>
  <c r="AG149" i="4" s="1"/>
  <c r="AF34" i="4"/>
  <c r="AH34" i="4" s="1"/>
  <c r="T318" i="4"/>
  <c r="J56" i="3"/>
  <c r="U400" i="4"/>
  <c r="K60" i="3"/>
  <c r="X97" i="4"/>
  <c r="AE97" i="4"/>
  <c r="AG97" i="4" s="1"/>
  <c r="AI97" i="4" s="1"/>
  <c r="AD97" i="4" s="1"/>
  <c r="X162" i="4"/>
  <c r="U104" i="5"/>
  <c r="V104" i="5"/>
  <c r="W88" i="4"/>
  <c r="AE394" i="4"/>
  <c r="AG394" i="4" s="1"/>
  <c r="AI394" i="4" s="1"/>
  <c r="AD394" i="4" s="1"/>
  <c r="X103" i="4"/>
  <c r="AE103" i="4"/>
  <c r="AG103" i="4" s="1"/>
  <c r="AF198" i="4"/>
  <c r="AH198" i="4" s="1"/>
  <c r="AI198" i="4" s="1"/>
  <c r="AD198" i="4" s="1"/>
  <c r="AF38" i="4"/>
  <c r="AH38" i="4" s="1"/>
  <c r="AF52" i="4"/>
  <c r="AH52" i="4" s="1"/>
  <c r="AF71" i="4"/>
  <c r="AH71" i="4" s="1"/>
  <c r="AF8" i="4"/>
  <c r="AH8" i="4" s="1"/>
  <c r="AI8" i="4" s="1"/>
  <c r="AD8" i="4" s="1"/>
  <c r="AF68" i="4"/>
  <c r="AH68" i="4" s="1"/>
  <c r="T384" i="4"/>
  <c r="T405" i="4"/>
  <c r="T350" i="4"/>
  <c r="J33" i="3"/>
  <c r="T403" i="4"/>
  <c r="T235" i="4"/>
  <c r="U245" i="4"/>
  <c r="K53" i="3"/>
  <c r="X71" i="4"/>
  <c r="AE71" i="4"/>
  <c r="AG71" i="4" s="1"/>
  <c r="AE138" i="4"/>
  <c r="AG138" i="4" s="1"/>
  <c r="U118" i="5"/>
  <c r="V118" i="5"/>
  <c r="X127" i="4"/>
  <c r="AE127" i="4"/>
  <c r="AG127" i="4" s="1"/>
  <c r="X12" i="4"/>
  <c r="AE12" i="4"/>
  <c r="AG12" i="4" s="1"/>
  <c r="AF60" i="4"/>
  <c r="AH60" i="4" s="1"/>
  <c r="X75" i="4"/>
  <c r="AE75" i="4"/>
  <c r="AG75" i="4" s="1"/>
  <c r="J58" i="3"/>
  <c r="L58" i="3" s="1"/>
  <c r="T383" i="4"/>
  <c r="X32" i="4"/>
  <c r="AE32" i="4"/>
  <c r="AG32" i="4" s="1"/>
  <c r="AE359" i="4"/>
  <c r="AG359" i="4" s="1"/>
  <c r="J19" i="3"/>
  <c r="T31" i="4"/>
  <c r="U422" i="4"/>
  <c r="U412" i="4"/>
  <c r="U377" i="4"/>
  <c r="U387" i="4"/>
  <c r="U396" i="4"/>
  <c r="U386" i="4"/>
  <c r="U313" i="4"/>
  <c r="U287" i="4"/>
  <c r="U171" i="4"/>
  <c r="U151" i="4"/>
  <c r="U133" i="4"/>
  <c r="U148" i="4"/>
  <c r="U107" i="4"/>
  <c r="U136" i="4"/>
  <c r="U101" i="4"/>
  <c r="U99" i="4"/>
  <c r="U90" i="4"/>
  <c r="U81" i="4"/>
  <c r="U66" i="4"/>
  <c r="U46" i="4"/>
  <c r="U18" i="4"/>
  <c r="U19" i="4"/>
  <c r="K13" i="3"/>
  <c r="L13" i="3" s="1"/>
  <c r="U139" i="4"/>
  <c r="U143" i="4"/>
  <c r="U398" i="4"/>
  <c r="U82" i="4"/>
  <c r="U135" i="4"/>
  <c r="U138" i="4"/>
  <c r="U204" i="4"/>
  <c r="U146" i="4"/>
  <c r="U399" i="4"/>
  <c r="U397" i="4"/>
  <c r="J52" i="3"/>
  <c r="L52" i="3" s="1"/>
  <c r="T243" i="4"/>
  <c r="U408" i="4"/>
  <c r="U343" i="4"/>
  <c r="U311" i="4"/>
  <c r="U302" i="4"/>
  <c r="U321" i="4"/>
  <c r="U295" i="4"/>
  <c r="U294" i="4"/>
  <c r="U298" i="4"/>
  <c r="U275" i="4"/>
  <c r="U304" i="4"/>
  <c r="U255" i="4"/>
  <c r="U229" i="4"/>
  <c r="U220" i="4"/>
  <c r="K48" i="3"/>
  <c r="U338" i="4"/>
  <c r="U299" i="4"/>
  <c r="U208" i="4"/>
  <c r="U248" i="4"/>
  <c r="U244" i="4"/>
  <c r="U277" i="4"/>
  <c r="U230" i="4"/>
  <c r="U308" i="4"/>
  <c r="U336" i="4"/>
  <c r="U309" i="4"/>
  <c r="U289" i="4"/>
  <c r="X102" i="4"/>
  <c r="AE102" i="4"/>
  <c r="AG102" i="4" s="1"/>
  <c r="AI102" i="4" s="1"/>
  <c r="AD102" i="4" s="1"/>
  <c r="X172" i="4"/>
  <c r="AE172" i="4"/>
  <c r="AG172" i="4" s="1"/>
  <c r="AF131" i="4"/>
  <c r="AH131" i="4" s="1"/>
  <c r="J29" i="3"/>
  <c r="L29" i="3" s="1"/>
  <c r="T154" i="4"/>
  <c r="T200" i="4"/>
  <c r="U384" i="4"/>
  <c r="U350" i="4"/>
  <c r="U235" i="4"/>
  <c r="K33" i="3"/>
  <c r="U405" i="4"/>
  <c r="U403" i="4"/>
  <c r="V421" i="4"/>
  <c r="AF16" i="4"/>
  <c r="AH16" i="4" s="1"/>
  <c r="T253" i="4"/>
  <c r="J54" i="3"/>
  <c r="L54" i="3" s="1"/>
  <c r="V135" i="4"/>
  <c r="V377" i="4"/>
  <c r="AN377" i="4"/>
  <c r="P387" i="5" s="1"/>
  <c r="AE101" i="4"/>
  <c r="AG101" i="4" s="1"/>
  <c r="X181" i="4"/>
  <c r="AE181" i="4"/>
  <c r="AG181" i="4" s="1"/>
  <c r="AI181" i="4" s="1"/>
  <c r="AD181" i="4" s="1"/>
  <c r="X92" i="4"/>
  <c r="AE92" i="4"/>
  <c r="AG92" i="4" s="1"/>
  <c r="AE30" i="4"/>
  <c r="AG30" i="4" s="1"/>
  <c r="T342" i="4"/>
  <c r="T369" i="4"/>
  <c r="T354" i="4"/>
  <c r="T368" i="4"/>
  <c r="T366" i="4"/>
  <c r="T362" i="4"/>
  <c r="T358" i="4"/>
  <c r="T335" i="4"/>
  <c r="T340" i="4"/>
  <c r="T327" i="4"/>
  <c r="T290" i="4"/>
  <c r="T326" i="4"/>
  <c r="T314" i="4"/>
  <c r="T293" i="4"/>
  <c r="T286" i="4"/>
  <c r="T237" i="4"/>
  <c r="T268" i="4"/>
  <c r="T264" i="4"/>
  <c r="T261" i="4"/>
  <c r="T218" i="4"/>
  <c r="T225" i="4"/>
  <c r="T182" i="4"/>
  <c r="J31" i="3"/>
  <c r="T317" i="4"/>
  <c r="T315" i="4"/>
  <c r="T312" i="4"/>
  <c r="T330" i="4"/>
  <c r="T365" i="4"/>
  <c r="T215" i="4"/>
  <c r="T223" i="4"/>
  <c r="T227" i="4"/>
  <c r="T316" i="4"/>
  <c r="T296" i="4"/>
  <c r="T159" i="4"/>
  <c r="T239" i="4"/>
  <c r="T246" i="4"/>
  <c r="T301" i="4"/>
  <c r="T347" i="4"/>
  <c r="T355" i="4"/>
  <c r="T344" i="4"/>
  <c r="T270" i="4"/>
  <c r="T325" i="4"/>
  <c r="T414" i="4"/>
  <c r="T183" i="4"/>
  <c r="T211" i="4"/>
  <c r="T324" i="4"/>
  <c r="T349" i="4"/>
  <c r="T363" i="4"/>
  <c r="T352" i="4"/>
  <c r="T360" i="4"/>
  <c r="T260" i="4"/>
  <c r="T341" i="4"/>
  <c r="T356" i="4"/>
  <c r="T361" i="4"/>
  <c r="T364" i="4"/>
  <c r="T380" i="4"/>
  <c r="T376" i="4"/>
  <c r="T263" i="4"/>
  <c r="T370" i="4"/>
  <c r="T281" i="4"/>
  <c r="T371" i="4"/>
  <c r="T367" i="4"/>
  <c r="T303" i="4"/>
  <c r="U194" i="4"/>
  <c r="K43" i="3"/>
  <c r="U271" i="4"/>
  <c r="U297" i="4"/>
  <c r="U276" i="4"/>
  <c r="U284" i="4"/>
  <c r="AF157" i="4"/>
  <c r="AH157" i="4" s="1"/>
  <c r="X45" i="4"/>
  <c r="AE45" i="4"/>
  <c r="AG45" i="4" s="1"/>
  <c r="AF274" i="4"/>
  <c r="AH274" i="4" s="1"/>
  <c r="AF20" i="4"/>
  <c r="AH20" i="4" s="1"/>
  <c r="U214" i="5"/>
  <c r="V214" i="5"/>
  <c r="X418" i="4"/>
  <c r="AE418" i="4"/>
  <c r="AG418" i="4" s="1"/>
  <c r="V116" i="5"/>
  <c r="U116" i="5"/>
  <c r="U384" i="5"/>
  <c r="V384" i="5"/>
  <c r="W25" i="4"/>
  <c r="X382" i="4"/>
  <c r="AF192" i="4"/>
  <c r="AH192" i="4" s="1"/>
  <c r="X265" i="4"/>
  <c r="AE265" i="4"/>
  <c r="AG265" i="4" s="1"/>
  <c r="AI265" i="4" s="1"/>
  <c r="AD265" i="4" s="1"/>
  <c r="X11" i="4"/>
  <c r="AE11" i="4"/>
  <c r="AG11" i="4" s="1"/>
  <c r="AI11" i="4" s="1"/>
  <c r="AD11" i="4" s="1"/>
  <c r="AF116" i="4"/>
  <c r="AH116" i="4" s="1"/>
  <c r="J27" i="3"/>
  <c r="L27" i="3" s="1"/>
  <c r="T124" i="4"/>
  <c r="U59" i="4"/>
  <c r="K23" i="3"/>
  <c r="AF234" i="4"/>
  <c r="AH234" i="4" s="1"/>
  <c r="AF13" i="4"/>
  <c r="AH13" i="4" s="1"/>
  <c r="T400" i="4"/>
  <c r="J60" i="3"/>
  <c r="L60" i="3" s="1"/>
  <c r="P60" i="3" s="1"/>
  <c r="U318" i="4"/>
  <c r="K56" i="3"/>
  <c r="X278" i="4"/>
  <c r="AE278" i="4"/>
  <c r="AG278" i="4" s="1"/>
  <c r="AI278" i="4" s="1"/>
  <c r="AD278" i="4" s="1"/>
  <c r="AF9" i="4"/>
  <c r="AH9" i="4" s="1"/>
  <c r="AI9" i="4" s="1"/>
  <c r="AD9" i="4" s="1"/>
  <c r="AF44" i="4"/>
  <c r="AH44" i="4" s="1"/>
  <c r="X85" i="4"/>
  <c r="AE85" i="4"/>
  <c r="AG85" i="4" s="1"/>
  <c r="AI85" i="4" s="1"/>
  <c r="AD85" i="4" s="1"/>
  <c r="T165" i="4"/>
  <c r="J37" i="3"/>
  <c r="L37" i="3" s="1"/>
  <c r="T180" i="4"/>
  <c r="T175" i="4"/>
  <c r="K41" i="3"/>
  <c r="U188" i="4"/>
  <c r="X36" i="4"/>
  <c r="AE36" i="4"/>
  <c r="AG36" i="4" s="1"/>
  <c r="AE292" i="4"/>
  <c r="AG292" i="4" s="1"/>
  <c r="U99" i="5"/>
  <c r="V99" i="5"/>
  <c r="X48" i="4"/>
  <c r="AE48" i="4"/>
  <c r="AG48" i="4" s="1"/>
  <c r="AI48" i="4" s="1"/>
  <c r="AD48" i="4" s="1"/>
  <c r="U269" i="4"/>
  <c r="U279" i="4"/>
  <c r="U129" i="4"/>
  <c r="U113" i="4"/>
  <c r="U126" i="4"/>
  <c r="U122" i="4"/>
  <c r="U123" i="4"/>
  <c r="U140" i="4"/>
  <c r="U58" i="4"/>
  <c r="U41" i="4"/>
  <c r="K18" i="3"/>
  <c r="U37" i="4"/>
  <c r="U28" i="4"/>
  <c r="U228" i="4"/>
  <c r="U142" i="4"/>
  <c r="U283" i="4"/>
  <c r="U415" i="4"/>
  <c r="U74" i="4"/>
  <c r="U226" i="4"/>
  <c r="U406" i="4"/>
  <c r="V19" i="4"/>
  <c r="V139" i="4"/>
  <c r="V387" i="4"/>
  <c r="AN387" i="4"/>
  <c r="P365" i="5" s="1"/>
  <c r="X110" i="4"/>
  <c r="AE110" i="4"/>
  <c r="AG110" i="4" s="1"/>
  <c r="X61" i="4"/>
  <c r="AE61" i="4"/>
  <c r="AG61" i="4" s="1"/>
  <c r="AF23" i="4"/>
  <c r="AH23" i="4" s="1"/>
  <c r="AF36" i="4"/>
  <c r="AH36" i="4" s="1"/>
  <c r="AF110" i="4"/>
  <c r="AH110" i="4" s="1"/>
  <c r="AF103" i="4"/>
  <c r="AH103" i="4" s="1"/>
  <c r="T346" i="4"/>
  <c r="J39" i="3"/>
  <c r="T256" i="4"/>
  <c r="T184" i="4"/>
  <c r="T329" i="4"/>
  <c r="T280" i="4"/>
  <c r="U273" i="4"/>
  <c r="U258" i="4"/>
  <c r="K51" i="3"/>
  <c r="U259" i="4"/>
  <c r="U236" i="4"/>
  <c r="U64" i="5"/>
  <c r="V64" i="5"/>
  <c r="X7" i="4"/>
  <c r="AE7" i="4"/>
  <c r="AG7" i="4" s="1"/>
  <c r="X44" i="4"/>
  <c r="AE44" i="4"/>
  <c r="AG44" i="4" s="1"/>
  <c r="AI44" i="4" s="1"/>
  <c r="AD44" i="4" s="1"/>
  <c r="X68" i="4"/>
  <c r="AE68" i="4"/>
  <c r="AG68" i="4" s="1"/>
  <c r="AI68" i="4" s="1"/>
  <c r="AD68" i="4" s="1"/>
  <c r="X108" i="4"/>
  <c r="AE108" i="4"/>
  <c r="AG108" i="4" s="1"/>
  <c r="V39" i="5"/>
  <c r="U39" i="5"/>
  <c r="U386" i="5"/>
  <c r="V386" i="5"/>
  <c r="V213" i="5"/>
  <c r="U213" i="5"/>
  <c r="AF86" i="4"/>
  <c r="AH86" i="4" s="1"/>
  <c r="X6" i="4"/>
  <c r="AE6" i="4"/>
  <c r="AG6" i="4" s="1"/>
  <c r="AI6" i="4" s="1"/>
  <c r="AD6" i="4" s="1"/>
  <c r="AF115" i="4"/>
  <c r="AH115" i="4" s="1"/>
  <c r="AF42" i="4"/>
  <c r="AH42" i="4" s="1"/>
  <c r="J49" i="3"/>
  <c r="T216" i="4"/>
  <c r="X54" i="4"/>
  <c r="AE54" i="4"/>
  <c r="AG54" i="4" s="1"/>
  <c r="X23" i="4"/>
  <c r="AE23" i="4"/>
  <c r="AG23" i="4" s="1"/>
  <c r="AF222" i="4"/>
  <c r="AH222" i="4" s="1"/>
  <c r="AF32" i="4"/>
  <c r="AH32" i="4" s="1"/>
  <c r="AF117" i="4"/>
  <c r="AH117" i="4" s="1"/>
  <c r="U47" i="4"/>
  <c r="K22" i="3"/>
  <c r="X118" i="4"/>
  <c r="AE118" i="4"/>
  <c r="AG118" i="4" s="1"/>
  <c r="T407" i="4"/>
  <c r="J35" i="3"/>
  <c r="T168" i="4"/>
  <c r="U414" i="4"/>
  <c r="U369" i="4"/>
  <c r="U368" i="4"/>
  <c r="U380" i="4"/>
  <c r="U371" i="4"/>
  <c r="U354" i="4"/>
  <c r="U376" i="4"/>
  <c r="U366" i="4"/>
  <c r="U362" i="4"/>
  <c r="U358" i="4"/>
  <c r="U352" i="4"/>
  <c r="U342" i="4"/>
  <c r="U335" i="4"/>
  <c r="U363" i="4"/>
  <c r="U344" i="4"/>
  <c r="U356" i="4"/>
  <c r="U349" i="4"/>
  <c r="U340" i="4"/>
  <c r="U317" i="4"/>
  <c r="U326" i="4"/>
  <c r="U314" i="4"/>
  <c r="U301" i="4"/>
  <c r="U324" i="4"/>
  <c r="U327" i="4"/>
  <c r="U281" i="4"/>
  <c r="U296" i="4"/>
  <c r="U293" i="4"/>
  <c r="U286" i="4"/>
  <c r="U290" i="4"/>
  <c r="U239" i="4"/>
  <c r="U261" i="4"/>
  <c r="U218" i="4"/>
  <c r="U183" i="4"/>
  <c r="U237" i="4"/>
  <c r="U225" i="4"/>
  <c r="U182" i="4"/>
  <c r="U227" i="4"/>
  <c r="K31" i="3"/>
  <c r="U246" i="4"/>
  <c r="U347" i="4"/>
  <c r="U364" i="4"/>
  <c r="U159" i="4"/>
  <c r="U211" i="4"/>
  <c r="U315" i="4"/>
  <c r="U325" i="4"/>
  <c r="U355" i="4"/>
  <c r="U215" i="4"/>
  <c r="U263" i="4"/>
  <c r="U316" i="4"/>
  <c r="U223" i="4"/>
  <c r="U264" i="4"/>
  <c r="U260" i="4"/>
  <c r="U303" i="4"/>
  <c r="U360" i="4"/>
  <c r="U270" i="4"/>
  <c r="U367" i="4"/>
  <c r="U312" i="4"/>
  <c r="U330" i="4"/>
  <c r="U341" i="4"/>
  <c r="U268" i="4"/>
  <c r="U370" i="4"/>
  <c r="U365" i="4"/>
  <c r="U361" i="4"/>
  <c r="X64" i="4"/>
  <c r="AE64" i="4"/>
  <c r="AG64" i="4" s="1"/>
  <c r="U385" i="5"/>
  <c r="V385" i="5"/>
  <c r="V113" i="5"/>
  <c r="U113" i="5"/>
  <c r="AF61" i="4"/>
  <c r="AH61" i="4" s="1"/>
  <c r="AF96" i="4"/>
  <c r="AH96" i="4" s="1"/>
  <c r="AF149" i="4"/>
  <c r="AH149" i="4" s="1"/>
  <c r="AE169" i="4"/>
  <c r="AG169" i="4" s="1"/>
  <c r="AI169" i="4" s="1"/>
  <c r="AD169" i="4" s="1"/>
  <c r="AF91" i="4"/>
  <c r="AH91" i="4" s="1"/>
  <c r="T345" i="4"/>
  <c r="T285" i="4"/>
  <c r="T232" i="4"/>
  <c r="T221" i="4"/>
  <c r="T201" i="4"/>
  <c r="T224" i="4"/>
  <c r="J45" i="3"/>
  <c r="L45" i="3" s="1"/>
  <c r="T328" i="4"/>
  <c r="T320" i="4"/>
  <c r="T333" i="4"/>
  <c r="U216" i="4"/>
  <c r="K49" i="3"/>
  <c r="X21" i="4"/>
  <c r="AE21" i="4"/>
  <c r="AG21" i="4" s="1"/>
  <c r="AF127" i="4"/>
  <c r="AH127" i="4" s="1"/>
  <c r="X38" i="4"/>
  <c r="AE38" i="4"/>
  <c r="AG38" i="4" s="1"/>
  <c r="AI38" i="4" s="1"/>
  <c r="AD38" i="4" s="1"/>
  <c r="U114" i="4"/>
  <c r="K26" i="3"/>
  <c r="V18" i="4"/>
  <c r="V143" i="4"/>
  <c r="AN396" i="4"/>
  <c r="P375" i="5" s="1"/>
  <c r="V396" i="4"/>
  <c r="X16" i="4"/>
  <c r="AE16" i="4"/>
  <c r="AG16" i="4" s="1"/>
  <c r="AI16" i="4" s="1"/>
  <c r="AD16" i="4" s="1"/>
  <c r="J47" i="3"/>
  <c r="T207" i="4"/>
  <c r="AE46" i="4"/>
  <c r="AG46" i="4" s="1"/>
  <c r="X198" i="4"/>
  <c r="AF130" i="4"/>
  <c r="AH130" i="4" s="1"/>
  <c r="AF79" i="4"/>
  <c r="AH79" i="4" s="1"/>
  <c r="T26" i="4"/>
  <c r="J16" i="3"/>
  <c r="T25" i="4"/>
  <c r="T121" i="4"/>
  <c r="T88" i="4"/>
  <c r="U388" i="4"/>
  <c r="U310" i="4"/>
  <c r="U300" i="4"/>
  <c r="U141" i="4"/>
  <c r="U119" i="4"/>
  <c r="U84" i="4"/>
  <c r="U100" i="4"/>
  <c r="U49" i="4"/>
  <c r="U83" i="4"/>
  <c r="U43" i="4"/>
  <c r="K20" i="3"/>
  <c r="U40" i="4"/>
  <c r="U379" i="4"/>
  <c r="U199" i="4"/>
  <c r="U419" i="4"/>
  <c r="AE151" i="4"/>
  <c r="AG151" i="4" s="1"/>
  <c r="X409" i="4"/>
  <c r="V110" i="5"/>
  <c r="U110" i="5"/>
  <c r="W26" i="4"/>
  <c r="J41" i="3"/>
  <c r="T188" i="4"/>
  <c r="U51" i="5"/>
  <c r="V51" i="5"/>
  <c r="X202" i="4"/>
  <c r="AE202" i="4"/>
  <c r="AG202" i="4" s="1"/>
  <c r="AI202" i="4" s="1"/>
  <c r="AD202" i="4" s="1"/>
  <c r="T279" i="4"/>
  <c r="T269" i="4"/>
  <c r="T140" i="4"/>
  <c r="T123" i="4"/>
  <c r="T41" i="4"/>
  <c r="J18" i="3"/>
  <c r="T37" i="4"/>
  <c r="T58" i="4"/>
  <c r="T113" i="4"/>
  <c r="T283" i="4"/>
  <c r="T415" i="4"/>
  <c r="T406" i="4"/>
  <c r="T74" i="4"/>
  <c r="T122" i="4"/>
  <c r="T129" i="4"/>
  <c r="T142" i="4"/>
  <c r="T228" i="4"/>
  <c r="T28" i="4"/>
  <c r="T126" i="4"/>
  <c r="T226" i="4"/>
  <c r="U373" i="4"/>
  <c r="U331" i="4"/>
  <c r="U306" i="4"/>
  <c r="U288" i="4"/>
  <c r="U247" i="4"/>
  <c r="U249" i="4"/>
  <c r="U193" i="4"/>
  <c r="U177" i="4"/>
  <c r="U167" i="4"/>
  <c r="U185" i="4"/>
  <c r="U156" i="4"/>
  <c r="U170" i="4"/>
  <c r="K30" i="3"/>
  <c r="U160" i="4"/>
  <c r="U250" i="4"/>
  <c r="U332" i="4"/>
  <c r="U272" i="4"/>
  <c r="U158" i="4"/>
  <c r="U266" i="4"/>
  <c r="U161" i="4"/>
  <c r="U252" i="4"/>
  <c r="U155" i="4"/>
  <c r="U348" i="4"/>
  <c r="AF7" i="4"/>
  <c r="AH7" i="4" s="1"/>
  <c r="AF39" i="4"/>
  <c r="AH39" i="4" s="1"/>
  <c r="AF109" i="4"/>
  <c r="AH109" i="4" s="1"/>
  <c r="T194" i="4"/>
  <c r="J43" i="3"/>
  <c r="L43" i="3" s="1"/>
  <c r="T271" i="4"/>
  <c r="T284" i="4"/>
  <c r="T297" i="4"/>
  <c r="T276" i="4"/>
  <c r="U346" i="4"/>
  <c r="U329" i="4"/>
  <c r="U280" i="4"/>
  <c r="U184" i="4"/>
  <c r="K39" i="3"/>
  <c r="U256" i="4"/>
  <c r="V361" i="5"/>
  <c r="U361" i="5"/>
  <c r="AF104" i="4"/>
  <c r="AH104" i="4" s="1"/>
  <c r="AF118" i="4"/>
  <c r="AH118" i="4" s="1"/>
  <c r="X56" i="4"/>
  <c r="AE56" i="4"/>
  <c r="AG56" i="4" s="1"/>
  <c r="AI56" i="4" s="1"/>
  <c r="AD56" i="4" s="1"/>
  <c r="X128" i="4"/>
  <c r="AE128" i="4"/>
  <c r="AG128" i="4" s="1"/>
  <c r="AI128" i="4" s="1"/>
  <c r="AD128" i="4" s="1"/>
  <c r="AF172" i="4"/>
  <c r="AH172" i="4" s="1"/>
  <c r="Q51" i="5"/>
  <c r="AP413" i="4" s="1"/>
  <c r="S51" i="5"/>
  <c r="T51" i="5"/>
  <c r="X13" i="4"/>
  <c r="AE13" i="4"/>
  <c r="AG13" i="4" s="1"/>
  <c r="AI13" i="4" s="1"/>
  <c r="AD13" i="4" s="1"/>
  <c r="T245" i="4"/>
  <c r="J53" i="3"/>
  <c r="L53" i="3" s="1"/>
  <c r="U381" i="4"/>
  <c r="K57" i="3"/>
  <c r="X42" i="4"/>
  <c r="AE42" i="4"/>
  <c r="AG42" i="4" s="1"/>
  <c r="AI42" i="4" s="1"/>
  <c r="AD42" i="4" s="1"/>
  <c r="X106" i="4"/>
  <c r="AE106" i="4"/>
  <c r="AG106" i="4" s="1"/>
  <c r="AI106" i="4" s="1"/>
  <c r="AD106" i="4" s="1"/>
  <c r="X52" i="4"/>
  <c r="AE52" i="4"/>
  <c r="AG52" i="4" s="1"/>
  <c r="AI52" i="4" s="1"/>
  <c r="AD52" i="4" s="1"/>
  <c r="AF374" i="4"/>
  <c r="AH374" i="4" s="1"/>
  <c r="AI374" i="4" s="1"/>
  <c r="AD374" i="4" s="1"/>
  <c r="U210" i="4"/>
  <c r="U206" i="4"/>
  <c r="U231" i="4"/>
  <c r="U178" i="4"/>
  <c r="U174" i="4"/>
  <c r="K34" i="3"/>
  <c r="U262" i="4"/>
  <c r="U166" i="4"/>
  <c r="U195" i="4"/>
  <c r="V66" i="4"/>
  <c r="V148" i="4"/>
  <c r="AN422" i="4"/>
  <c r="P382" i="5" s="1"/>
  <c r="V422" i="4"/>
  <c r="T70" i="5"/>
  <c r="S70" i="5"/>
  <c r="X9" i="4"/>
  <c r="AF24" i="4"/>
  <c r="AH24" i="4" s="1"/>
  <c r="J55" i="3"/>
  <c r="L55" i="3" s="1"/>
  <c r="T307" i="4"/>
  <c r="AF10" i="4"/>
  <c r="AH10" i="4" s="1"/>
  <c r="AF108" i="4"/>
  <c r="AH108" i="4" s="1"/>
  <c r="T111" i="4"/>
  <c r="T153" i="4"/>
  <c r="T73" i="4"/>
  <c r="T62" i="4"/>
  <c r="J24" i="3"/>
  <c r="L24" i="3" s="1"/>
  <c r="U137" i="4"/>
  <c r="K28" i="3"/>
  <c r="G3" i="3"/>
  <c r="W121" i="4"/>
  <c r="AF334" i="4"/>
  <c r="AH334" i="4" s="1"/>
  <c r="AI334" i="4" s="1"/>
  <c r="AD334" i="4" s="1"/>
  <c r="O55" i="3"/>
  <c r="V120" i="5"/>
  <c r="U120" i="5"/>
  <c r="X131" i="4"/>
  <c r="AE131" i="4"/>
  <c r="AG131" i="4" s="1"/>
  <c r="AL8" i="4"/>
  <c r="AN8" i="4"/>
  <c r="P83" i="5" s="1"/>
  <c r="U233" i="4"/>
  <c r="U179" i="4"/>
  <c r="K38" i="3"/>
  <c r="U402" i="4"/>
  <c r="U401" i="4"/>
  <c r="AF267" i="4"/>
  <c r="AH267" i="4" s="1"/>
  <c r="X104" i="4"/>
  <c r="AE104" i="4"/>
  <c r="AG104" i="4" s="1"/>
  <c r="AI104" i="4" s="1"/>
  <c r="AD104" i="4" s="1"/>
  <c r="X115" i="4"/>
  <c r="AE115" i="4"/>
  <c r="AG115" i="4" s="1"/>
  <c r="AI115" i="4" s="1"/>
  <c r="AD115" i="4" s="1"/>
  <c r="K47" i="3"/>
  <c r="U207" i="4"/>
  <c r="X267" i="4"/>
  <c r="AE267" i="4"/>
  <c r="AG267" i="4" s="1"/>
  <c r="AE91" i="4"/>
  <c r="AG91" i="4" s="1"/>
  <c r="AF33" i="4"/>
  <c r="AH33" i="4" s="1"/>
  <c r="T388" i="4"/>
  <c r="T310" i="4"/>
  <c r="T119" i="4"/>
  <c r="T84" i="4"/>
  <c r="T49" i="4"/>
  <c r="J20" i="3"/>
  <c r="L20" i="3" s="1"/>
  <c r="T83" i="4"/>
  <c r="T40" i="4"/>
  <c r="T43" i="4"/>
  <c r="T141" i="4"/>
  <c r="T199" i="4"/>
  <c r="T100" i="4"/>
  <c r="T379" i="4"/>
  <c r="T419" i="4"/>
  <c r="T300" i="4"/>
  <c r="U411" i="4"/>
  <c r="U351" i="4"/>
  <c r="U213" i="4"/>
  <c r="U112" i="4"/>
  <c r="U70" i="4"/>
  <c r="U22" i="4"/>
  <c r="U30" i="4"/>
  <c r="K15" i="3"/>
  <c r="U359" i="4"/>
  <c r="U292" i="4"/>
  <c r="X86" i="4"/>
  <c r="AE86" i="4"/>
  <c r="AG86" i="4" s="1"/>
  <c r="X109" i="4"/>
  <c r="AE109" i="4"/>
  <c r="AG109" i="4" s="1"/>
  <c r="X80" i="4"/>
  <c r="AE80" i="4"/>
  <c r="AG80" i="4" s="1"/>
  <c r="L61" i="3"/>
  <c r="P61" i="3" s="1"/>
  <c r="AE144" i="4"/>
  <c r="AG144" i="4" s="1"/>
  <c r="X65" i="4"/>
  <c r="AE65" i="4"/>
  <c r="AG65" i="4" s="1"/>
  <c r="AI65" i="4" s="1"/>
  <c r="AD65" i="4" s="1"/>
  <c r="AF212" i="4"/>
  <c r="AH212" i="4" s="1"/>
  <c r="AF45" i="4"/>
  <c r="AH45" i="4" s="1"/>
  <c r="J22" i="3"/>
  <c r="L22" i="3" s="1"/>
  <c r="T47" i="4"/>
  <c r="U282" i="4"/>
  <c r="U190" i="4"/>
  <c r="K42" i="3"/>
  <c r="U305" i="4"/>
  <c r="U196" i="4"/>
  <c r="U240" i="4"/>
  <c r="U191" i="4"/>
  <c r="V81" i="4"/>
  <c r="V146" i="4"/>
  <c r="V412" i="4"/>
  <c r="AN412" i="4"/>
  <c r="P370" i="5" s="1"/>
  <c r="AE125" i="4"/>
  <c r="AG125" i="4" s="1"/>
  <c r="X257" i="4"/>
  <c r="AE257" i="4"/>
  <c r="AG257" i="4" s="1"/>
  <c r="AI257" i="4" s="1"/>
  <c r="AD257" i="4" s="1"/>
  <c r="AE14" i="4"/>
  <c r="AG14" i="4" s="1"/>
  <c r="V22" i="5"/>
  <c r="U22" i="5"/>
  <c r="X63" i="4"/>
  <c r="AE63" i="4"/>
  <c r="AG63" i="4" s="1"/>
  <c r="AI63" i="4" s="1"/>
  <c r="AD63" i="4" s="1"/>
  <c r="X87" i="4"/>
  <c r="AE87" i="4"/>
  <c r="AG87" i="4" s="1"/>
  <c r="AF54" i="4"/>
  <c r="AH54" i="4" s="1"/>
  <c r="T189" i="4"/>
  <c r="T164" i="4"/>
  <c r="J32" i="3"/>
  <c r="L32" i="3" s="1"/>
  <c r="U404" i="4"/>
  <c r="U372" i="4"/>
  <c r="U322" i="4"/>
  <c r="U187" i="4"/>
  <c r="U176" i="4"/>
  <c r="K36" i="3"/>
  <c r="U219" i="4"/>
  <c r="X105" i="4"/>
  <c r="AE105" i="4"/>
  <c r="AG105" i="4" s="1"/>
  <c r="X163" i="4"/>
  <c r="AE163" i="4"/>
  <c r="AG163" i="4" s="1"/>
  <c r="AI163" i="4" s="1"/>
  <c r="AD163" i="4" s="1"/>
  <c r="AI14" i="4" l="1"/>
  <c r="AD14" i="4" s="1"/>
  <c r="X144" i="4"/>
  <c r="AO394" i="4"/>
  <c r="O117" i="5" s="1"/>
  <c r="W394" i="4"/>
  <c r="X394" i="4" s="1"/>
  <c r="AO214" i="4"/>
  <c r="O17" i="5" s="1"/>
  <c r="W214" i="4"/>
  <c r="X214" i="4" s="1"/>
  <c r="AI144" i="4"/>
  <c r="AD144" i="4" s="1"/>
  <c r="X14" i="4"/>
  <c r="AN112" i="4"/>
  <c r="P186" i="5" s="1"/>
  <c r="V112" i="4"/>
  <c r="AO17" i="4"/>
  <c r="O111" i="5" s="1"/>
  <c r="W17" i="4"/>
  <c r="X17" i="4" s="1"/>
  <c r="AI91" i="4"/>
  <c r="AD91" i="4" s="1"/>
  <c r="L19" i="3"/>
  <c r="AF5" i="4"/>
  <c r="AH5" i="4" s="1"/>
  <c r="AF125" i="4"/>
  <c r="AH125" i="4" s="1"/>
  <c r="AO390" i="4"/>
  <c r="O118" i="5" s="1"/>
  <c r="W390" i="4"/>
  <c r="X390" i="4" s="1"/>
  <c r="AO241" i="4"/>
  <c r="O99" i="5" s="1"/>
  <c r="W241" i="4"/>
  <c r="X241" i="4" s="1"/>
  <c r="V22" i="4"/>
  <c r="AN22" i="4"/>
  <c r="P183" i="5" s="1"/>
  <c r="L15" i="3"/>
  <c r="AI125" i="4"/>
  <c r="AD125" i="4" s="1"/>
  <c r="AI64" i="4"/>
  <c r="AD64" i="4" s="1"/>
  <c r="AI71" i="4"/>
  <c r="AD71" i="4" s="1"/>
  <c r="AO410" i="4"/>
  <c r="O104" i="5" s="1"/>
  <c r="W410" i="4"/>
  <c r="X410" i="4" s="1"/>
  <c r="AO393" i="4"/>
  <c r="O120" i="5" s="1"/>
  <c r="W393" i="4"/>
  <c r="X393" i="4" s="1"/>
  <c r="AI12" i="4"/>
  <c r="AD12" i="4" s="1"/>
  <c r="AO169" i="4"/>
  <c r="O128" i="5" s="1"/>
  <c r="W169" i="4"/>
  <c r="X169" i="4" s="1"/>
  <c r="AO389" i="4"/>
  <c r="O110" i="5" s="1"/>
  <c r="W389" i="4"/>
  <c r="X389" i="4" s="1"/>
  <c r="V351" i="4"/>
  <c r="AN351" i="4"/>
  <c r="P178" i="5" s="1"/>
  <c r="L35" i="3"/>
  <c r="AI418" i="4"/>
  <c r="AD418" i="4" s="1"/>
  <c r="AO395" i="4"/>
  <c r="O113" i="5" s="1"/>
  <c r="W395" i="4"/>
  <c r="X395" i="4" s="1"/>
  <c r="AO385" i="4"/>
  <c r="O116" i="5" s="1"/>
  <c r="W385" i="4"/>
  <c r="X385" i="4" s="1"/>
  <c r="AO392" i="4"/>
  <c r="O122" i="5" s="1"/>
  <c r="W392" i="4"/>
  <c r="X392" i="4" s="1"/>
  <c r="V411" i="4"/>
  <c r="AN411" i="4"/>
  <c r="P179" i="5" s="1"/>
  <c r="AI87" i="4"/>
  <c r="AD87" i="4" s="1"/>
  <c r="AI75" i="4"/>
  <c r="AD75" i="4" s="1"/>
  <c r="AI86" i="4"/>
  <c r="AD86" i="4" s="1"/>
  <c r="AI95" i="4"/>
  <c r="AD95" i="4" s="1"/>
  <c r="AI23" i="4"/>
  <c r="AD23" i="4" s="1"/>
  <c r="AI60" i="4"/>
  <c r="AD60" i="4" s="1"/>
  <c r="AI212" i="4"/>
  <c r="AD212" i="4" s="1"/>
  <c r="P55" i="3"/>
  <c r="AI7" i="4"/>
  <c r="AD7" i="4" s="1"/>
  <c r="AI267" i="4"/>
  <c r="AD267" i="4" s="1"/>
  <c r="AI78" i="4"/>
  <c r="AD78" i="4" s="1"/>
  <c r="V379" i="4"/>
  <c r="AL104" i="4"/>
  <c r="AB104" i="4" s="1"/>
  <c r="AN104" i="4"/>
  <c r="P42" i="5" s="1"/>
  <c r="V276" i="4"/>
  <c r="V188" i="4"/>
  <c r="W347" i="4"/>
  <c r="W366" i="4"/>
  <c r="AL48" i="4"/>
  <c r="AB48" i="4" s="1"/>
  <c r="AN48" i="4"/>
  <c r="P220" i="5" s="1"/>
  <c r="V367" i="4"/>
  <c r="V362" i="4"/>
  <c r="AL359" i="4"/>
  <c r="AB359" i="4" s="1"/>
  <c r="AN359" i="4"/>
  <c r="P185" i="5" s="1"/>
  <c r="AM132" i="4"/>
  <c r="AC132" i="4" s="1"/>
  <c r="AO132" i="4"/>
  <c r="O140" i="5" s="1"/>
  <c r="W285" i="4"/>
  <c r="V408" i="4"/>
  <c r="V177" i="4"/>
  <c r="AL87" i="4"/>
  <c r="AB87" i="4" s="1"/>
  <c r="AN87" i="4"/>
  <c r="P54" i="5" s="1"/>
  <c r="AL257" i="4"/>
  <c r="AB257" i="4" s="1"/>
  <c r="AN257" i="4"/>
  <c r="P41" i="5" s="1"/>
  <c r="W305" i="4"/>
  <c r="AM45" i="4"/>
  <c r="AC45" i="4" s="1"/>
  <c r="AO45" i="4"/>
  <c r="O131" i="5" s="1"/>
  <c r="AL86" i="4"/>
  <c r="AB86" i="4" s="1"/>
  <c r="AN86" i="4"/>
  <c r="P135" i="5" s="1"/>
  <c r="W70" i="4"/>
  <c r="V100" i="4"/>
  <c r="V84" i="4"/>
  <c r="AM10" i="4"/>
  <c r="AO10" i="4"/>
  <c r="O97" i="5" s="1"/>
  <c r="AE148" i="4"/>
  <c r="AG148" i="4" s="1"/>
  <c r="AO178" i="4"/>
  <c r="O91" i="5" s="1"/>
  <c r="W178" i="4"/>
  <c r="V297" i="4"/>
  <c r="W252" i="4"/>
  <c r="W247" i="4"/>
  <c r="V228" i="4"/>
  <c r="V113" i="4"/>
  <c r="V279" i="4"/>
  <c r="L41" i="3"/>
  <c r="W40" i="4"/>
  <c r="W141" i="4"/>
  <c r="V26" i="4"/>
  <c r="AM130" i="4"/>
  <c r="AC130" i="4" s="1"/>
  <c r="AO130" i="4"/>
  <c r="O71" i="5" s="1"/>
  <c r="V207" i="4"/>
  <c r="AE143" i="4"/>
  <c r="AG143" i="4" s="1"/>
  <c r="V201" i="4"/>
  <c r="W361" i="4"/>
  <c r="W270" i="4"/>
  <c r="AO270" i="4"/>
  <c r="O308" i="5" s="1"/>
  <c r="W215" i="4"/>
  <c r="W246" i="4"/>
  <c r="W261" i="4"/>
  <c r="W324" i="4"/>
  <c r="W344" i="4"/>
  <c r="AO376" i="4"/>
  <c r="O284" i="5" s="1"/>
  <c r="W376" i="4"/>
  <c r="AI118" i="4"/>
  <c r="AD118" i="4" s="1"/>
  <c r="AM115" i="4"/>
  <c r="AC115" i="4" s="1"/>
  <c r="AO115" i="4"/>
  <c r="O157" i="5" s="1"/>
  <c r="AM86" i="4"/>
  <c r="AC86" i="4" s="1"/>
  <c r="AO86" i="4"/>
  <c r="O135" i="5" s="1"/>
  <c r="AO258" i="4"/>
  <c r="O264" i="5" s="1"/>
  <c r="W258" i="4"/>
  <c r="AL110" i="4"/>
  <c r="AB110" i="4" s="1"/>
  <c r="AN110" i="4"/>
  <c r="P219" i="5" s="1"/>
  <c r="V365" i="5"/>
  <c r="U365" i="5"/>
  <c r="W74" i="4"/>
  <c r="W41" i="4"/>
  <c r="W279" i="4"/>
  <c r="AN175" i="4"/>
  <c r="P7" i="5" s="1"/>
  <c r="V175" i="4"/>
  <c r="AM44" i="4"/>
  <c r="AC44" i="4" s="1"/>
  <c r="AO44" i="4"/>
  <c r="O153" i="5" s="1"/>
  <c r="W284" i="4"/>
  <c r="V371" i="4"/>
  <c r="AN371" i="4"/>
  <c r="P324" i="5" s="1"/>
  <c r="V356" i="4"/>
  <c r="V211" i="4"/>
  <c r="V301" i="4"/>
  <c r="AN301" i="4"/>
  <c r="P323" i="5" s="1"/>
  <c r="AN215" i="4"/>
  <c r="P325" i="5" s="1"/>
  <c r="V215" i="4"/>
  <c r="AN225" i="4"/>
  <c r="P281" i="5" s="1"/>
  <c r="V225" i="4"/>
  <c r="V314" i="4"/>
  <c r="AN366" i="4"/>
  <c r="P288" i="5" s="1"/>
  <c r="V366" i="4"/>
  <c r="AO235" i="4"/>
  <c r="O356" i="5" s="1"/>
  <c r="W235" i="4"/>
  <c r="W248" i="4"/>
  <c r="W304" i="4"/>
  <c r="W343" i="4"/>
  <c r="W138" i="4"/>
  <c r="W18" i="4"/>
  <c r="W107" i="4"/>
  <c r="X107" i="4" s="1"/>
  <c r="AO396" i="4"/>
  <c r="O375" i="5" s="1"/>
  <c r="W396" i="4"/>
  <c r="AL127" i="4"/>
  <c r="AB127" i="4" s="1"/>
  <c r="AN127" i="4"/>
  <c r="P125" i="5" s="1"/>
  <c r="V235" i="4"/>
  <c r="AM52" i="4"/>
  <c r="AC52" i="4" s="1"/>
  <c r="AO52" i="4"/>
  <c r="O139" i="5" s="1"/>
  <c r="AI103" i="4"/>
  <c r="AD103" i="4" s="1"/>
  <c r="AM34" i="4"/>
  <c r="AC34" i="4" s="1"/>
  <c r="AO34" i="4"/>
  <c r="O133" i="5" s="1"/>
  <c r="AO168" i="4"/>
  <c r="O74" i="5" s="1"/>
  <c r="W168" i="4"/>
  <c r="AE107" i="4"/>
  <c r="AG107" i="4" s="1"/>
  <c r="V378" i="4"/>
  <c r="V203" i="4"/>
  <c r="AI20" i="4"/>
  <c r="AD20" i="4" s="1"/>
  <c r="W337" i="4"/>
  <c r="V238" i="4"/>
  <c r="AI157" i="4"/>
  <c r="AD157" i="4" s="1"/>
  <c r="W320" i="4"/>
  <c r="V277" i="4"/>
  <c r="V309" i="4"/>
  <c r="AN309" i="4"/>
  <c r="P203" i="5" s="1"/>
  <c r="AN244" i="4"/>
  <c r="P211" i="5" s="1"/>
  <c r="V244" i="4"/>
  <c r="AI39" i="4"/>
  <c r="AD39" i="4" s="1"/>
  <c r="W35" i="4"/>
  <c r="AL173" i="4"/>
  <c r="AB173" i="4" s="1"/>
  <c r="AN173" i="4"/>
  <c r="P53" i="5" s="1"/>
  <c r="V187" i="4"/>
  <c r="V240" i="4"/>
  <c r="V35" i="4"/>
  <c r="W200" i="4"/>
  <c r="AO200" i="4"/>
  <c r="O143" i="5" s="1"/>
  <c r="V236" i="4"/>
  <c r="W69" i="4"/>
  <c r="W416" i="4"/>
  <c r="AL291" i="4"/>
  <c r="AB291" i="4" s="1"/>
  <c r="AN291" i="4"/>
  <c r="P221" i="5" s="1"/>
  <c r="L40" i="3"/>
  <c r="AM102" i="4"/>
  <c r="AC102" i="4" s="1"/>
  <c r="AO102" i="4"/>
  <c r="O216" i="5" s="1"/>
  <c r="AI132" i="4"/>
  <c r="AD132" i="4" s="1"/>
  <c r="AE90" i="4"/>
  <c r="AG90" i="4" s="1"/>
  <c r="L30" i="3"/>
  <c r="V185" i="4"/>
  <c r="AN185" i="4"/>
  <c r="P239" i="5" s="1"/>
  <c r="AI55" i="4"/>
  <c r="AD55" i="4" s="1"/>
  <c r="L28" i="3"/>
  <c r="AL212" i="4"/>
  <c r="AB212" i="4" s="1"/>
  <c r="AN212" i="4"/>
  <c r="P60" i="5" s="1"/>
  <c r="W375" i="4"/>
  <c r="AO375" i="4"/>
  <c r="O395" i="5" s="1"/>
  <c r="V178" i="4"/>
  <c r="AI116" i="4"/>
  <c r="AD116" i="4" s="1"/>
  <c r="AL91" i="4"/>
  <c r="AB91" i="4" s="1"/>
  <c r="AN91" i="4"/>
  <c r="P114" i="5" s="1"/>
  <c r="AL13" i="4"/>
  <c r="AN13" i="4"/>
  <c r="P147" i="5" s="1"/>
  <c r="W160" i="4"/>
  <c r="V283" i="4"/>
  <c r="AM96" i="4"/>
  <c r="AC96" i="4" s="1"/>
  <c r="AO96" i="4"/>
  <c r="O19" i="5" s="1"/>
  <c r="W327" i="4"/>
  <c r="AM36" i="4"/>
  <c r="AC36" i="4" s="1"/>
  <c r="AO36" i="4"/>
  <c r="O52" i="5" s="1"/>
  <c r="AM274" i="4"/>
  <c r="AC274" i="4" s="1"/>
  <c r="AO274" i="4"/>
  <c r="O55" i="5" s="1"/>
  <c r="V182" i="4"/>
  <c r="W244" i="4"/>
  <c r="W136" i="4"/>
  <c r="V318" i="4"/>
  <c r="AN318" i="4"/>
  <c r="P12" i="5" s="1"/>
  <c r="AE287" i="4"/>
  <c r="AG287" i="4" s="1"/>
  <c r="V242" i="4"/>
  <c r="V311" i="4"/>
  <c r="AM48" i="4"/>
  <c r="AC48" i="4" s="1"/>
  <c r="AO48" i="4"/>
  <c r="O220" i="5" s="1"/>
  <c r="AO203" i="4"/>
  <c r="O338" i="5" s="1"/>
  <c r="W203" i="4"/>
  <c r="AM65" i="4"/>
  <c r="AC65" i="4" s="1"/>
  <c r="AO65" i="4"/>
  <c r="O15" i="5" s="1"/>
  <c r="AO219" i="4"/>
  <c r="O28" i="5" s="1"/>
  <c r="W219" i="4"/>
  <c r="V164" i="4"/>
  <c r="AE146" i="4"/>
  <c r="AG146" i="4" s="1"/>
  <c r="AM212" i="4"/>
  <c r="AC212" i="4" s="1"/>
  <c r="AO212" i="4"/>
  <c r="O60" i="5" s="1"/>
  <c r="AI80" i="4"/>
  <c r="AD80" i="4" s="1"/>
  <c r="W112" i="4"/>
  <c r="V199" i="4"/>
  <c r="V119" i="4"/>
  <c r="AO207" i="4"/>
  <c r="O142" i="5" s="1"/>
  <c r="W207" i="4"/>
  <c r="AO179" i="4"/>
  <c r="O327" i="5" s="1"/>
  <c r="W179" i="4"/>
  <c r="V62" i="4"/>
  <c r="AE66" i="4"/>
  <c r="AG66" i="4" s="1"/>
  <c r="AO231" i="4"/>
  <c r="O86" i="5" s="1"/>
  <c r="W231" i="4"/>
  <c r="AM118" i="4"/>
  <c r="AC118" i="4" s="1"/>
  <c r="AO118" i="4"/>
  <c r="O138" i="5" s="1"/>
  <c r="W256" i="4"/>
  <c r="V284" i="4"/>
  <c r="AN284" i="4"/>
  <c r="P401" i="5" s="1"/>
  <c r="AM39" i="4"/>
  <c r="AC39" i="4" s="1"/>
  <c r="AO39" i="4"/>
  <c r="O47" i="5" s="1"/>
  <c r="W161" i="4"/>
  <c r="W170" i="4"/>
  <c r="W288" i="4"/>
  <c r="V142" i="4"/>
  <c r="V58" i="4"/>
  <c r="AF26" i="4"/>
  <c r="AH26" i="4" s="1"/>
  <c r="W300" i="4"/>
  <c r="AO300" i="4"/>
  <c r="O250" i="5" s="1"/>
  <c r="L47" i="3"/>
  <c r="V221" i="4"/>
  <c r="AL169" i="4"/>
  <c r="AB169" i="4" s="1"/>
  <c r="AN169" i="4"/>
  <c r="P128" i="5" s="1"/>
  <c r="W365" i="4"/>
  <c r="AO365" i="4"/>
  <c r="O266" i="5" s="1"/>
  <c r="W360" i="4"/>
  <c r="AO360" i="4"/>
  <c r="O300" i="5" s="1"/>
  <c r="W355" i="4"/>
  <c r="AO239" i="4"/>
  <c r="O317" i="5" s="1"/>
  <c r="W239" i="4"/>
  <c r="W301" i="4"/>
  <c r="W363" i="4"/>
  <c r="W354" i="4"/>
  <c r="V407" i="4"/>
  <c r="AL118" i="4"/>
  <c r="AB118" i="4" s="1"/>
  <c r="AN118" i="4"/>
  <c r="P138" i="5" s="1"/>
  <c r="AL23" i="4"/>
  <c r="AB23" i="4" s="1"/>
  <c r="AN23" i="4"/>
  <c r="P98" i="5" s="1"/>
  <c r="V216" i="4"/>
  <c r="AL7" i="4"/>
  <c r="AN7" i="4"/>
  <c r="P14" i="5" s="1"/>
  <c r="W273" i="4"/>
  <c r="AO273" i="4"/>
  <c r="O262" i="5" s="1"/>
  <c r="AM103" i="4"/>
  <c r="AC103" i="4" s="1"/>
  <c r="AO103" i="4"/>
  <c r="O132" i="5" s="1"/>
  <c r="AI110" i="4"/>
  <c r="AD110" i="4" s="1"/>
  <c r="W415" i="4"/>
  <c r="AO415" i="4"/>
  <c r="O406" i="5" s="1"/>
  <c r="W58" i="4"/>
  <c r="W269" i="4"/>
  <c r="AO269" i="4"/>
  <c r="O409" i="5" s="1"/>
  <c r="AL36" i="4"/>
  <c r="AB36" i="4" s="1"/>
  <c r="AN36" i="4"/>
  <c r="P52" i="5" s="1"/>
  <c r="V180" i="4"/>
  <c r="W59" i="4"/>
  <c r="AI45" i="4"/>
  <c r="AD45" i="4" s="1"/>
  <c r="W276" i="4"/>
  <c r="V281" i="4"/>
  <c r="V341" i="4"/>
  <c r="AN341" i="4"/>
  <c r="P326" i="5" s="1"/>
  <c r="V183" i="4"/>
  <c r="V246" i="4"/>
  <c r="AN246" i="4"/>
  <c r="P289" i="5" s="1"/>
  <c r="V365" i="4"/>
  <c r="V218" i="4"/>
  <c r="V326" i="4"/>
  <c r="AN326" i="4"/>
  <c r="P307" i="5" s="1"/>
  <c r="V368" i="4"/>
  <c r="AN368" i="4"/>
  <c r="P285" i="5" s="1"/>
  <c r="AI92" i="4"/>
  <c r="AD92" i="4" s="1"/>
  <c r="AL101" i="4"/>
  <c r="AB101" i="4" s="1"/>
  <c r="AN101" i="4"/>
  <c r="P362" i="5" s="1"/>
  <c r="AO350" i="4"/>
  <c r="O352" i="5" s="1"/>
  <c r="W350" i="4"/>
  <c r="AL172" i="4"/>
  <c r="AB172" i="4" s="1"/>
  <c r="AN172" i="4"/>
  <c r="P25" i="5" s="1"/>
  <c r="W289" i="4"/>
  <c r="W208" i="4"/>
  <c r="W275" i="4"/>
  <c r="W408" i="4"/>
  <c r="W135" i="4"/>
  <c r="W46" i="4"/>
  <c r="W148" i="4"/>
  <c r="AO387" i="4"/>
  <c r="O365" i="5" s="1"/>
  <c r="W387" i="4"/>
  <c r="AM60" i="4"/>
  <c r="AC60" i="4" s="1"/>
  <c r="AO60" i="4"/>
  <c r="O146" i="5" s="1"/>
  <c r="AI127" i="4"/>
  <c r="AD127" i="4" s="1"/>
  <c r="AN403" i="4"/>
  <c r="P355" i="5" s="1"/>
  <c r="V403" i="4"/>
  <c r="AL103" i="4"/>
  <c r="AB103" i="4" s="1"/>
  <c r="AN103" i="4"/>
  <c r="P132" i="5" s="1"/>
  <c r="AF88" i="4"/>
  <c r="AH88" i="4" s="1"/>
  <c r="AL97" i="4"/>
  <c r="AB97" i="4" s="1"/>
  <c r="AN97" i="4"/>
  <c r="P126" i="5" s="1"/>
  <c r="AO407" i="4"/>
  <c r="O73" i="5" s="1"/>
  <c r="W407" i="4"/>
  <c r="AM421" i="4"/>
  <c r="AC421" i="4" s="1"/>
  <c r="AO421" i="4"/>
  <c r="O27" i="5" s="1"/>
  <c r="AM29" i="4"/>
  <c r="AC29" i="4" s="1"/>
  <c r="AO29" i="4"/>
  <c r="O108" i="5" s="1"/>
  <c r="X15" i="4"/>
  <c r="AE15" i="4"/>
  <c r="AG15" i="4" s="1"/>
  <c r="AI15" i="4" s="1"/>
  <c r="AD15" i="4" s="1"/>
  <c r="AL95" i="4"/>
  <c r="AB95" i="4" s="1"/>
  <c r="AN95" i="4"/>
  <c r="P48" i="5" s="1"/>
  <c r="AO323" i="4"/>
  <c r="O159" i="5" s="1"/>
  <c r="W323" i="4"/>
  <c r="AM67" i="4"/>
  <c r="AC67" i="4" s="1"/>
  <c r="AO67" i="4"/>
  <c r="O150" i="5" s="1"/>
  <c r="AL79" i="4"/>
  <c r="AB79" i="4" s="1"/>
  <c r="AN79" i="4"/>
  <c r="P26" i="5" s="1"/>
  <c r="W333" i="4"/>
  <c r="AL152" i="4"/>
  <c r="AB152" i="4" s="1"/>
  <c r="AN152" i="4"/>
  <c r="P40" i="5" s="1"/>
  <c r="AL274" i="4"/>
  <c r="AB274" i="4" s="1"/>
  <c r="AN274" i="4"/>
  <c r="P55" i="5" s="1"/>
  <c r="V230" i="4"/>
  <c r="V208" i="4"/>
  <c r="AN295" i="4"/>
  <c r="P190" i="5" s="1"/>
  <c r="V295" i="4"/>
  <c r="AM202" i="4"/>
  <c r="AC202" i="4" s="1"/>
  <c r="AO202" i="4"/>
  <c r="O151" i="5" s="1"/>
  <c r="AM150" i="4"/>
  <c r="AC150" i="4" s="1"/>
  <c r="AO150" i="4"/>
  <c r="O16" i="5" s="1"/>
  <c r="AO383" i="4"/>
  <c r="O145" i="5" s="1"/>
  <c r="W383" i="4"/>
  <c r="L36" i="3"/>
  <c r="AL120" i="4"/>
  <c r="AB120" i="4" s="1"/>
  <c r="AN120" i="4"/>
  <c r="P21" i="5" s="1"/>
  <c r="V282" i="4"/>
  <c r="AM63" i="4"/>
  <c r="AC63" i="4" s="1"/>
  <c r="AO63" i="4"/>
  <c r="O45" i="5" s="1"/>
  <c r="AL192" i="4"/>
  <c r="AB192" i="4" s="1"/>
  <c r="AN192" i="4"/>
  <c r="P119" i="5" s="1"/>
  <c r="AO165" i="4"/>
  <c r="O8" i="5" s="1"/>
  <c r="W165" i="4"/>
  <c r="L17" i="3"/>
  <c r="W154" i="4"/>
  <c r="V258" i="4"/>
  <c r="AN258" i="4"/>
  <c r="P264" i="5" s="1"/>
  <c r="AM128" i="4"/>
  <c r="AC128" i="4" s="1"/>
  <c r="AO128" i="4"/>
  <c r="O67" i="5" s="1"/>
  <c r="AL50" i="4"/>
  <c r="AB50" i="4" s="1"/>
  <c r="AN50" i="4"/>
  <c r="P152" i="5" s="1"/>
  <c r="AM50" i="4"/>
  <c r="AC50" i="4" s="1"/>
  <c r="AO50" i="4"/>
  <c r="O152" i="5" s="1"/>
  <c r="V186" i="4"/>
  <c r="AN186" i="4"/>
  <c r="P163" i="5" s="1"/>
  <c r="AM181" i="4"/>
  <c r="AC181" i="4" s="1"/>
  <c r="AO181" i="4"/>
  <c r="O107" i="5" s="1"/>
  <c r="V288" i="4"/>
  <c r="V160" i="4"/>
  <c r="V193" i="4"/>
  <c r="AN193" i="4"/>
  <c r="P229" i="5" s="1"/>
  <c r="AL55" i="4"/>
  <c r="AB55" i="4" s="1"/>
  <c r="AN55" i="4"/>
  <c r="P112" i="5" s="1"/>
  <c r="AM64" i="4"/>
  <c r="AC64" i="4" s="1"/>
  <c r="AO64" i="4"/>
  <c r="O130" i="5" s="1"/>
  <c r="AM85" i="4"/>
  <c r="AC85" i="4" s="1"/>
  <c r="AO85" i="4"/>
  <c r="O156" i="5" s="1"/>
  <c r="AO378" i="4"/>
  <c r="O397" i="5" s="1"/>
  <c r="W378" i="4"/>
  <c r="V174" i="4"/>
  <c r="W196" i="4"/>
  <c r="W22" i="4"/>
  <c r="AO174" i="4"/>
  <c r="O84" i="5" s="1"/>
  <c r="W174" i="4"/>
  <c r="W155" i="4"/>
  <c r="W119" i="4"/>
  <c r="V293" i="4"/>
  <c r="W311" i="4"/>
  <c r="AO386" i="4"/>
  <c r="O385" i="5" s="1"/>
  <c r="W386" i="4"/>
  <c r="AL20" i="4"/>
  <c r="AB20" i="4" s="1"/>
  <c r="AN20" i="4"/>
  <c r="P155" i="5" s="1"/>
  <c r="AM278" i="4"/>
  <c r="AC278" i="4" s="1"/>
  <c r="AO278" i="4"/>
  <c r="O109" i="5" s="1"/>
  <c r="AO391" i="4"/>
  <c r="O335" i="5" s="1"/>
  <c r="W391" i="4"/>
  <c r="W357" i="4"/>
  <c r="AO357" i="4"/>
  <c r="O393" i="5" s="1"/>
  <c r="V189" i="4"/>
  <c r="W190" i="4"/>
  <c r="AL144" i="4"/>
  <c r="AB144" i="4" s="1"/>
  <c r="AN144" i="4"/>
  <c r="P124" i="5" s="1"/>
  <c r="W213" i="4"/>
  <c r="V141" i="4"/>
  <c r="V310" i="4"/>
  <c r="AO233" i="4"/>
  <c r="O329" i="5" s="1"/>
  <c r="W233" i="4"/>
  <c r="V73" i="4"/>
  <c r="AO206" i="4"/>
  <c r="O85" i="5" s="1"/>
  <c r="W206" i="4"/>
  <c r="V271" i="4"/>
  <c r="W266" i="4"/>
  <c r="AO266" i="4"/>
  <c r="O225" i="5" s="1"/>
  <c r="W156" i="4"/>
  <c r="W306" i="4"/>
  <c r="V129" i="4"/>
  <c r="V37" i="4"/>
  <c r="AL151" i="4"/>
  <c r="AB151" i="4" s="1"/>
  <c r="AN151" i="4"/>
  <c r="P377" i="5" s="1"/>
  <c r="W43" i="4"/>
  <c r="AO310" i="4"/>
  <c r="O255" i="5" s="1"/>
  <c r="W310" i="4"/>
  <c r="AL16" i="4"/>
  <c r="AB16" i="4" s="1"/>
  <c r="AN16" i="4"/>
  <c r="P58" i="5" s="1"/>
  <c r="AM127" i="4"/>
  <c r="AC127" i="4" s="1"/>
  <c r="AO127" i="4"/>
  <c r="O125" i="5" s="1"/>
  <c r="AO216" i="4"/>
  <c r="O188" i="5" s="1"/>
  <c r="W216" i="4"/>
  <c r="V232" i="4"/>
  <c r="AM61" i="4"/>
  <c r="AC61" i="4" s="1"/>
  <c r="AO61" i="4"/>
  <c r="O115" i="5" s="1"/>
  <c r="W370" i="4"/>
  <c r="W303" i="4"/>
  <c r="W325" i="4"/>
  <c r="W227" i="4"/>
  <c r="W290" i="4"/>
  <c r="W314" i="4"/>
  <c r="W335" i="4"/>
  <c r="W371" i="4"/>
  <c r="L49" i="3"/>
  <c r="AL6" i="4"/>
  <c r="AN6" i="4"/>
  <c r="P68" i="5" s="1"/>
  <c r="V280" i="4"/>
  <c r="AN280" i="4"/>
  <c r="P93" i="5" s="1"/>
  <c r="AE139" i="4"/>
  <c r="AG139" i="4" s="1"/>
  <c r="W283" i="4"/>
  <c r="AO283" i="4"/>
  <c r="O414" i="5" s="1"/>
  <c r="W140" i="4"/>
  <c r="AI36" i="4"/>
  <c r="AD36" i="4" s="1"/>
  <c r="AM234" i="4"/>
  <c r="AC234" i="4" s="1"/>
  <c r="AO234" i="4"/>
  <c r="O57" i="5" s="1"/>
  <c r="V124" i="4"/>
  <c r="AL418" i="4"/>
  <c r="AB418" i="4" s="1"/>
  <c r="AN418" i="4"/>
  <c r="P20" i="5" s="1"/>
  <c r="W297" i="4"/>
  <c r="AN370" i="4"/>
  <c r="P311" i="5" s="1"/>
  <c r="V370" i="4"/>
  <c r="AN260" i="4"/>
  <c r="P319" i="5" s="1"/>
  <c r="V260" i="4"/>
  <c r="AN414" i="4"/>
  <c r="P275" i="5" s="1"/>
  <c r="V414" i="4"/>
  <c r="V239" i="4"/>
  <c r="AN239" i="4"/>
  <c r="P317" i="5" s="1"/>
  <c r="V330" i="4"/>
  <c r="AN330" i="4"/>
  <c r="P321" i="5" s="1"/>
  <c r="V261" i="4"/>
  <c r="V290" i="4"/>
  <c r="AN290" i="4"/>
  <c r="P310" i="5" s="1"/>
  <c r="AN354" i="4"/>
  <c r="P299" i="5" s="1"/>
  <c r="V354" i="4"/>
  <c r="AL92" i="4"/>
  <c r="AB92" i="4" s="1"/>
  <c r="AN92" i="4"/>
  <c r="P218" i="5" s="1"/>
  <c r="AO384" i="4"/>
  <c r="O353" i="5" s="1"/>
  <c r="W384" i="4"/>
  <c r="AI172" i="4"/>
  <c r="AD172" i="4" s="1"/>
  <c r="W309" i="4"/>
  <c r="W299" i="4"/>
  <c r="W298" i="4"/>
  <c r="V243" i="4"/>
  <c r="W82" i="4"/>
  <c r="W66" i="4"/>
  <c r="X66" i="4" s="1"/>
  <c r="W133" i="4"/>
  <c r="W377" i="4"/>
  <c r="X377" i="4" s="1"/>
  <c r="L33" i="3"/>
  <c r="AM8" i="4"/>
  <c r="AO8" i="4"/>
  <c r="O83" i="5" s="1"/>
  <c r="AM38" i="4"/>
  <c r="AC38" i="4" s="1"/>
  <c r="AO38" i="4"/>
  <c r="O154" i="5" s="1"/>
  <c r="V357" i="4"/>
  <c r="AN357" i="4"/>
  <c r="P393" i="5" s="1"/>
  <c r="V69" i="4"/>
  <c r="V197" i="4"/>
  <c r="AI117" i="4"/>
  <c r="AD117" i="4" s="1"/>
  <c r="W232" i="4"/>
  <c r="W328" i="4"/>
  <c r="AI274" i="4"/>
  <c r="AD274" i="4" s="1"/>
  <c r="V336" i="4"/>
  <c r="AN336" i="4"/>
  <c r="P193" i="5" s="1"/>
  <c r="V304" i="4"/>
  <c r="V294" i="4"/>
  <c r="AL39" i="4"/>
  <c r="AB39" i="4" s="1"/>
  <c r="AN39" i="4"/>
  <c r="P47" i="5" s="1"/>
  <c r="V402" i="4"/>
  <c r="AN402" i="4"/>
  <c r="P328" i="5" s="1"/>
  <c r="W53" i="4"/>
  <c r="W164" i="4"/>
  <c r="V322" i="4"/>
  <c r="AI234" i="4"/>
  <c r="AD234" i="4" s="1"/>
  <c r="AM78" i="4"/>
  <c r="AC78" i="4" s="1"/>
  <c r="AO78" i="4"/>
  <c r="O215" i="5" s="1"/>
  <c r="AO253" i="4"/>
  <c r="O35" i="5" s="1"/>
  <c r="W253" i="4"/>
  <c r="V305" i="4"/>
  <c r="AN305" i="4"/>
  <c r="P346" i="5" s="1"/>
  <c r="AI192" i="4"/>
  <c r="AD192" i="4" s="1"/>
  <c r="W180" i="4"/>
  <c r="AO180" i="4"/>
  <c r="O6" i="5" s="1"/>
  <c r="V53" i="4"/>
  <c r="AN53" i="4"/>
  <c r="P78" i="5" s="1"/>
  <c r="AM15" i="4"/>
  <c r="AO15" i="4"/>
  <c r="O24" i="5" s="1"/>
  <c r="V273" i="4"/>
  <c r="W51" i="4"/>
  <c r="AI150" i="4"/>
  <c r="AD150" i="4" s="1"/>
  <c r="W242" i="4"/>
  <c r="V209" i="4"/>
  <c r="W31" i="4"/>
  <c r="AI77" i="4"/>
  <c r="AD77" i="4" s="1"/>
  <c r="AN266" i="4"/>
  <c r="P225" i="5" s="1"/>
  <c r="V266" i="4"/>
  <c r="V156" i="4"/>
  <c r="V272" i="4"/>
  <c r="R213" i="5"/>
  <c r="AQ382" i="4" s="1"/>
  <c r="AR382" i="4" s="1"/>
  <c r="AS382" i="4" s="1"/>
  <c r="W213" i="5"/>
  <c r="AO153" i="4"/>
  <c r="O165" i="5" s="1"/>
  <c r="W153" i="4"/>
  <c r="AM162" i="4"/>
  <c r="AC162" i="4" s="1"/>
  <c r="AO162" i="4"/>
  <c r="O214" i="5" s="1"/>
  <c r="AN231" i="4"/>
  <c r="P86" i="5" s="1"/>
  <c r="V231" i="4"/>
  <c r="V210" i="4"/>
  <c r="AL145" i="4"/>
  <c r="AB145" i="4" s="1"/>
  <c r="AN145" i="4"/>
  <c r="P44" i="5" s="1"/>
  <c r="L57" i="3"/>
  <c r="P57" i="3" s="1"/>
  <c r="V375" i="5"/>
  <c r="U375" i="5"/>
  <c r="W226" i="4"/>
  <c r="V361" i="4"/>
  <c r="AL30" i="4"/>
  <c r="AN30" i="4"/>
  <c r="P182" i="5" s="1"/>
  <c r="V383" i="4"/>
  <c r="V205" i="4"/>
  <c r="V93" i="4"/>
  <c r="AN93" i="4"/>
  <c r="P332" i="5" s="1"/>
  <c r="W57" i="4"/>
  <c r="AL420" i="4"/>
  <c r="AB420" i="4" s="1"/>
  <c r="AN420" i="4"/>
  <c r="P66" i="5" s="1"/>
  <c r="V373" i="4"/>
  <c r="AN373" i="4"/>
  <c r="P237" i="5" s="1"/>
  <c r="AL163" i="4"/>
  <c r="AB163" i="4" s="1"/>
  <c r="AN163" i="4"/>
  <c r="P50" i="5" s="1"/>
  <c r="W176" i="4"/>
  <c r="AO176" i="4"/>
  <c r="O29" i="5" s="1"/>
  <c r="AM54" i="4"/>
  <c r="AC54" i="4" s="1"/>
  <c r="AO54" i="4"/>
  <c r="O49" i="5" s="1"/>
  <c r="AE81" i="4"/>
  <c r="AG81" i="4" s="1"/>
  <c r="W282" i="4"/>
  <c r="AI109" i="4"/>
  <c r="AD109" i="4" s="1"/>
  <c r="W292" i="4"/>
  <c r="W351" i="4"/>
  <c r="AO351" i="4"/>
  <c r="O178" i="5" s="1"/>
  <c r="V43" i="4"/>
  <c r="V388" i="4"/>
  <c r="AL115" i="4"/>
  <c r="AB115" i="4" s="1"/>
  <c r="AN115" i="4"/>
  <c r="P157" i="5" s="1"/>
  <c r="AM267" i="4"/>
  <c r="AC267" i="4" s="1"/>
  <c r="AO267" i="4"/>
  <c r="O69" i="5" s="1"/>
  <c r="U83" i="5"/>
  <c r="V83" i="5"/>
  <c r="AN153" i="4"/>
  <c r="P165" i="5" s="1"/>
  <c r="V153" i="4"/>
  <c r="V307" i="4"/>
  <c r="AN307" i="4"/>
  <c r="P187" i="5" s="1"/>
  <c r="AO195" i="4"/>
  <c r="O89" i="5" s="1"/>
  <c r="W195" i="4"/>
  <c r="AO210" i="4"/>
  <c r="O88" i="5" s="1"/>
  <c r="W210" i="4"/>
  <c r="AL128" i="4"/>
  <c r="AB128" i="4" s="1"/>
  <c r="AN128" i="4"/>
  <c r="P67" i="5" s="1"/>
  <c r="W184" i="4"/>
  <c r="W158" i="4"/>
  <c r="W185" i="4"/>
  <c r="W331" i="4"/>
  <c r="V122" i="4"/>
  <c r="L18" i="3"/>
  <c r="AL202" i="4"/>
  <c r="AB202" i="4" s="1"/>
  <c r="AN202" i="4"/>
  <c r="P151" i="5" s="1"/>
  <c r="W83" i="4"/>
  <c r="AO388" i="4"/>
  <c r="O252" i="5" s="1"/>
  <c r="W388" i="4"/>
  <c r="X18" i="4"/>
  <c r="AE18" i="4"/>
  <c r="AG18" i="4" s="1"/>
  <c r="V333" i="4"/>
  <c r="V285" i="4"/>
  <c r="W268" i="4"/>
  <c r="W260" i="4"/>
  <c r="AO260" i="4"/>
  <c r="O319" i="5" s="1"/>
  <c r="W315" i="4"/>
  <c r="W182" i="4"/>
  <c r="W286" i="4"/>
  <c r="W326" i="4"/>
  <c r="AO342" i="4"/>
  <c r="O267" i="5" s="1"/>
  <c r="W342" i="4"/>
  <c r="AO380" i="4"/>
  <c r="O292" i="5" s="1"/>
  <c r="W380" i="4"/>
  <c r="AM32" i="4"/>
  <c r="AC32" i="4" s="1"/>
  <c r="AO32" i="4"/>
  <c r="O148" i="5" s="1"/>
  <c r="AL44" i="4"/>
  <c r="AB44" i="4" s="1"/>
  <c r="AN44" i="4"/>
  <c r="P153" i="5" s="1"/>
  <c r="V329" i="4"/>
  <c r="AM110" i="4"/>
  <c r="AC110" i="4" s="1"/>
  <c r="AO110" i="4"/>
  <c r="O219" i="5" s="1"/>
  <c r="AM23" i="4"/>
  <c r="AC23" i="4" s="1"/>
  <c r="AO23" i="4"/>
  <c r="O98" i="5" s="1"/>
  <c r="W142" i="4"/>
  <c r="W123" i="4"/>
  <c r="AN165" i="4"/>
  <c r="P8" i="5" s="1"/>
  <c r="V165" i="4"/>
  <c r="AM9" i="4"/>
  <c r="AC9" i="4" s="1"/>
  <c r="AO9" i="4"/>
  <c r="O22" i="5" s="1"/>
  <c r="AO318" i="4"/>
  <c r="O12" i="5" s="1"/>
  <c r="W318" i="4"/>
  <c r="AL45" i="4"/>
  <c r="AB45" i="4" s="1"/>
  <c r="AN45" i="4"/>
  <c r="P131" i="5" s="1"/>
  <c r="W271" i="4"/>
  <c r="V263" i="4"/>
  <c r="AN263" i="4"/>
  <c r="P296" i="5" s="1"/>
  <c r="V360" i="4"/>
  <c r="AN360" i="4"/>
  <c r="P300" i="5" s="1"/>
  <c r="V325" i="4"/>
  <c r="AN325" i="4"/>
  <c r="P282" i="5" s="1"/>
  <c r="V159" i="4"/>
  <c r="V312" i="4"/>
  <c r="V264" i="4"/>
  <c r="V327" i="4"/>
  <c r="V369" i="4"/>
  <c r="V253" i="4"/>
  <c r="X421" i="4"/>
  <c r="AE421" i="4"/>
  <c r="AG421" i="4" s="1"/>
  <c r="AI421" i="4" s="1"/>
  <c r="AD421" i="4" s="1"/>
  <c r="AN200" i="4"/>
  <c r="P143" i="5" s="1"/>
  <c r="V200" i="4"/>
  <c r="AO336" i="4"/>
  <c r="O193" i="5" s="1"/>
  <c r="W336" i="4"/>
  <c r="W338" i="4"/>
  <c r="W294" i="4"/>
  <c r="AO398" i="4"/>
  <c r="O386" i="5" s="1"/>
  <c r="W398" i="4"/>
  <c r="W81" i="4"/>
  <c r="X81" i="4" s="1"/>
  <c r="W151" i="4"/>
  <c r="AO412" i="4"/>
  <c r="O370" i="5" s="1"/>
  <c r="W412" i="4"/>
  <c r="AL32" i="4"/>
  <c r="AB32" i="4" s="1"/>
  <c r="AN32" i="4"/>
  <c r="P148" i="5" s="1"/>
  <c r="V350" i="4"/>
  <c r="V59" i="4"/>
  <c r="V254" i="4"/>
  <c r="W94" i="4"/>
  <c r="V76" i="4"/>
  <c r="AM95" i="4"/>
  <c r="AC95" i="4" s="1"/>
  <c r="AO95" i="4"/>
  <c r="O48" i="5" s="1"/>
  <c r="W209" i="4"/>
  <c r="AL117" i="4"/>
  <c r="AB117" i="4" s="1"/>
  <c r="AN117" i="4"/>
  <c r="P101" i="5" s="1"/>
  <c r="W345" i="4"/>
  <c r="V308" i="4"/>
  <c r="AN308" i="4"/>
  <c r="P197" i="5" s="1"/>
  <c r="V299" i="4"/>
  <c r="V321" i="4"/>
  <c r="AN321" i="4"/>
  <c r="P196" i="5" s="1"/>
  <c r="AN401" i="4"/>
  <c r="P330" i="5" s="1"/>
  <c r="V401" i="4"/>
  <c r="W417" i="4"/>
  <c r="AL213" i="4"/>
  <c r="AB213" i="4" s="1"/>
  <c r="AN213" i="4"/>
  <c r="P180" i="5" s="1"/>
  <c r="AL214" i="4"/>
  <c r="AB214" i="4" s="1"/>
  <c r="AN214" i="4"/>
  <c r="P17" i="5" s="1"/>
  <c r="V372" i="4"/>
  <c r="AL234" i="4"/>
  <c r="AB234" i="4" s="1"/>
  <c r="AN234" i="4"/>
  <c r="P57" i="5" s="1"/>
  <c r="V57" i="4"/>
  <c r="AI34" i="4"/>
  <c r="AD34" i="4" s="1"/>
  <c r="V114" i="4"/>
  <c r="AI5" i="4"/>
  <c r="W89" i="4"/>
  <c r="AM106" i="4"/>
  <c r="AC106" i="4" s="1"/>
  <c r="AO106" i="4"/>
  <c r="O37" i="5" s="1"/>
  <c r="AL150" i="4"/>
  <c r="AB150" i="4" s="1"/>
  <c r="AN150" i="4"/>
  <c r="P16" i="5" s="1"/>
  <c r="AI67" i="4"/>
  <c r="AD67" i="4" s="1"/>
  <c r="W238" i="4"/>
  <c r="V323" i="4"/>
  <c r="AN323" i="4"/>
  <c r="P159" i="5" s="1"/>
  <c r="AL77" i="4"/>
  <c r="AB77" i="4" s="1"/>
  <c r="AN77" i="4"/>
  <c r="P38" i="5" s="1"/>
  <c r="V155" i="4"/>
  <c r="V170" i="4"/>
  <c r="AN249" i="4"/>
  <c r="P243" i="5" s="1"/>
  <c r="V249" i="4"/>
  <c r="AL222" i="4"/>
  <c r="AB222" i="4" s="1"/>
  <c r="AN222" i="4"/>
  <c r="P65" i="5" s="1"/>
  <c r="W73" i="4"/>
  <c r="W307" i="4"/>
  <c r="AO307" i="4"/>
  <c r="O187" i="5" s="1"/>
  <c r="W254" i="4"/>
  <c r="AO254" i="4"/>
  <c r="O392" i="5" s="1"/>
  <c r="V195" i="4"/>
  <c r="AL116" i="4"/>
  <c r="AB116" i="4" s="1"/>
  <c r="AN116" i="4"/>
  <c r="P63" i="5" s="1"/>
  <c r="AI145" i="4"/>
  <c r="AD145" i="4" s="1"/>
  <c r="V381" i="4"/>
  <c r="AN381" i="4"/>
  <c r="P13" i="5" s="1"/>
  <c r="U370" i="5"/>
  <c r="V370" i="5"/>
  <c r="V49" i="4"/>
  <c r="AF121" i="4"/>
  <c r="AH121" i="4" s="1"/>
  <c r="AL42" i="4"/>
  <c r="AB42" i="4" s="1"/>
  <c r="AN42" i="4"/>
  <c r="P105" i="5" s="1"/>
  <c r="W218" i="4"/>
  <c r="AL68" i="4"/>
  <c r="AB68" i="4" s="1"/>
  <c r="AN68" i="4"/>
  <c r="P222" i="5" s="1"/>
  <c r="W129" i="4"/>
  <c r="V324" i="4"/>
  <c r="AM16" i="4"/>
  <c r="AC16" i="4" s="1"/>
  <c r="AO16" i="4"/>
  <c r="O58" i="5" s="1"/>
  <c r="W204" i="4"/>
  <c r="AO245" i="4"/>
  <c r="O403" i="5" s="1"/>
  <c r="W245" i="4"/>
  <c r="AM144" i="4"/>
  <c r="AC144" i="4" s="1"/>
  <c r="AO144" i="4"/>
  <c r="O124" i="5" s="1"/>
  <c r="V229" i="4"/>
  <c r="V176" i="4"/>
  <c r="V27" i="4"/>
  <c r="V158" i="4"/>
  <c r="V206" i="4"/>
  <c r="AO187" i="4"/>
  <c r="O33" i="5" s="1"/>
  <c r="W187" i="4"/>
  <c r="AL14" i="4"/>
  <c r="AB14" i="4" s="1"/>
  <c r="AN14" i="4"/>
  <c r="P18" i="5" s="1"/>
  <c r="AL125" i="4"/>
  <c r="AB125" i="4" s="1"/>
  <c r="AN125" i="4"/>
  <c r="P121" i="5" s="1"/>
  <c r="V47" i="4"/>
  <c r="AL109" i="4"/>
  <c r="AB109" i="4" s="1"/>
  <c r="AN109" i="4"/>
  <c r="P102" i="5" s="1"/>
  <c r="W359" i="4"/>
  <c r="AO411" i="4"/>
  <c r="O179" i="5" s="1"/>
  <c r="W411" i="4"/>
  <c r="V40" i="4"/>
  <c r="AM33" i="4"/>
  <c r="AC33" i="4" s="1"/>
  <c r="AO33" i="4"/>
  <c r="O106" i="5" s="1"/>
  <c r="M8" i="3"/>
  <c r="AB8" i="4"/>
  <c r="AM334" i="4"/>
  <c r="AC334" i="4" s="1"/>
  <c r="AO334" i="4"/>
  <c r="O46" i="5" s="1"/>
  <c r="V111" i="4"/>
  <c r="W166" i="4"/>
  <c r="AO166" i="4"/>
  <c r="O87" i="5" s="1"/>
  <c r="AO381" i="4"/>
  <c r="O13" i="5" s="1"/>
  <c r="W381" i="4"/>
  <c r="W51" i="5"/>
  <c r="R51" i="5"/>
  <c r="AQ413" i="4" s="1"/>
  <c r="AR413" i="4" s="1"/>
  <c r="AS413" i="4" s="1"/>
  <c r="W280" i="4"/>
  <c r="V194" i="4"/>
  <c r="AM7" i="4"/>
  <c r="AO7" i="4"/>
  <c r="O14" i="5" s="1"/>
  <c r="W272" i="4"/>
  <c r="W167" i="4"/>
  <c r="AO373" i="4"/>
  <c r="O237" i="5" s="1"/>
  <c r="W373" i="4"/>
  <c r="V74" i="4"/>
  <c r="V41" i="4"/>
  <c r="W49" i="4"/>
  <c r="V88" i="4"/>
  <c r="AM79" i="4"/>
  <c r="AC79" i="4" s="1"/>
  <c r="AO79" i="4"/>
  <c r="O26" i="5" s="1"/>
  <c r="AL46" i="4"/>
  <c r="AB46" i="4" s="1"/>
  <c r="AN46" i="4"/>
  <c r="P363" i="5" s="1"/>
  <c r="V320" i="4"/>
  <c r="AN320" i="4"/>
  <c r="P174" i="5" s="1"/>
  <c r="V345" i="4"/>
  <c r="AM149" i="4"/>
  <c r="AC149" i="4" s="1"/>
  <c r="AO149" i="4"/>
  <c r="O103" i="5" s="1"/>
  <c r="AL64" i="4"/>
  <c r="AB64" i="4" s="1"/>
  <c r="AN64" i="4"/>
  <c r="P130" i="5" s="1"/>
  <c r="W341" i="4"/>
  <c r="AO264" i="4"/>
  <c r="O271" i="5" s="1"/>
  <c r="W264" i="4"/>
  <c r="W211" i="4"/>
  <c r="W225" i="4"/>
  <c r="W293" i="4"/>
  <c r="W317" i="4"/>
  <c r="W352" i="4"/>
  <c r="W368" i="4"/>
  <c r="AM42" i="4"/>
  <c r="AC42" i="4" s="1"/>
  <c r="AO42" i="4"/>
  <c r="O105" i="5" s="1"/>
  <c r="AI108" i="4"/>
  <c r="AD108" i="4" s="1"/>
  <c r="AN184" i="4"/>
  <c r="P95" i="5" s="1"/>
  <c r="V184" i="4"/>
  <c r="AL70" i="4"/>
  <c r="AB70" i="4" s="1"/>
  <c r="AN70" i="4"/>
  <c r="P181" i="5" s="1"/>
  <c r="AE19" i="4"/>
  <c r="AG19" i="4" s="1"/>
  <c r="W228" i="4"/>
  <c r="W122" i="4"/>
  <c r="AL85" i="4"/>
  <c r="AB85" i="4" s="1"/>
  <c r="AN85" i="4"/>
  <c r="P156" i="5" s="1"/>
  <c r="AF25" i="4"/>
  <c r="AH25" i="4" s="1"/>
  <c r="AM20" i="4"/>
  <c r="AC20" i="4" s="1"/>
  <c r="AO20" i="4"/>
  <c r="O155" i="5" s="1"/>
  <c r="V376" i="4"/>
  <c r="AN376" i="4"/>
  <c r="P284" i="5" s="1"/>
  <c r="V352" i="4"/>
  <c r="V270" i="4"/>
  <c r="V296" i="4"/>
  <c r="V315" i="4"/>
  <c r="AN315" i="4"/>
  <c r="P295" i="5" s="1"/>
  <c r="V268" i="4"/>
  <c r="V340" i="4"/>
  <c r="V342" i="4"/>
  <c r="AN342" i="4"/>
  <c r="P267" i="5" s="1"/>
  <c r="V154" i="4"/>
  <c r="W308" i="4"/>
  <c r="W295" i="4"/>
  <c r="AO295" i="4"/>
  <c r="O190" i="5" s="1"/>
  <c r="W397" i="4"/>
  <c r="AO397" i="4"/>
  <c r="O384" i="5" s="1"/>
  <c r="W143" i="4"/>
  <c r="W90" i="4"/>
  <c r="W171" i="4"/>
  <c r="W422" i="4"/>
  <c r="AI32" i="4"/>
  <c r="AD32" i="4" s="1"/>
  <c r="AL75" i="4"/>
  <c r="AB75" i="4" s="1"/>
  <c r="AN75" i="4"/>
  <c r="P59" i="5" s="1"/>
  <c r="AL12" i="4"/>
  <c r="AN12" i="4"/>
  <c r="P217" i="5" s="1"/>
  <c r="AN405" i="4"/>
  <c r="P354" i="5" s="1"/>
  <c r="V405" i="4"/>
  <c r="AL394" i="4"/>
  <c r="AB394" i="4" s="1"/>
  <c r="AN394" i="4"/>
  <c r="P117" i="5" s="1"/>
  <c r="AL149" i="4"/>
  <c r="AB149" i="4" s="1"/>
  <c r="AN149" i="4"/>
  <c r="P103" i="5" s="1"/>
  <c r="L23" i="3"/>
  <c r="AM87" i="4"/>
  <c r="AC87" i="4" s="1"/>
  <c r="AO87" i="4"/>
  <c r="O54" i="5" s="1"/>
  <c r="AN251" i="4"/>
  <c r="P394" i="5" s="1"/>
  <c r="V251" i="4"/>
  <c r="V217" i="4"/>
  <c r="W186" i="4"/>
  <c r="AL171" i="4"/>
  <c r="AB171" i="4" s="1"/>
  <c r="AN171" i="4"/>
  <c r="P376" i="5" s="1"/>
  <c r="W201" i="4"/>
  <c r="L25" i="3"/>
  <c r="AL353" i="4"/>
  <c r="AB353" i="4" s="1"/>
  <c r="AN353" i="4"/>
  <c r="P61" i="5" s="1"/>
  <c r="V255" i="4"/>
  <c r="AN255" i="4"/>
  <c r="P208" i="5" s="1"/>
  <c r="V289" i="4"/>
  <c r="AN289" i="4"/>
  <c r="P205" i="5" s="1"/>
  <c r="AN302" i="4"/>
  <c r="P192" i="5" s="1"/>
  <c r="V302" i="4"/>
  <c r="W124" i="4"/>
  <c r="AL96" i="4"/>
  <c r="AB96" i="4" s="1"/>
  <c r="AN96" i="4"/>
  <c r="P19" i="5" s="1"/>
  <c r="U378" i="5"/>
  <c r="V378" i="5"/>
  <c r="V179" i="4"/>
  <c r="AN179" i="4"/>
  <c r="P327" i="5" s="1"/>
  <c r="W147" i="4"/>
  <c r="W189" i="4"/>
  <c r="AL10" i="4"/>
  <c r="AN10" i="4"/>
  <c r="P97" i="5" s="1"/>
  <c r="V191" i="4"/>
  <c r="AM14" i="4"/>
  <c r="AC14" i="4" s="1"/>
  <c r="AO14" i="4"/>
  <c r="O18" i="5" s="1"/>
  <c r="AO175" i="4"/>
  <c r="O7" i="5" s="1"/>
  <c r="W175" i="4"/>
  <c r="V417" i="4"/>
  <c r="AL34" i="4"/>
  <c r="AB34" i="4" s="1"/>
  <c r="AN34" i="4"/>
  <c r="P133" i="5" s="1"/>
  <c r="AM98" i="4"/>
  <c r="AC98" i="4" s="1"/>
  <c r="AO98" i="4"/>
  <c r="O62" i="5" s="1"/>
  <c r="L26" i="3"/>
  <c r="W76" i="4"/>
  <c r="V339" i="4"/>
  <c r="AN339" i="4"/>
  <c r="P160" i="5" s="1"/>
  <c r="AM120" i="4"/>
  <c r="AC120" i="4" s="1"/>
  <c r="AO120" i="4"/>
  <c r="O21" i="5" s="1"/>
  <c r="AL24" i="4"/>
  <c r="AB24" i="4" s="1"/>
  <c r="AN24" i="4"/>
  <c r="P100" i="5" s="1"/>
  <c r="AM56" i="4"/>
  <c r="AC56" i="4" s="1"/>
  <c r="AO56" i="4"/>
  <c r="O149" i="5" s="1"/>
  <c r="V250" i="4"/>
  <c r="AN161" i="4"/>
  <c r="P241" i="5" s="1"/>
  <c r="V161" i="4"/>
  <c r="V306" i="4"/>
  <c r="AN306" i="4"/>
  <c r="P235" i="5" s="1"/>
  <c r="AI222" i="4"/>
  <c r="AD222" i="4" s="1"/>
  <c r="AI33" i="4"/>
  <c r="AD33" i="4" s="1"/>
  <c r="AM152" i="4"/>
  <c r="AC152" i="4" s="1"/>
  <c r="AO152" i="4"/>
  <c r="O40" i="5" s="1"/>
  <c r="AM145" i="4"/>
  <c r="AC145" i="4" s="1"/>
  <c r="AO145" i="4"/>
  <c r="O44" i="5" s="1"/>
  <c r="AM6" i="4"/>
  <c r="AO6" i="4"/>
  <c r="O68" i="5" s="1"/>
  <c r="V166" i="4"/>
  <c r="AI29" i="4"/>
  <c r="AD29" i="4" s="1"/>
  <c r="AL80" i="4"/>
  <c r="AB80" i="4" s="1"/>
  <c r="AN80" i="4"/>
  <c r="P123" i="5" s="1"/>
  <c r="AO402" i="4"/>
  <c r="O328" i="5" s="1"/>
  <c r="W402" i="4"/>
  <c r="AM172" i="4"/>
  <c r="AC172" i="4" s="1"/>
  <c r="AO172" i="4"/>
  <c r="O25" i="5" s="1"/>
  <c r="W249" i="4"/>
  <c r="V269" i="4"/>
  <c r="V224" i="4"/>
  <c r="W263" i="4"/>
  <c r="V168" i="4"/>
  <c r="V346" i="4"/>
  <c r="AN346" i="4"/>
  <c r="P96" i="5" s="1"/>
  <c r="AL11" i="4"/>
  <c r="AB11" i="4" s="1"/>
  <c r="AN11" i="4"/>
  <c r="P129" i="5" s="1"/>
  <c r="AN223" i="4"/>
  <c r="P274" i="5" s="1"/>
  <c r="V223" i="4"/>
  <c r="W255" i="4"/>
  <c r="AL138" i="4"/>
  <c r="AB138" i="4" s="1"/>
  <c r="AN138" i="4"/>
  <c r="P368" i="5" s="1"/>
  <c r="AM418" i="4"/>
  <c r="AC418" i="4" s="1"/>
  <c r="AO418" i="4"/>
  <c r="O20" i="5" s="1"/>
  <c r="V343" i="4"/>
  <c r="AN343" i="4"/>
  <c r="P212" i="5" s="1"/>
  <c r="AE99" i="4"/>
  <c r="AG99" i="4" s="1"/>
  <c r="V190" i="4"/>
  <c r="V319" i="4"/>
  <c r="AN319" i="4"/>
  <c r="P158" i="5" s="1"/>
  <c r="V137" i="4"/>
  <c r="AN137" i="4"/>
  <c r="P246" i="5" s="1"/>
  <c r="AL105" i="4"/>
  <c r="AB105" i="4" s="1"/>
  <c r="AN105" i="4"/>
  <c r="P136" i="5" s="1"/>
  <c r="AO322" i="4"/>
  <c r="O32" i="5" s="1"/>
  <c r="W322" i="4"/>
  <c r="AL63" i="4"/>
  <c r="AB63" i="4" s="1"/>
  <c r="AN63" i="4"/>
  <c r="P45" i="5" s="1"/>
  <c r="W191" i="4"/>
  <c r="AL65" i="4"/>
  <c r="AB65" i="4" s="1"/>
  <c r="AN65" i="4"/>
  <c r="P15" i="5" s="1"/>
  <c r="V300" i="4"/>
  <c r="AN300" i="4"/>
  <c r="P250" i="5" s="1"/>
  <c r="V83" i="4"/>
  <c r="AL267" i="4"/>
  <c r="AB267" i="4" s="1"/>
  <c r="AN267" i="4"/>
  <c r="P69" i="5" s="1"/>
  <c r="AL131" i="4"/>
  <c r="AB131" i="4" s="1"/>
  <c r="AN131" i="4"/>
  <c r="P127" i="5" s="1"/>
  <c r="AM108" i="4"/>
  <c r="AC108" i="4" s="1"/>
  <c r="AO108" i="4"/>
  <c r="O137" i="5" s="1"/>
  <c r="AM24" i="4"/>
  <c r="AC24" i="4" s="1"/>
  <c r="AO24" i="4"/>
  <c r="O100" i="5" s="1"/>
  <c r="X422" i="4"/>
  <c r="W262" i="4"/>
  <c r="AO262" i="4"/>
  <c r="O90" i="5" s="1"/>
  <c r="AL106" i="4"/>
  <c r="AB106" i="4" s="1"/>
  <c r="AN106" i="4"/>
  <c r="P37" i="5" s="1"/>
  <c r="AL56" i="4"/>
  <c r="AB56" i="4" s="1"/>
  <c r="AN56" i="4"/>
  <c r="P149" i="5" s="1"/>
  <c r="W329" i="4"/>
  <c r="W332" i="4"/>
  <c r="AO332" i="4"/>
  <c r="O234" i="5" s="1"/>
  <c r="W177" i="4"/>
  <c r="V226" i="4"/>
  <c r="AN406" i="4"/>
  <c r="P422" i="5" s="1"/>
  <c r="V406" i="4"/>
  <c r="V123" i="4"/>
  <c r="W419" i="4"/>
  <c r="W100" i="4"/>
  <c r="V121" i="4"/>
  <c r="W114" i="4"/>
  <c r="V328" i="4"/>
  <c r="AM91" i="4"/>
  <c r="AC91" i="4" s="1"/>
  <c r="AO91" i="4"/>
  <c r="O114" i="5" s="1"/>
  <c r="W330" i="4"/>
  <c r="AO223" i="4"/>
  <c r="O274" i="5" s="1"/>
  <c r="W223" i="4"/>
  <c r="W159" i="4"/>
  <c r="W237" i="4"/>
  <c r="AO296" i="4"/>
  <c r="O315" i="5" s="1"/>
  <c r="W296" i="4"/>
  <c r="W340" i="4"/>
  <c r="AO340" i="4"/>
  <c r="O286" i="5" s="1"/>
  <c r="W358" i="4"/>
  <c r="AO369" i="4"/>
  <c r="O294" i="5" s="1"/>
  <c r="W369" i="4"/>
  <c r="W47" i="4"/>
  <c r="AL54" i="4"/>
  <c r="AB54" i="4" s="1"/>
  <c r="AN54" i="4"/>
  <c r="P49" i="5" s="1"/>
  <c r="AL108" i="4"/>
  <c r="AB108" i="4" s="1"/>
  <c r="AN108" i="4"/>
  <c r="P137" i="5" s="1"/>
  <c r="AO236" i="4"/>
  <c r="O263" i="5" s="1"/>
  <c r="W236" i="4"/>
  <c r="V256" i="4"/>
  <c r="AI61" i="4"/>
  <c r="AD61" i="4" s="1"/>
  <c r="W28" i="4"/>
  <c r="W126" i="4"/>
  <c r="V400" i="4"/>
  <c r="AN400" i="4"/>
  <c r="P245" i="5" s="1"/>
  <c r="AL265" i="4"/>
  <c r="AB265" i="4" s="1"/>
  <c r="AN265" i="4"/>
  <c r="P70" i="5" s="1"/>
  <c r="W194" i="4"/>
  <c r="V380" i="4"/>
  <c r="AN380" i="4"/>
  <c r="P292" i="5" s="1"/>
  <c r="AN363" i="4"/>
  <c r="P304" i="5" s="1"/>
  <c r="V363" i="4"/>
  <c r="V344" i="4"/>
  <c r="V316" i="4"/>
  <c r="V317" i="4"/>
  <c r="V237" i="4"/>
  <c r="V335" i="4"/>
  <c r="V387" i="5"/>
  <c r="U387" i="5"/>
  <c r="W403" i="4"/>
  <c r="AO403" i="4"/>
  <c r="O355" i="5" s="1"/>
  <c r="W230" i="4"/>
  <c r="W220" i="4"/>
  <c r="W321" i="4"/>
  <c r="AO321" i="4"/>
  <c r="O196" i="5" s="1"/>
  <c r="W399" i="4"/>
  <c r="AO399" i="4"/>
  <c r="O361" i="5" s="1"/>
  <c r="W139" i="4"/>
  <c r="X139" i="4" s="1"/>
  <c r="W99" i="4"/>
  <c r="W287" i="4"/>
  <c r="V31" i="4"/>
  <c r="AL71" i="4"/>
  <c r="AB71" i="4" s="1"/>
  <c r="AN71" i="4"/>
  <c r="P23" i="5" s="1"/>
  <c r="AN384" i="4"/>
  <c r="P353" i="5" s="1"/>
  <c r="V384" i="4"/>
  <c r="AM198" i="4"/>
  <c r="AC198" i="4" s="1"/>
  <c r="AO198" i="4"/>
  <c r="O64" i="5" s="1"/>
  <c r="AO400" i="4"/>
  <c r="O245" i="5" s="1"/>
  <c r="W400" i="4"/>
  <c r="V375" i="4"/>
  <c r="AL98" i="4"/>
  <c r="AB98" i="4" s="1"/>
  <c r="AN98" i="4"/>
  <c r="P62" i="5" s="1"/>
  <c r="V89" i="4"/>
  <c r="AN391" i="4"/>
  <c r="P335" i="5" s="1"/>
  <c r="V391" i="4"/>
  <c r="AM92" i="4"/>
  <c r="AC92" i="4" s="1"/>
  <c r="AO92" i="4"/>
  <c r="O218" i="5" s="1"/>
  <c r="W319" i="4"/>
  <c r="AM11" i="4"/>
  <c r="AC11" i="4" s="1"/>
  <c r="AO11" i="4"/>
  <c r="O129" i="5" s="1"/>
  <c r="R39" i="5"/>
  <c r="AQ409" i="4" s="1"/>
  <c r="AR409" i="4" s="1"/>
  <c r="AS409" i="4" s="1"/>
  <c r="W39" i="5"/>
  <c r="W221" i="4"/>
  <c r="V94" i="4"/>
  <c r="V275" i="4"/>
  <c r="L48" i="3"/>
  <c r="V338" i="4"/>
  <c r="AI72" i="4"/>
  <c r="AD72" i="4" s="1"/>
  <c r="AI96" i="4"/>
  <c r="AD96" i="4" s="1"/>
  <c r="L38" i="3"/>
  <c r="W27" i="4"/>
  <c r="AN404" i="4"/>
  <c r="P31" i="5" s="1"/>
  <c r="V404" i="4"/>
  <c r="AI10" i="4"/>
  <c r="AD10" i="4" s="1"/>
  <c r="V196" i="4"/>
  <c r="AM55" i="4"/>
  <c r="AC55" i="4" s="1"/>
  <c r="AO55" i="4"/>
  <c r="O112" i="5" s="1"/>
  <c r="AI130" i="4"/>
  <c r="AD130" i="4" s="1"/>
  <c r="V134" i="4"/>
  <c r="AM105" i="4"/>
  <c r="AC105" i="4" s="1"/>
  <c r="AO105" i="4"/>
  <c r="O136" i="5" s="1"/>
  <c r="AM75" i="4"/>
  <c r="AC75" i="4" s="1"/>
  <c r="AO75" i="4"/>
  <c r="O59" i="5" s="1"/>
  <c r="AM80" i="4"/>
  <c r="AC80" i="4" s="1"/>
  <c r="AO80" i="4"/>
  <c r="O123" i="5" s="1"/>
  <c r="AL5" i="4"/>
  <c r="AN5" i="4"/>
  <c r="P141" i="5" s="1"/>
  <c r="W93" i="4"/>
  <c r="AM125" i="4"/>
  <c r="AC125" i="4" s="1"/>
  <c r="AO125" i="4"/>
  <c r="O121" i="5" s="1"/>
  <c r="AL67" i="4"/>
  <c r="AB67" i="4" s="1"/>
  <c r="AN67" i="4"/>
  <c r="P150" i="5" s="1"/>
  <c r="W197" i="4"/>
  <c r="AM97" i="4"/>
  <c r="AC97" i="4" s="1"/>
  <c r="AO97" i="4"/>
  <c r="O126" i="5" s="1"/>
  <c r="AI24" i="4"/>
  <c r="AD24" i="4" s="1"/>
  <c r="X136" i="4"/>
  <c r="AE136" i="4"/>
  <c r="AG136" i="4" s="1"/>
  <c r="AN247" i="4"/>
  <c r="P228" i="5" s="1"/>
  <c r="V247" i="4"/>
  <c r="V167" i="4"/>
  <c r="AN332" i="4"/>
  <c r="P234" i="5" s="1"/>
  <c r="V332" i="4"/>
  <c r="AL33" i="4"/>
  <c r="AB33" i="4" s="1"/>
  <c r="AN33" i="4"/>
  <c r="P106" i="5" s="1"/>
  <c r="W62" i="4"/>
  <c r="AM420" i="4"/>
  <c r="AC420" i="4" s="1"/>
  <c r="AO420" i="4"/>
  <c r="O66" i="5" s="1"/>
  <c r="AO205" i="4"/>
  <c r="O396" i="5" s="1"/>
  <c r="W205" i="4"/>
  <c r="AN262" i="4"/>
  <c r="P90" i="5" s="1"/>
  <c r="V262" i="4"/>
  <c r="W404" i="4"/>
  <c r="AO404" i="4"/>
  <c r="O31" i="5" s="1"/>
  <c r="W137" i="4"/>
  <c r="AL52" i="4"/>
  <c r="AB52" i="4" s="1"/>
  <c r="AN52" i="4"/>
  <c r="P139" i="5" s="1"/>
  <c r="V28" i="4"/>
  <c r="W379" i="4"/>
  <c r="AO379" i="4"/>
  <c r="O257" i="5" s="1"/>
  <c r="L16" i="3"/>
  <c r="J3" i="3"/>
  <c r="AO367" i="4"/>
  <c r="O265" i="5" s="1"/>
  <c r="W367" i="4"/>
  <c r="AO356" i="4"/>
  <c r="O268" i="5" s="1"/>
  <c r="W356" i="4"/>
  <c r="AM192" i="4"/>
  <c r="AC192" i="4" s="1"/>
  <c r="AO192" i="4"/>
  <c r="O119" i="5" s="1"/>
  <c r="V347" i="4"/>
  <c r="X135" i="4"/>
  <c r="AE135" i="4"/>
  <c r="AG135" i="4" s="1"/>
  <c r="W19" i="4"/>
  <c r="AL157" i="4"/>
  <c r="AB157" i="4" s="1"/>
  <c r="AN157" i="4"/>
  <c r="P56" i="5" s="1"/>
  <c r="AM77" i="4"/>
  <c r="AC77" i="4" s="1"/>
  <c r="AO77" i="4"/>
  <c r="O38" i="5" s="1"/>
  <c r="AL130" i="4"/>
  <c r="AB130" i="4" s="1"/>
  <c r="AN130" i="4"/>
  <c r="P71" i="5" s="1"/>
  <c r="L51" i="3"/>
  <c r="AL204" i="4"/>
  <c r="AB204" i="4" s="1"/>
  <c r="AN204" i="4"/>
  <c r="P380" i="5" s="1"/>
  <c r="AI105" i="4"/>
  <c r="AD105" i="4" s="1"/>
  <c r="AO372" i="4"/>
  <c r="O30" i="5" s="1"/>
  <c r="W372" i="4"/>
  <c r="W240" i="4"/>
  <c r="W30" i="4"/>
  <c r="V419" i="4"/>
  <c r="W401" i="4"/>
  <c r="AO401" i="4"/>
  <c r="O330" i="5" s="1"/>
  <c r="AI131" i="4"/>
  <c r="AD131" i="4" s="1"/>
  <c r="V382" i="5"/>
  <c r="U382" i="5"/>
  <c r="AM374" i="4"/>
  <c r="AC374" i="4" s="1"/>
  <c r="AO374" i="4"/>
  <c r="O43" i="5" s="1"/>
  <c r="V245" i="4"/>
  <c r="AM104" i="4"/>
  <c r="AC104" i="4" s="1"/>
  <c r="AO104" i="4"/>
  <c r="O42" i="5" s="1"/>
  <c r="W346" i="4"/>
  <c r="AM109" i="4"/>
  <c r="AC109" i="4" s="1"/>
  <c r="AO109" i="4"/>
  <c r="O102" i="5" s="1"/>
  <c r="W348" i="4"/>
  <c r="W250" i="4"/>
  <c r="W193" i="4"/>
  <c r="V126" i="4"/>
  <c r="AN415" i="4"/>
  <c r="P406" i="5" s="1"/>
  <c r="V415" i="4"/>
  <c r="AN140" i="4"/>
  <c r="P413" i="5" s="1"/>
  <c r="V140" i="4"/>
  <c r="W199" i="4"/>
  <c r="W84" i="4"/>
  <c r="V25" i="4"/>
  <c r="X396" i="4"/>
  <c r="AL38" i="4"/>
  <c r="AB38" i="4" s="1"/>
  <c r="AN38" i="4"/>
  <c r="P154" i="5" s="1"/>
  <c r="AL21" i="4"/>
  <c r="AN21" i="4"/>
  <c r="P351" i="5" s="1"/>
  <c r="W312" i="4"/>
  <c r="W316" i="4"/>
  <c r="AO364" i="4"/>
  <c r="O269" i="5" s="1"/>
  <c r="W364" i="4"/>
  <c r="W183" i="4"/>
  <c r="W281" i="4"/>
  <c r="W349" i="4"/>
  <c r="AO362" i="4"/>
  <c r="O298" i="5" s="1"/>
  <c r="W362" i="4"/>
  <c r="W414" i="4"/>
  <c r="AM117" i="4"/>
  <c r="AC117" i="4" s="1"/>
  <c r="AO117" i="4"/>
  <c r="O101" i="5" s="1"/>
  <c r="AM222" i="4"/>
  <c r="AC222" i="4" s="1"/>
  <c r="AO222" i="4"/>
  <c r="O65" i="5" s="1"/>
  <c r="AI54" i="4"/>
  <c r="AD54" i="4" s="1"/>
  <c r="AO259" i="4"/>
  <c r="O261" i="5" s="1"/>
  <c r="W259" i="4"/>
  <c r="L39" i="3"/>
  <c r="AL61" i="4"/>
  <c r="AB61" i="4" s="1"/>
  <c r="AN61" i="4"/>
  <c r="P115" i="5" s="1"/>
  <c r="W406" i="4"/>
  <c r="AO406" i="4"/>
  <c r="O422" i="5" s="1"/>
  <c r="W37" i="4"/>
  <c r="W113" i="4"/>
  <c r="AL292" i="4"/>
  <c r="AB292" i="4" s="1"/>
  <c r="AN292" i="4"/>
  <c r="P184" i="5" s="1"/>
  <c r="W188" i="4"/>
  <c r="AL278" i="4"/>
  <c r="AB278" i="4" s="1"/>
  <c r="AN278" i="4"/>
  <c r="P109" i="5" s="1"/>
  <c r="AM13" i="4"/>
  <c r="AO13" i="4"/>
  <c r="O147" i="5" s="1"/>
  <c r="AM116" i="4"/>
  <c r="AC116" i="4" s="1"/>
  <c r="AO116" i="4"/>
  <c r="O63" i="5" s="1"/>
  <c r="AM157" i="4"/>
  <c r="AC157" i="4" s="1"/>
  <c r="AO157" i="4"/>
  <c r="O56" i="5" s="1"/>
  <c r="AN303" i="4"/>
  <c r="P306" i="5" s="1"/>
  <c r="V303" i="4"/>
  <c r="AN364" i="4"/>
  <c r="P269" i="5" s="1"/>
  <c r="V364" i="4"/>
  <c r="V349" i="4"/>
  <c r="AN349" i="4"/>
  <c r="P276" i="5" s="1"/>
  <c r="V355" i="4"/>
  <c r="V227" i="4"/>
  <c r="AN227" i="4"/>
  <c r="P283" i="5" s="1"/>
  <c r="L31" i="3"/>
  <c r="V286" i="4"/>
  <c r="V358" i="4"/>
  <c r="AL181" i="4"/>
  <c r="AB181" i="4" s="1"/>
  <c r="AN181" i="4"/>
  <c r="P107" i="5" s="1"/>
  <c r="AO405" i="4"/>
  <c r="O354" i="5" s="1"/>
  <c r="W405" i="4"/>
  <c r="AM131" i="4"/>
  <c r="AC131" i="4" s="1"/>
  <c r="AO131" i="4"/>
  <c r="O127" i="5" s="1"/>
  <c r="AL102" i="4"/>
  <c r="AB102" i="4" s="1"/>
  <c r="AN102" i="4"/>
  <c r="P216" i="5" s="1"/>
  <c r="W277" i="4"/>
  <c r="W229" i="4"/>
  <c r="W302" i="4"/>
  <c r="W146" i="4"/>
  <c r="K3" i="3"/>
  <c r="W101" i="4"/>
  <c r="W313" i="4"/>
  <c r="X313" i="4" s="1"/>
  <c r="AM5" i="4"/>
  <c r="AO5" i="4"/>
  <c r="O141" i="5" s="1"/>
  <c r="AM68" i="4"/>
  <c r="AC68" i="4" s="1"/>
  <c r="AO68" i="4"/>
  <c r="O222" i="5" s="1"/>
  <c r="AM71" i="4"/>
  <c r="AC71" i="4" s="1"/>
  <c r="AO71" i="4"/>
  <c r="O23" i="5" s="1"/>
  <c r="L56" i="3"/>
  <c r="P56" i="3" s="1"/>
  <c r="AI149" i="4"/>
  <c r="AD149" i="4" s="1"/>
  <c r="V51" i="4"/>
  <c r="V416" i="4"/>
  <c r="W339" i="4"/>
  <c r="AM12" i="4"/>
  <c r="AO12" i="4"/>
  <c r="O217" i="5" s="1"/>
  <c r="AI79" i="4"/>
  <c r="AD79" i="4" s="1"/>
  <c r="W224" i="4"/>
  <c r="AO243" i="4"/>
  <c r="O75" i="5" s="1"/>
  <c r="W243" i="4"/>
  <c r="V220" i="4"/>
  <c r="AN248" i="4"/>
  <c r="P202" i="5" s="1"/>
  <c r="V248" i="4"/>
  <c r="V298" i="4"/>
  <c r="AL72" i="4"/>
  <c r="AB72" i="4" s="1"/>
  <c r="AN72" i="4"/>
  <c r="P134" i="5" s="1"/>
  <c r="V233" i="4"/>
  <c r="W134" i="4"/>
  <c r="V219" i="4"/>
  <c r="L42" i="3"/>
  <c r="V147" i="4"/>
  <c r="V259" i="4"/>
  <c r="AM163" i="4"/>
  <c r="AC163" i="4" s="1"/>
  <c r="AO163" i="4"/>
  <c r="O50" i="5" s="1"/>
  <c r="AO217" i="4"/>
  <c r="O334" i="5" s="1"/>
  <c r="W217" i="4"/>
  <c r="AF21" i="4"/>
  <c r="AH21" i="4" s="1"/>
  <c r="AI21" i="4" s="1"/>
  <c r="AD21" i="4" s="1"/>
  <c r="AL78" i="4"/>
  <c r="AB78" i="4" s="1"/>
  <c r="AN78" i="4"/>
  <c r="P215" i="5" s="1"/>
  <c r="V337" i="4"/>
  <c r="AL132" i="4"/>
  <c r="AB132" i="4" s="1"/>
  <c r="AN132" i="4"/>
  <c r="P140" i="5" s="1"/>
  <c r="AM173" i="4"/>
  <c r="AC173" i="4" s="1"/>
  <c r="AO173" i="4"/>
  <c r="O53" i="5" s="1"/>
  <c r="V348" i="4"/>
  <c r="V252" i="4"/>
  <c r="AN331" i="4"/>
  <c r="P242" i="5" s="1"/>
  <c r="V331" i="4"/>
  <c r="AL82" i="4"/>
  <c r="AB82" i="4" s="1"/>
  <c r="AN82" i="4"/>
  <c r="P374" i="5" s="1"/>
  <c r="W111" i="4"/>
  <c r="AM72" i="4"/>
  <c r="AC72" i="4" s="1"/>
  <c r="AO72" i="4"/>
  <c r="O134" i="5" s="1"/>
  <c r="AO251" i="4"/>
  <c r="O394" i="5" s="1"/>
  <c r="W251" i="4"/>
  <c r="L34" i="3"/>
  <c r="AL29" i="4"/>
  <c r="AB29" i="4" s="1"/>
  <c r="AN29" i="4"/>
  <c r="P108" i="5" s="1"/>
  <c r="AL133" i="4"/>
  <c r="AB133" i="4" s="1"/>
  <c r="AN133" i="4"/>
  <c r="P367" i="5" s="1"/>
  <c r="AL60" i="4"/>
  <c r="AB60" i="4" s="1"/>
  <c r="AN60" i="4"/>
  <c r="P146" i="5" s="1"/>
  <c r="L3" i="3" l="1"/>
  <c r="Q113" i="5"/>
  <c r="AP395" i="4" s="1"/>
  <c r="T113" i="5"/>
  <c r="S113" i="5"/>
  <c r="T128" i="5"/>
  <c r="S128" i="5"/>
  <c r="U179" i="5"/>
  <c r="V179" i="5"/>
  <c r="U183" i="5"/>
  <c r="V183" i="5"/>
  <c r="V178" i="5"/>
  <c r="U178" i="5"/>
  <c r="T120" i="5"/>
  <c r="Q120" i="5"/>
  <c r="AP393" i="4" s="1"/>
  <c r="S120" i="5"/>
  <c r="S17" i="5"/>
  <c r="T17" i="5"/>
  <c r="S122" i="5"/>
  <c r="Q122" i="5"/>
  <c r="AP392" i="4" s="1"/>
  <c r="T122" i="5"/>
  <c r="Q104" i="5"/>
  <c r="AP410" i="4" s="1"/>
  <c r="S104" i="5"/>
  <c r="T104" i="5"/>
  <c r="Q99" i="5"/>
  <c r="AP241" i="4" s="1"/>
  <c r="S99" i="5"/>
  <c r="T99" i="5"/>
  <c r="S111" i="5"/>
  <c r="T111" i="5"/>
  <c r="Q111" i="5"/>
  <c r="AP17" i="4" s="1"/>
  <c r="S117" i="5"/>
  <c r="T117" i="5"/>
  <c r="Q116" i="5"/>
  <c r="AP385" i="4" s="1"/>
  <c r="T116" i="5"/>
  <c r="S116" i="5"/>
  <c r="Q110" i="5"/>
  <c r="AP389" i="4" s="1"/>
  <c r="T110" i="5"/>
  <c r="S110" i="5"/>
  <c r="Q118" i="5"/>
  <c r="AP390" i="4" s="1"/>
  <c r="S118" i="5"/>
  <c r="T118" i="5"/>
  <c r="U186" i="5"/>
  <c r="V186" i="5"/>
  <c r="S269" i="5"/>
  <c r="T269" i="5"/>
  <c r="Q269" i="5"/>
  <c r="AP364" i="4" s="1"/>
  <c r="X331" i="4"/>
  <c r="X248" i="4"/>
  <c r="S245" i="5"/>
  <c r="T245" i="5"/>
  <c r="Q245" i="5"/>
  <c r="AP400" i="4" s="1"/>
  <c r="S134" i="5"/>
  <c r="T134" i="5"/>
  <c r="Q134" i="5"/>
  <c r="AP72" i="4" s="1"/>
  <c r="X337" i="4"/>
  <c r="AE337" i="4"/>
  <c r="AG337" i="4" s="1"/>
  <c r="Q217" i="5"/>
  <c r="AP12" i="4" s="1"/>
  <c r="S217" i="5"/>
  <c r="T217" i="5"/>
  <c r="Q141" i="5"/>
  <c r="AP5" i="4" s="1"/>
  <c r="T141" i="5"/>
  <c r="S141" i="5"/>
  <c r="AF146" i="4"/>
  <c r="AH146" i="4" s="1"/>
  <c r="U107" i="5"/>
  <c r="V107" i="5"/>
  <c r="X227" i="4"/>
  <c r="Q330" i="5"/>
  <c r="AP401" i="4" s="1"/>
  <c r="S330" i="5"/>
  <c r="T330" i="5"/>
  <c r="AF19" i="4"/>
  <c r="AH19" i="4" s="1"/>
  <c r="Q31" i="5"/>
  <c r="AP404" i="4" s="1"/>
  <c r="S31" i="5"/>
  <c r="T31" i="5"/>
  <c r="Q66" i="5"/>
  <c r="AP420" i="4" s="1"/>
  <c r="T66" i="5"/>
  <c r="S66" i="5"/>
  <c r="X196" i="4"/>
  <c r="AE196" i="4"/>
  <c r="AG196" i="4" s="1"/>
  <c r="X275" i="4"/>
  <c r="AE275" i="4"/>
  <c r="AG275" i="4" s="1"/>
  <c r="X89" i="4"/>
  <c r="AE89" i="4"/>
  <c r="AG89" i="4" s="1"/>
  <c r="S196" i="5"/>
  <c r="Q196" i="5"/>
  <c r="AP321" i="4" s="1"/>
  <c r="T196" i="5"/>
  <c r="U292" i="5"/>
  <c r="V292" i="5"/>
  <c r="AF159" i="4"/>
  <c r="AH159" i="4" s="1"/>
  <c r="AL99" i="4"/>
  <c r="AB99" i="4" s="1"/>
  <c r="AN99" i="4"/>
  <c r="P359" i="5" s="1"/>
  <c r="X346" i="4"/>
  <c r="Q40" i="5"/>
  <c r="AP152" i="4" s="1"/>
  <c r="T40" i="5"/>
  <c r="S40" i="5"/>
  <c r="U160" i="5"/>
  <c r="V160" i="5"/>
  <c r="U133" i="5"/>
  <c r="V133" i="5"/>
  <c r="X191" i="4"/>
  <c r="AE191" i="4"/>
  <c r="AG191" i="4" s="1"/>
  <c r="AF147" i="4"/>
  <c r="AH147" i="4" s="1"/>
  <c r="AF186" i="4"/>
  <c r="AH186" i="4" s="1"/>
  <c r="AI186" i="4" s="1"/>
  <c r="AD186" i="4" s="1"/>
  <c r="Q54" i="5"/>
  <c r="AP87" i="4" s="1"/>
  <c r="T54" i="5"/>
  <c r="S54" i="5"/>
  <c r="V354" i="5"/>
  <c r="U354" i="5"/>
  <c r="AF171" i="4"/>
  <c r="AH171" i="4" s="1"/>
  <c r="AI171" i="4" s="1"/>
  <c r="AD171" i="4" s="1"/>
  <c r="X171" i="4"/>
  <c r="T190" i="5"/>
  <c r="Q190" i="5"/>
  <c r="AP295" i="4" s="1"/>
  <c r="S190" i="5"/>
  <c r="X340" i="4"/>
  <c r="AE340" i="4"/>
  <c r="AG340" i="4" s="1"/>
  <c r="AI340" i="4" s="1"/>
  <c r="AD340" i="4" s="1"/>
  <c r="X270" i="4"/>
  <c r="AE270" i="4"/>
  <c r="AG270" i="4" s="1"/>
  <c r="AI270" i="4" s="1"/>
  <c r="AD270" i="4" s="1"/>
  <c r="AM25" i="4"/>
  <c r="AO25" i="4"/>
  <c r="O349" i="5" s="1"/>
  <c r="AF228" i="4"/>
  <c r="AH228" i="4" s="1"/>
  <c r="U95" i="5"/>
  <c r="V95" i="5"/>
  <c r="AF211" i="4"/>
  <c r="AH211" i="4" s="1"/>
  <c r="S103" i="5"/>
  <c r="Q103" i="5"/>
  <c r="AP149" i="4" s="1"/>
  <c r="T103" i="5"/>
  <c r="T26" i="5"/>
  <c r="Q26" i="5"/>
  <c r="AP79" i="4" s="1"/>
  <c r="S26" i="5"/>
  <c r="X74" i="4"/>
  <c r="AE74" i="4"/>
  <c r="AG74" i="4" s="1"/>
  <c r="S14" i="5"/>
  <c r="Q14" i="5"/>
  <c r="AP7" i="4" s="1"/>
  <c r="T14" i="5"/>
  <c r="U18" i="5"/>
  <c r="V18" i="5"/>
  <c r="X27" i="4"/>
  <c r="AE27" i="4"/>
  <c r="AG27" i="4" s="1"/>
  <c r="AF129" i="4"/>
  <c r="AH129" i="4" s="1"/>
  <c r="U13" i="5"/>
  <c r="V13" i="5"/>
  <c r="V243" i="5"/>
  <c r="U243" i="5"/>
  <c r="X323" i="4"/>
  <c r="Q37" i="5"/>
  <c r="AP106" i="4" s="1"/>
  <c r="S37" i="5"/>
  <c r="T37" i="5"/>
  <c r="X321" i="4"/>
  <c r="V148" i="5"/>
  <c r="U148" i="5"/>
  <c r="X398" i="4"/>
  <c r="S193" i="5"/>
  <c r="Q193" i="5"/>
  <c r="AP336" i="4" s="1"/>
  <c r="T193" i="5"/>
  <c r="X263" i="4"/>
  <c r="Q22" i="5"/>
  <c r="AP9" i="4" s="1"/>
  <c r="S22" i="5"/>
  <c r="T22" i="5"/>
  <c r="Q98" i="5"/>
  <c r="AP23" i="4" s="1"/>
  <c r="S98" i="5"/>
  <c r="T98" i="5"/>
  <c r="Q148" i="5"/>
  <c r="AP32" i="4" s="1"/>
  <c r="T148" i="5"/>
  <c r="S148" i="5"/>
  <c r="AF286" i="4"/>
  <c r="AH286" i="4" s="1"/>
  <c r="AF268" i="4"/>
  <c r="AH268" i="4" s="1"/>
  <c r="U151" i="5"/>
  <c r="V151" i="5"/>
  <c r="AF57" i="4"/>
  <c r="AH57" i="4" s="1"/>
  <c r="U182" i="5"/>
  <c r="V182" i="5"/>
  <c r="Q214" i="5"/>
  <c r="AP162" i="4" s="1"/>
  <c r="T214" i="5"/>
  <c r="S214" i="5"/>
  <c r="X209" i="4"/>
  <c r="AE209" i="4"/>
  <c r="AG209" i="4" s="1"/>
  <c r="S24" i="5"/>
  <c r="T24" i="5"/>
  <c r="X305" i="4"/>
  <c r="AF164" i="4"/>
  <c r="AH164" i="4" s="1"/>
  <c r="X294" i="4"/>
  <c r="AE294" i="4"/>
  <c r="AG294" i="4" s="1"/>
  <c r="AF377" i="4"/>
  <c r="AH377" i="4" s="1"/>
  <c r="AI377" i="4" s="1"/>
  <c r="AD377" i="4" s="1"/>
  <c r="X243" i="4"/>
  <c r="AE243" i="4"/>
  <c r="AG243" i="4" s="1"/>
  <c r="AI243" i="4" s="1"/>
  <c r="AD243" i="4" s="1"/>
  <c r="U299" i="5"/>
  <c r="V299" i="5"/>
  <c r="X239" i="4"/>
  <c r="AF297" i="4"/>
  <c r="AH297" i="4" s="1"/>
  <c r="Q115" i="5"/>
  <c r="AP61" i="4" s="1"/>
  <c r="S115" i="5"/>
  <c r="T115" i="5"/>
  <c r="U58" i="5"/>
  <c r="V58" i="5"/>
  <c r="Q225" i="5"/>
  <c r="AP266" i="4" s="1"/>
  <c r="S225" i="5"/>
  <c r="T225" i="5"/>
  <c r="X73" i="4"/>
  <c r="AE73" i="4"/>
  <c r="AG73" i="4" s="1"/>
  <c r="AF213" i="4"/>
  <c r="AH213" i="4" s="1"/>
  <c r="AI213" i="4" s="1"/>
  <c r="AD213" i="4" s="1"/>
  <c r="X213" i="4"/>
  <c r="S393" i="5"/>
  <c r="Q393" i="5"/>
  <c r="AP357" i="4" s="1"/>
  <c r="T393" i="5"/>
  <c r="X386" i="4"/>
  <c r="AF196" i="4"/>
  <c r="AH196" i="4" s="1"/>
  <c r="X288" i="4"/>
  <c r="AE288" i="4"/>
  <c r="AG288" i="4" s="1"/>
  <c r="U21" i="5"/>
  <c r="V21" i="5"/>
  <c r="S151" i="5"/>
  <c r="Q151" i="5"/>
  <c r="AP202" i="4" s="1"/>
  <c r="T151" i="5"/>
  <c r="U55" i="5"/>
  <c r="V55" i="5"/>
  <c r="S150" i="5"/>
  <c r="T150" i="5"/>
  <c r="Q150" i="5"/>
  <c r="AP67" i="4" s="1"/>
  <c r="AL15" i="4"/>
  <c r="AN15" i="4"/>
  <c r="P24" i="5" s="1"/>
  <c r="Q24" i="5" s="1"/>
  <c r="AP15" i="4" s="1"/>
  <c r="S27" i="5"/>
  <c r="T27" i="5"/>
  <c r="AF408" i="4"/>
  <c r="AH408" i="4" s="1"/>
  <c r="U25" i="5"/>
  <c r="V25" i="5"/>
  <c r="V285" i="5"/>
  <c r="U285" i="5"/>
  <c r="V289" i="5"/>
  <c r="U289" i="5"/>
  <c r="X387" i="4"/>
  <c r="X216" i="4"/>
  <c r="AE216" i="4"/>
  <c r="AG216" i="4" s="1"/>
  <c r="AI216" i="4" s="1"/>
  <c r="AD216" i="4" s="1"/>
  <c r="AF354" i="4"/>
  <c r="AH354" i="4" s="1"/>
  <c r="AI354" i="4" s="1"/>
  <c r="AD354" i="4" s="1"/>
  <c r="AL146" i="4"/>
  <c r="AB146" i="4" s="1"/>
  <c r="AN146" i="4"/>
  <c r="P366" i="5" s="1"/>
  <c r="Q15" i="5"/>
  <c r="AP65" i="4" s="1"/>
  <c r="S15" i="5"/>
  <c r="T15" i="5"/>
  <c r="AF136" i="4"/>
  <c r="AH136" i="4" s="1"/>
  <c r="Q52" i="5"/>
  <c r="AP36" i="4" s="1"/>
  <c r="S52" i="5"/>
  <c r="T52" i="5"/>
  <c r="AF160" i="4"/>
  <c r="AH160" i="4" s="1"/>
  <c r="X178" i="4"/>
  <c r="AE178" i="4"/>
  <c r="AG178" i="4" s="1"/>
  <c r="AI178" i="4" s="1"/>
  <c r="AD178" i="4" s="1"/>
  <c r="AF416" i="4"/>
  <c r="AH416" i="4" s="1"/>
  <c r="AF35" i="4"/>
  <c r="AH35" i="4" s="1"/>
  <c r="X277" i="4"/>
  <c r="AE277" i="4"/>
  <c r="AG277" i="4" s="1"/>
  <c r="X235" i="4"/>
  <c r="AE235" i="4"/>
  <c r="AG235" i="4" s="1"/>
  <c r="AI235" i="4" s="1"/>
  <c r="AD235" i="4" s="1"/>
  <c r="Q375" i="5"/>
  <c r="AP396" i="4" s="1"/>
  <c r="S375" i="5"/>
  <c r="T375" i="5"/>
  <c r="U288" i="5"/>
  <c r="V288" i="5"/>
  <c r="X301" i="4"/>
  <c r="AF284" i="4"/>
  <c r="AH284" i="4" s="1"/>
  <c r="AI284" i="4" s="1"/>
  <c r="AD284" i="4" s="1"/>
  <c r="AF279" i="4"/>
  <c r="AH279" i="4" s="1"/>
  <c r="AF261" i="4"/>
  <c r="AH261" i="4" s="1"/>
  <c r="AF361" i="4"/>
  <c r="AH361" i="4" s="1"/>
  <c r="AF247" i="4"/>
  <c r="AH247" i="4" s="1"/>
  <c r="AI247" i="4" s="1"/>
  <c r="AD247" i="4" s="1"/>
  <c r="X84" i="4"/>
  <c r="AE84" i="4"/>
  <c r="AG84" i="4" s="1"/>
  <c r="U54" i="5"/>
  <c r="V54" i="5"/>
  <c r="X367" i="4"/>
  <c r="AE367" i="4"/>
  <c r="AG367" i="4" s="1"/>
  <c r="AI367" i="4" s="1"/>
  <c r="AD367" i="4" s="1"/>
  <c r="X188" i="4"/>
  <c r="AE188" i="4"/>
  <c r="AG188" i="4" s="1"/>
  <c r="U184" i="5"/>
  <c r="V184" i="5"/>
  <c r="V140" i="5"/>
  <c r="U140" i="5"/>
  <c r="X259" i="4"/>
  <c r="AE259" i="4"/>
  <c r="AG259" i="4" s="1"/>
  <c r="AI259" i="4" s="1"/>
  <c r="AD259" i="4" s="1"/>
  <c r="AF113" i="4"/>
  <c r="AH113" i="4" s="1"/>
  <c r="V380" i="5"/>
  <c r="U380" i="5"/>
  <c r="AF137" i="4"/>
  <c r="AH137" i="4" s="1"/>
  <c r="AI137" i="4" s="1"/>
  <c r="AD137" i="4" s="1"/>
  <c r="X332" i="4"/>
  <c r="Q112" i="5"/>
  <c r="AP55" i="4" s="1"/>
  <c r="T112" i="5"/>
  <c r="S112" i="5"/>
  <c r="X252" i="4"/>
  <c r="AE252" i="4"/>
  <c r="AG252" i="4" s="1"/>
  <c r="U306" i="5"/>
  <c r="V306" i="5"/>
  <c r="AF37" i="4"/>
  <c r="AH37" i="4" s="1"/>
  <c r="S257" i="5"/>
  <c r="T257" i="5"/>
  <c r="Q50" i="5"/>
  <c r="AP163" i="4" s="1"/>
  <c r="S50" i="5"/>
  <c r="T50" i="5"/>
  <c r="N10" i="3"/>
  <c r="AC12" i="4"/>
  <c r="AC5" i="4"/>
  <c r="N5" i="3"/>
  <c r="X355" i="4"/>
  <c r="AE355" i="4"/>
  <c r="AG355" i="4" s="1"/>
  <c r="Q56" i="5"/>
  <c r="AP157" i="4" s="1"/>
  <c r="S56" i="5"/>
  <c r="T56" i="5"/>
  <c r="X25" i="4"/>
  <c r="AE25" i="4"/>
  <c r="AG25" i="4" s="1"/>
  <c r="V3" i="4"/>
  <c r="X415" i="4"/>
  <c r="AF348" i="4"/>
  <c r="AH348" i="4" s="1"/>
  <c r="X245" i="4"/>
  <c r="AE245" i="4"/>
  <c r="AG245" i="4" s="1"/>
  <c r="AI245" i="4" s="1"/>
  <c r="AD245" i="4" s="1"/>
  <c r="V71" i="5"/>
  <c r="U71" i="5"/>
  <c r="X167" i="4"/>
  <c r="AE167" i="4"/>
  <c r="AG167" i="4" s="1"/>
  <c r="Q126" i="5"/>
  <c r="AP97" i="4" s="1"/>
  <c r="T126" i="5"/>
  <c r="S126" i="5"/>
  <c r="AF93" i="4"/>
  <c r="AH93" i="4" s="1"/>
  <c r="AI93" i="4" s="1"/>
  <c r="AD93" i="4" s="1"/>
  <c r="Q136" i="5"/>
  <c r="AP105" i="4" s="1"/>
  <c r="T136" i="5"/>
  <c r="S136" i="5"/>
  <c r="U62" i="5"/>
  <c r="V62" i="5"/>
  <c r="X384" i="4"/>
  <c r="AF287" i="4"/>
  <c r="AH287" i="4" s="1"/>
  <c r="X317" i="4"/>
  <c r="AE317" i="4"/>
  <c r="AG317" i="4" s="1"/>
  <c r="X380" i="4"/>
  <c r="AF47" i="4"/>
  <c r="AH47" i="4" s="1"/>
  <c r="T286" i="5"/>
  <c r="S286" i="5"/>
  <c r="AF419" i="4"/>
  <c r="AH419" i="4" s="1"/>
  <c r="AF177" i="4"/>
  <c r="AH177" i="4" s="1"/>
  <c r="Q100" i="5"/>
  <c r="AP24" i="4" s="1"/>
  <c r="T100" i="5"/>
  <c r="S100" i="5"/>
  <c r="X83" i="4"/>
  <c r="AE83" i="4"/>
  <c r="AG83" i="4" s="1"/>
  <c r="AF191" i="4"/>
  <c r="AH191" i="4" s="1"/>
  <c r="V246" i="5"/>
  <c r="U246" i="5"/>
  <c r="AF255" i="4"/>
  <c r="AH255" i="4" s="1"/>
  <c r="AI255" i="4" s="1"/>
  <c r="AD255" i="4" s="1"/>
  <c r="AF249" i="4"/>
  <c r="AH249" i="4" s="1"/>
  <c r="AI249" i="4" s="1"/>
  <c r="AD249" i="4" s="1"/>
  <c r="X250" i="4"/>
  <c r="AE250" i="4"/>
  <c r="AG250" i="4" s="1"/>
  <c r="X339" i="4"/>
  <c r="V327" i="5"/>
  <c r="U327" i="5"/>
  <c r="X302" i="4"/>
  <c r="V61" i="5"/>
  <c r="U61" i="5"/>
  <c r="Q61" i="5"/>
  <c r="AP353" i="4" s="1"/>
  <c r="U217" i="5"/>
  <c r="V217" i="5"/>
  <c r="AF352" i="4"/>
  <c r="AH352" i="4" s="1"/>
  <c r="N7" i="3"/>
  <c r="AC7" i="4"/>
  <c r="T13" i="5"/>
  <c r="Q13" i="5"/>
  <c r="AP381" i="4" s="1"/>
  <c r="S13" i="5"/>
  <c r="AF359" i="4"/>
  <c r="AH359" i="4" s="1"/>
  <c r="AI359" i="4" s="1"/>
  <c r="AD359" i="4" s="1"/>
  <c r="X359" i="4"/>
  <c r="S403" i="5"/>
  <c r="T403" i="5"/>
  <c r="AM121" i="4"/>
  <c r="AC121" i="4" s="1"/>
  <c r="AO121" i="4"/>
  <c r="O347" i="5" s="1"/>
  <c r="X381" i="4"/>
  <c r="Q187" i="5"/>
  <c r="AP307" i="4" s="1"/>
  <c r="T187" i="5"/>
  <c r="S187" i="5"/>
  <c r="AF238" i="4"/>
  <c r="AH238" i="4" s="1"/>
  <c r="U180" i="5"/>
  <c r="V180" i="5"/>
  <c r="X299" i="4"/>
  <c r="AE299" i="4"/>
  <c r="AG299" i="4" s="1"/>
  <c r="AF94" i="4"/>
  <c r="AH94" i="4" s="1"/>
  <c r="Q386" i="5"/>
  <c r="AP398" i="4" s="1"/>
  <c r="S386" i="5"/>
  <c r="T386" i="5"/>
  <c r="X200" i="4"/>
  <c r="AF271" i="4"/>
  <c r="AH271" i="4" s="1"/>
  <c r="S88" i="5"/>
  <c r="T88" i="5"/>
  <c r="X43" i="4"/>
  <c r="AE43" i="4"/>
  <c r="AG43" i="4" s="1"/>
  <c r="AL81" i="4"/>
  <c r="AB81" i="4" s="1"/>
  <c r="AN81" i="4"/>
  <c r="P360" i="5" s="1"/>
  <c r="V50" i="5"/>
  <c r="U50" i="5"/>
  <c r="AB30" i="4"/>
  <c r="M15" i="3"/>
  <c r="X156" i="4"/>
  <c r="AE156" i="4"/>
  <c r="AG156" i="4" s="1"/>
  <c r="N12" i="3"/>
  <c r="AC15" i="4"/>
  <c r="AF328" i="4"/>
  <c r="AH328" i="4" s="1"/>
  <c r="V393" i="5"/>
  <c r="U393" i="5"/>
  <c r="U310" i="5"/>
  <c r="V310" i="5"/>
  <c r="X414" i="4"/>
  <c r="AF371" i="4"/>
  <c r="AH371" i="4" s="1"/>
  <c r="AI371" i="4" s="1"/>
  <c r="AD371" i="4" s="1"/>
  <c r="AF227" i="4"/>
  <c r="AH227" i="4" s="1"/>
  <c r="AI227" i="4" s="1"/>
  <c r="AD227" i="4" s="1"/>
  <c r="X37" i="4"/>
  <c r="AE37" i="4"/>
  <c r="AG37" i="4" s="1"/>
  <c r="S385" i="5"/>
  <c r="T385" i="5"/>
  <c r="Q385" i="5"/>
  <c r="AP386" i="4" s="1"/>
  <c r="U112" i="5"/>
  <c r="V112" i="5"/>
  <c r="Q107" i="5"/>
  <c r="AP181" i="4" s="1"/>
  <c r="S107" i="5"/>
  <c r="T107" i="5"/>
  <c r="Q67" i="5"/>
  <c r="AP128" i="4" s="1"/>
  <c r="S67" i="5"/>
  <c r="T67" i="5"/>
  <c r="S8" i="5"/>
  <c r="T8" i="5"/>
  <c r="Q8" i="5"/>
  <c r="AP165" i="4" s="1"/>
  <c r="V132" i="5"/>
  <c r="U132" i="5"/>
  <c r="Q365" i="5"/>
  <c r="AP387" i="4" s="1"/>
  <c r="S365" i="5"/>
  <c r="T365" i="5"/>
  <c r="X368" i="4"/>
  <c r="X246" i="4"/>
  <c r="AF276" i="4"/>
  <c r="AH276" i="4" s="1"/>
  <c r="S409" i="5"/>
  <c r="T409" i="5"/>
  <c r="AF355" i="4"/>
  <c r="AH355" i="4" s="1"/>
  <c r="X221" i="4"/>
  <c r="AE221" i="4"/>
  <c r="AG221" i="4" s="1"/>
  <c r="X58" i="4"/>
  <c r="AE58" i="4"/>
  <c r="AG58" i="4" s="1"/>
  <c r="AF161" i="4"/>
  <c r="AH161" i="4" s="1"/>
  <c r="AI161" i="4" s="1"/>
  <c r="AD161" i="4" s="1"/>
  <c r="T138" i="5"/>
  <c r="S138" i="5"/>
  <c r="Q138" i="5"/>
  <c r="AP118" i="4" s="1"/>
  <c r="X62" i="4"/>
  <c r="AE62" i="4"/>
  <c r="AG62" i="4" s="1"/>
  <c r="X199" i="4"/>
  <c r="AE199" i="4"/>
  <c r="AG199" i="4" s="1"/>
  <c r="AI146" i="4"/>
  <c r="AD146" i="4" s="1"/>
  <c r="X242" i="4"/>
  <c r="AE242" i="4"/>
  <c r="AG242" i="4" s="1"/>
  <c r="S395" i="5"/>
  <c r="T395" i="5"/>
  <c r="U239" i="5"/>
  <c r="V239" i="5"/>
  <c r="Q216" i="5"/>
  <c r="AP102" i="4" s="1"/>
  <c r="S216" i="5"/>
  <c r="T216" i="5"/>
  <c r="X35" i="4"/>
  <c r="AE35" i="4"/>
  <c r="AG35" i="4" s="1"/>
  <c r="X203" i="4"/>
  <c r="AE203" i="4"/>
  <c r="AG203" i="4" s="1"/>
  <c r="AI203" i="4" s="1"/>
  <c r="AD203" i="4" s="1"/>
  <c r="AF107" i="4"/>
  <c r="AH107" i="4" s="1"/>
  <c r="AF304" i="4"/>
  <c r="AH304" i="4" s="1"/>
  <c r="X211" i="4"/>
  <c r="AE211" i="4"/>
  <c r="AG211" i="4" s="1"/>
  <c r="AI211" i="4" s="1"/>
  <c r="AD211" i="4" s="1"/>
  <c r="AF41" i="4"/>
  <c r="AH41" i="4" s="1"/>
  <c r="S71" i="5"/>
  <c r="Q71" i="5"/>
  <c r="AP130" i="4" s="1"/>
  <c r="T71" i="5"/>
  <c r="AF305" i="4"/>
  <c r="AH305" i="4" s="1"/>
  <c r="AI305" i="4" s="1"/>
  <c r="AD305" i="4" s="1"/>
  <c r="AF285" i="4"/>
  <c r="AH285" i="4" s="1"/>
  <c r="U269" i="5"/>
  <c r="V269" i="5"/>
  <c r="T334" i="5"/>
  <c r="S334" i="5"/>
  <c r="X147" i="4"/>
  <c r="AE147" i="4"/>
  <c r="AG147" i="4" s="1"/>
  <c r="X233" i="4"/>
  <c r="AE233" i="4"/>
  <c r="AG233" i="4" s="1"/>
  <c r="AI233" i="4" s="1"/>
  <c r="AD233" i="4" s="1"/>
  <c r="X220" i="4"/>
  <c r="AE220" i="4"/>
  <c r="AG220" i="4" s="1"/>
  <c r="V216" i="5"/>
  <c r="U216" i="5"/>
  <c r="S261" i="5"/>
  <c r="T261" i="5"/>
  <c r="AF414" i="4"/>
  <c r="AH414" i="4" s="1"/>
  <c r="AI414" i="4" s="1"/>
  <c r="AD414" i="4" s="1"/>
  <c r="AF183" i="4"/>
  <c r="AH183" i="4" s="1"/>
  <c r="U413" i="5"/>
  <c r="V413" i="5"/>
  <c r="AF250" i="4"/>
  <c r="AH250" i="4" s="1"/>
  <c r="S119" i="5"/>
  <c r="Q119" i="5"/>
  <c r="AP192" i="4" s="1"/>
  <c r="T119" i="5"/>
  <c r="U367" i="5"/>
  <c r="V367" i="5"/>
  <c r="AF111" i="4"/>
  <c r="AH111" i="4" s="1"/>
  <c r="V215" i="5"/>
  <c r="U215" i="5"/>
  <c r="U134" i="5"/>
  <c r="V134" i="5"/>
  <c r="AF339" i="4"/>
  <c r="AH339" i="4" s="1"/>
  <c r="AI339" i="4" s="1"/>
  <c r="AD339" i="4" s="1"/>
  <c r="AF302" i="4"/>
  <c r="AH302" i="4" s="1"/>
  <c r="AI302" i="4" s="1"/>
  <c r="AD302" i="4" s="1"/>
  <c r="S127" i="5"/>
  <c r="Q127" i="5"/>
  <c r="AP131" i="4" s="1"/>
  <c r="T127" i="5"/>
  <c r="AF188" i="4"/>
  <c r="AH188" i="4" s="1"/>
  <c r="T422" i="5"/>
  <c r="Q422" i="5"/>
  <c r="AP406" i="4" s="1"/>
  <c r="S422" i="5"/>
  <c r="U406" i="5"/>
  <c r="V406" i="5"/>
  <c r="AF62" i="4"/>
  <c r="AH62" i="4" s="1"/>
  <c r="X247" i="4"/>
  <c r="X94" i="4"/>
  <c r="AE94" i="4"/>
  <c r="AG94" i="4" s="1"/>
  <c r="AI94" i="4" s="1"/>
  <c r="AD94" i="4" s="1"/>
  <c r="AF319" i="4"/>
  <c r="AH319" i="4" s="1"/>
  <c r="AI319" i="4" s="1"/>
  <c r="AD319" i="4" s="1"/>
  <c r="V353" i="5"/>
  <c r="U353" i="5"/>
  <c r="AF99" i="4"/>
  <c r="AH99" i="4" s="1"/>
  <c r="AF220" i="4"/>
  <c r="AH220" i="4" s="1"/>
  <c r="AF194" i="4"/>
  <c r="AH194" i="4" s="1"/>
  <c r="X256" i="4"/>
  <c r="AE256" i="4"/>
  <c r="AG256" i="4" s="1"/>
  <c r="S274" i="5"/>
  <c r="T274" i="5"/>
  <c r="Q274" i="5"/>
  <c r="AP223" i="4" s="1"/>
  <c r="AF114" i="4"/>
  <c r="AH114" i="4" s="1"/>
  <c r="X137" i="4"/>
  <c r="X99" i="4"/>
  <c r="X168" i="4"/>
  <c r="AE168" i="4"/>
  <c r="AG168" i="4" s="1"/>
  <c r="AI168" i="4" s="1"/>
  <c r="AD168" i="4" s="1"/>
  <c r="AE166" i="4"/>
  <c r="AG166" i="4" s="1"/>
  <c r="AI166" i="4" s="1"/>
  <c r="AD166" i="4" s="1"/>
  <c r="X166" i="4"/>
  <c r="Q149" i="5"/>
  <c r="AP56" i="4" s="1"/>
  <c r="T149" i="5"/>
  <c r="S149" i="5"/>
  <c r="AF76" i="4"/>
  <c r="AH76" i="4" s="1"/>
  <c r="V97" i="5"/>
  <c r="U97" i="5"/>
  <c r="X179" i="4"/>
  <c r="V192" i="5"/>
  <c r="U192" i="5"/>
  <c r="M10" i="3"/>
  <c r="AB12" i="4"/>
  <c r="X268" i="4"/>
  <c r="AE268" i="4"/>
  <c r="AG268" i="4" s="1"/>
  <c r="AI268" i="4" s="1"/>
  <c r="AD268" i="4" s="1"/>
  <c r="AI19" i="4"/>
  <c r="AD19" i="4" s="1"/>
  <c r="Q105" i="5"/>
  <c r="AP42" i="4" s="1"/>
  <c r="T105" i="5"/>
  <c r="S105" i="5"/>
  <c r="AF317" i="4"/>
  <c r="AH317" i="4" s="1"/>
  <c r="T87" i="5"/>
  <c r="S87" i="5"/>
  <c r="Q106" i="5"/>
  <c r="AP33" i="4" s="1"/>
  <c r="S106" i="5"/>
  <c r="T106" i="5"/>
  <c r="V102" i="5"/>
  <c r="U102" i="5"/>
  <c r="U222" i="5"/>
  <c r="V222" i="5"/>
  <c r="X170" i="4"/>
  <c r="AE170" i="4"/>
  <c r="AG170" i="4" s="1"/>
  <c r="X57" i="4"/>
  <c r="AE57" i="4"/>
  <c r="AG57" i="4" s="1"/>
  <c r="AI57" i="4" s="1"/>
  <c r="AD57" i="4" s="1"/>
  <c r="AF209" i="4"/>
  <c r="AH209" i="4" s="1"/>
  <c r="V143" i="5"/>
  <c r="U143" i="5"/>
  <c r="X369" i="4"/>
  <c r="AE369" i="4"/>
  <c r="AG369" i="4" s="1"/>
  <c r="AI369" i="4" s="1"/>
  <c r="AD369" i="4" s="1"/>
  <c r="X159" i="4"/>
  <c r="AE159" i="4"/>
  <c r="AG159" i="4" s="1"/>
  <c r="AI159" i="4" s="1"/>
  <c r="AD159" i="4" s="1"/>
  <c r="X165" i="4"/>
  <c r="S219" i="5"/>
  <c r="T219" i="5"/>
  <c r="Q219" i="5"/>
  <c r="AP110" i="4" s="1"/>
  <c r="AF182" i="4"/>
  <c r="AH182" i="4" s="1"/>
  <c r="AF158" i="4"/>
  <c r="AH158" i="4" s="1"/>
  <c r="S69" i="5"/>
  <c r="Q69" i="5"/>
  <c r="AP267" i="4" s="1"/>
  <c r="T69" i="5"/>
  <c r="Q178" i="5"/>
  <c r="AP351" i="4" s="1"/>
  <c r="T178" i="5"/>
  <c r="S178" i="5"/>
  <c r="V332" i="5"/>
  <c r="U332" i="5"/>
  <c r="X361" i="4"/>
  <c r="AE361" i="4"/>
  <c r="AG361" i="4" s="1"/>
  <c r="AI361" i="4" s="1"/>
  <c r="AD361" i="4" s="1"/>
  <c r="V44" i="5"/>
  <c r="U44" i="5"/>
  <c r="X266" i="4"/>
  <c r="AF242" i="4"/>
  <c r="AH242" i="4" s="1"/>
  <c r="V78" i="5"/>
  <c r="U78" i="5"/>
  <c r="T35" i="5"/>
  <c r="S35" i="5"/>
  <c r="AF53" i="4"/>
  <c r="AH53" i="4" s="1"/>
  <c r="AI53" i="4" s="1"/>
  <c r="AD53" i="4" s="1"/>
  <c r="AF232" i="4"/>
  <c r="AH232" i="4" s="1"/>
  <c r="X357" i="4"/>
  <c r="AF133" i="4"/>
  <c r="AH133" i="4" s="1"/>
  <c r="AI133" i="4" s="1"/>
  <c r="AD133" i="4" s="1"/>
  <c r="X133" i="4"/>
  <c r="AF298" i="4"/>
  <c r="AH298" i="4" s="1"/>
  <c r="Q353" i="5"/>
  <c r="AP384" i="4" s="1"/>
  <c r="S353" i="5"/>
  <c r="T353" i="5"/>
  <c r="X290" i="4"/>
  <c r="V275" i="5"/>
  <c r="U275" i="5"/>
  <c r="U20" i="5"/>
  <c r="V20" i="5"/>
  <c r="AF140" i="4"/>
  <c r="AH140" i="4" s="1"/>
  <c r="AI140" i="4" s="1"/>
  <c r="AD140" i="4" s="1"/>
  <c r="V93" i="5"/>
  <c r="U93" i="5"/>
  <c r="AF335" i="4"/>
  <c r="AH335" i="4" s="1"/>
  <c r="V124" i="5"/>
  <c r="U124" i="5"/>
  <c r="AF311" i="4"/>
  <c r="AH311" i="4" s="1"/>
  <c r="AF155" i="4"/>
  <c r="AH155" i="4" s="1"/>
  <c r="X174" i="4"/>
  <c r="AE174" i="4"/>
  <c r="AG174" i="4" s="1"/>
  <c r="AI174" i="4" s="1"/>
  <c r="AD174" i="4" s="1"/>
  <c r="V119" i="5"/>
  <c r="U119" i="5"/>
  <c r="X295" i="4"/>
  <c r="U40" i="5"/>
  <c r="V40" i="5"/>
  <c r="AF148" i="4"/>
  <c r="AH148" i="4" s="1"/>
  <c r="AI148" i="4" s="1"/>
  <c r="AD148" i="4" s="1"/>
  <c r="AF275" i="4"/>
  <c r="AH275" i="4" s="1"/>
  <c r="U307" i="5"/>
  <c r="V307" i="5"/>
  <c r="X183" i="4"/>
  <c r="AE183" i="4"/>
  <c r="AG183" i="4" s="1"/>
  <c r="Q132" i="5"/>
  <c r="AP103" i="4" s="1"/>
  <c r="T132" i="5"/>
  <c r="S132" i="5"/>
  <c r="V98" i="5"/>
  <c r="U98" i="5"/>
  <c r="AF363" i="4"/>
  <c r="AH363" i="4" s="1"/>
  <c r="AI363" i="4" s="1"/>
  <c r="AD363" i="4" s="1"/>
  <c r="T300" i="5"/>
  <c r="Q300" i="5"/>
  <c r="AP360" i="4" s="1"/>
  <c r="S300" i="5"/>
  <c r="AL287" i="4"/>
  <c r="AB287" i="4" s="1"/>
  <c r="AN287" i="4"/>
  <c r="P372" i="5" s="1"/>
  <c r="AF244" i="4"/>
  <c r="AH244" i="4" s="1"/>
  <c r="AI244" i="4" s="1"/>
  <c r="AD244" i="4" s="1"/>
  <c r="AF327" i="4"/>
  <c r="AH327" i="4" s="1"/>
  <c r="U147" i="5"/>
  <c r="V147" i="5"/>
  <c r="X185" i="4"/>
  <c r="AF69" i="4"/>
  <c r="AH69" i="4" s="1"/>
  <c r="X240" i="4"/>
  <c r="AE240" i="4"/>
  <c r="AG240" i="4" s="1"/>
  <c r="AF320" i="4"/>
  <c r="AH320" i="4" s="1"/>
  <c r="AI320" i="4" s="1"/>
  <c r="AD320" i="4" s="1"/>
  <c r="S74" i="5"/>
  <c r="T74" i="5"/>
  <c r="X314" i="4"/>
  <c r="AE314" i="4"/>
  <c r="AG314" i="4" s="1"/>
  <c r="Q264" i="5"/>
  <c r="AP258" i="4" s="1"/>
  <c r="S264" i="5"/>
  <c r="T264" i="5"/>
  <c r="Q284" i="5"/>
  <c r="AP376" i="4" s="1"/>
  <c r="S284" i="5"/>
  <c r="T284" i="5"/>
  <c r="AF246" i="4"/>
  <c r="AH246" i="4" s="1"/>
  <c r="AI246" i="4" s="1"/>
  <c r="AD246" i="4" s="1"/>
  <c r="X201" i="4"/>
  <c r="AE201" i="4"/>
  <c r="AG201" i="4" s="1"/>
  <c r="X279" i="4"/>
  <c r="AE279" i="4"/>
  <c r="AG279" i="4" s="1"/>
  <c r="AI279" i="4" s="1"/>
  <c r="AD279" i="4" s="1"/>
  <c r="AF252" i="4"/>
  <c r="AH252" i="4" s="1"/>
  <c r="AL148" i="4"/>
  <c r="AB148" i="4" s="1"/>
  <c r="AN148" i="4"/>
  <c r="P389" i="5" s="1"/>
  <c r="X100" i="4"/>
  <c r="AE100" i="4"/>
  <c r="AG100" i="4" s="1"/>
  <c r="Q140" i="5"/>
  <c r="AP132" i="4" s="1"/>
  <c r="S140" i="5"/>
  <c r="T140" i="5"/>
  <c r="U220" i="5"/>
  <c r="V220" i="5"/>
  <c r="X276" i="4"/>
  <c r="AE276" i="4"/>
  <c r="AG276" i="4" s="1"/>
  <c r="Q43" i="5"/>
  <c r="AP374" i="4" s="1"/>
  <c r="S43" i="5"/>
  <c r="T43" i="5"/>
  <c r="X419" i="4"/>
  <c r="AE419" i="4"/>
  <c r="AG419" i="4" s="1"/>
  <c r="Q38" i="5"/>
  <c r="AP77" i="4" s="1"/>
  <c r="S38" i="5"/>
  <c r="T38" i="5"/>
  <c r="T268" i="5"/>
  <c r="S268" i="5"/>
  <c r="X28" i="4"/>
  <c r="AE28" i="4"/>
  <c r="AG28" i="4" s="1"/>
  <c r="U228" i="5"/>
  <c r="V228" i="5"/>
  <c r="AF197" i="4"/>
  <c r="AH197" i="4" s="1"/>
  <c r="V141" i="5"/>
  <c r="U141" i="5"/>
  <c r="X134" i="4"/>
  <c r="AE134" i="4"/>
  <c r="AG134" i="4" s="1"/>
  <c r="X404" i="4"/>
  <c r="AF221" i="4"/>
  <c r="AH221" i="4" s="1"/>
  <c r="S218" i="5"/>
  <c r="Q218" i="5"/>
  <c r="AP92" i="4" s="1"/>
  <c r="T218" i="5"/>
  <c r="V23" i="5"/>
  <c r="U23" i="5"/>
  <c r="AE316" i="4"/>
  <c r="AG316" i="4" s="1"/>
  <c r="X316" i="4"/>
  <c r="AF126" i="4"/>
  <c r="AH126" i="4" s="1"/>
  <c r="AF330" i="4"/>
  <c r="AH330" i="4" s="1"/>
  <c r="AI330" i="4" s="1"/>
  <c r="AD330" i="4" s="1"/>
  <c r="X123" i="4"/>
  <c r="AE123" i="4"/>
  <c r="AG123" i="4" s="1"/>
  <c r="Q234" i="5"/>
  <c r="AP332" i="4" s="1"/>
  <c r="S234" i="5"/>
  <c r="T234" i="5"/>
  <c r="U37" i="5"/>
  <c r="V37" i="5"/>
  <c r="Q137" i="5"/>
  <c r="AP108" i="4" s="1"/>
  <c r="S137" i="5"/>
  <c r="T137" i="5"/>
  <c r="U250" i="5"/>
  <c r="V250" i="5"/>
  <c r="V45" i="5"/>
  <c r="U45" i="5"/>
  <c r="U158" i="5"/>
  <c r="V158" i="5"/>
  <c r="V212" i="5"/>
  <c r="U212" i="5"/>
  <c r="X223" i="4"/>
  <c r="AF263" i="4"/>
  <c r="AH263" i="4" s="1"/>
  <c r="AI263" i="4" s="1"/>
  <c r="AD263" i="4" s="1"/>
  <c r="Q25" i="5"/>
  <c r="AP172" i="4" s="1"/>
  <c r="T25" i="5"/>
  <c r="S25" i="5"/>
  <c r="X417" i="4"/>
  <c r="AE417" i="4"/>
  <c r="AG417" i="4" s="1"/>
  <c r="M9" i="3"/>
  <c r="AB10" i="4"/>
  <c r="V205" i="5"/>
  <c r="U205" i="5"/>
  <c r="X217" i="4"/>
  <c r="AE217" i="4"/>
  <c r="AG217" i="4" s="1"/>
  <c r="AI217" i="4" s="1"/>
  <c r="AD217" i="4" s="1"/>
  <c r="U103" i="5"/>
  <c r="V103" i="5"/>
  <c r="V59" i="5"/>
  <c r="U59" i="5"/>
  <c r="AF90" i="4"/>
  <c r="AH90" i="4" s="1"/>
  <c r="AI90" i="4" s="1"/>
  <c r="AD90" i="4" s="1"/>
  <c r="AF308" i="4"/>
  <c r="AH308" i="4" s="1"/>
  <c r="AI308" i="4" s="1"/>
  <c r="AD308" i="4" s="1"/>
  <c r="X352" i="4"/>
  <c r="AE352" i="4"/>
  <c r="AG352" i="4" s="1"/>
  <c r="U156" i="5"/>
  <c r="V156" i="5"/>
  <c r="AL19" i="4"/>
  <c r="AB19" i="4" s="1"/>
  <c r="AN19" i="4"/>
  <c r="P369" i="5" s="1"/>
  <c r="S271" i="5"/>
  <c r="T271" i="5"/>
  <c r="X345" i="4"/>
  <c r="AE345" i="4"/>
  <c r="AG345" i="4" s="1"/>
  <c r="X88" i="4"/>
  <c r="AE88" i="4"/>
  <c r="AG88" i="4" s="1"/>
  <c r="AI88" i="4" s="1"/>
  <c r="AD88" i="4" s="1"/>
  <c r="T237" i="5"/>
  <c r="S237" i="5"/>
  <c r="Q237" i="5"/>
  <c r="AP373" i="4" s="1"/>
  <c r="X194" i="4"/>
  <c r="AE194" i="4"/>
  <c r="AG194" i="4" s="1"/>
  <c r="S33" i="5"/>
  <c r="T33" i="5"/>
  <c r="X176" i="4"/>
  <c r="AE176" i="4"/>
  <c r="AG176" i="4" s="1"/>
  <c r="AI176" i="4" s="1"/>
  <c r="AD176" i="4" s="1"/>
  <c r="AF204" i="4"/>
  <c r="AH204" i="4" s="1"/>
  <c r="AI204" i="4" s="1"/>
  <c r="AD204" i="4" s="1"/>
  <c r="X204" i="4"/>
  <c r="U63" i="5"/>
  <c r="V63" i="5"/>
  <c r="AF73" i="4"/>
  <c r="AH73" i="4" s="1"/>
  <c r="AF89" i="4"/>
  <c r="AH89" i="4" s="1"/>
  <c r="U57" i="5"/>
  <c r="V57" i="5"/>
  <c r="AF417" i="4"/>
  <c r="AH417" i="4" s="1"/>
  <c r="U197" i="5"/>
  <c r="V197" i="5"/>
  <c r="AE254" i="4"/>
  <c r="AG254" i="4" s="1"/>
  <c r="AI254" i="4" s="1"/>
  <c r="AD254" i="4" s="1"/>
  <c r="X254" i="4"/>
  <c r="Q370" i="5"/>
  <c r="AP412" i="4" s="1"/>
  <c r="T370" i="5"/>
  <c r="S370" i="5"/>
  <c r="AF294" i="4"/>
  <c r="AH294" i="4" s="1"/>
  <c r="AL421" i="4"/>
  <c r="AB421" i="4" s="1"/>
  <c r="AN421" i="4"/>
  <c r="P27" i="5" s="1"/>
  <c r="Q27" i="5" s="1"/>
  <c r="AP421" i="4" s="1"/>
  <c r="X327" i="4"/>
  <c r="AE327" i="4"/>
  <c r="AG327" i="4" s="1"/>
  <c r="V282" i="5"/>
  <c r="U282" i="5"/>
  <c r="U131" i="5"/>
  <c r="V131" i="5"/>
  <c r="V8" i="5"/>
  <c r="U8" i="5"/>
  <c r="T292" i="5"/>
  <c r="Q292" i="5"/>
  <c r="AP380" i="4" s="1"/>
  <c r="S292" i="5"/>
  <c r="X285" i="4"/>
  <c r="AE285" i="4"/>
  <c r="AG285" i="4" s="1"/>
  <c r="X122" i="4"/>
  <c r="AE122" i="4"/>
  <c r="AG122" i="4" s="1"/>
  <c r="S89" i="5"/>
  <c r="T89" i="5"/>
  <c r="X351" i="4"/>
  <c r="X93" i="4"/>
  <c r="Q165" i="5"/>
  <c r="AP153" i="4" s="1"/>
  <c r="T165" i="5"/>
  <c r="S165" i="5"/>
  <c r="U225" i="5"/>
  <c r="V225" i="5"/>
  <c r="X53" i="4"/>
  <c r="Q215" i="5"/>
  <c r="AP78" i="4" s="1"/>
  <c r="S215" i="5"/>
  <c r="T215" i="5"/>
  <c r="X304" i="4"/>
  <c r="AE304" i="4"/>
  <c r="AG304" i="4" s="1"/>
  <c r="Q154" i="5"/>
  <c r="AP38" i="4" s="1"/>
  <c r="S154" i="5"/>
  <c r="T154" i="5"/>
  <c r="X261" i="4"/>
  <c r="AE261" i="4"/>
  <c r="AG261" i="4" s="1"/>
  <c r="AI261" i="4" s="1"/>
  <c r="AD261" i="4" s="1"/>
  <c r="X260" i="4"/>
  <c r="X280" i="4"/>
  <c r="AF325" i="4"/>
  <c r="AH325" i="4" s="1"/>
  <c r="AI325" i="4" s="1"/>
  <c r="AD325" i="4" s="1"/>
  <c r="X232" i="4"/>
  <c r="AE232" i="4"/>
  <c r="AG232" i="4" s="1"/>
  <c r="T255" i="5"/>
  <c r="S255" i="5"/>
  <c r="X129" i="4"/>
  <c r="AE129" i="4"/>
  <c r="AG129" i="4" s="1"/>
  <c r="AI129" i="4" s="1"/>
  <c r="AD129" i="4" s="1"/>
  <c r="X271" i="4"/>
  <c r="AE271" i="4"/>
  <c r="AG271" i="4" s="1"/>
  <c r="T329" i="5"/>
  <c r="S329" i="5"/>
  <c r="Q335" i="5"/>
  <c r="AP391" i="4" s="1"/>
  <c r="T335" i="5"/>
  <c r="S335" i="5"/>
  <c r="V229" i="5"/>
  <c r="U229" i="5"/>
  <c r="U163" i="5"/>
  <c r="V163" i="5"/>
  <c r="U264" i="5"/>
  <c r="V264" i="5"/>
  <c r="U190" i="5"/>
  <c r="V190" i="5"/>
  <c r="T73" i="5"/>
  <c r="S73" i="5"/>
  <c r="X403" i="4"/>
  <c r="T352" i="5"/>
  <c r="S352" i="5"/>
  <c r="X326" i="4"/>
  <c r="AF59" i="4"/>
  <c r="AH59" i="4" s="1"/>
  <c r="AF58" i="4"/>
  <c r="AH58" i="4" s="1"/>
  <c r="T250" i="5"/>
  <c r="S250" i="5"/>
  <c r="Q250" i="5"/>
  <c r="AP300" i="4" s="1"/>
  <c r="X142" i="4"/>
  <c r="AE142" i="4"/>
  <c r="AG142" i="4" s="1"/>
  <c r="T47" i="5"/>
  <c r="Q47" i="5"/>
  <c r="AP39" i="4" s="1"/>
  <c r="S47" i="5"/>
  <c r="AF112" i="4"/>
  <c r="AH112" i="4" s="1"/>
  <c r="AI112" i="4" s="1"/>
  <c r="AD112" i="4" s="1"/>
  <c r="X112" i="4"/>
  <c r="X146" i="4"/>
  <c r="S338" i="5"/>
  <c r="T338" i="5"/>
  <c r="AI287" i="4"/>
  <c r="AD287" i="4" s="1"/>
  <c r="AB13" i="4"/>
  <c r="M11" i="3"/>
  <c r="U60" i="5"/>
  <c r="V60" i="5"/>
  <c r="X244" i="4"/>
  <c r="X378" i="4"/>
  <c r="AE378" i="4"/>
  <c r="AG378" i="4" s="1"/>
  <c r="AI378" i="4" s="1"/>
  <c r="AD378" i="4" s="1"/>
  <c r="Q133" i="5"/>
  <c r="AP34" i="4" s="1"/>
  <c r="T133" i="5"/>
  <c r="S133" i="5"/>
  <c r="U125" i="5"/>
  <c r="V125" i="5"/>
  <c r="AF18" i="4"/>
  <c r="AH18" i="4" s="1"/>
  <c r="AI18" i="4" s="1"/>
  <c r="AD18" i="4" s="1"/>
  <c r="W3" i="4"/>
  <c r="AF248" i="4"/>
  <c r="AH248" i="4" s="1"/>
  <c r="AI248" i="4" s="1"/>
  <c r="AD248" i="4" s="1"/>
  <c r="X225" i="4"/>
  <c r="T153" i="5"/>
  <c r="S153" i="5"/>
  <c r="Q153" i="5"/>
  <c r="AP44" i="4" s="1"/>
  <c r="AF74" i="4"/>
  <c r="AH74" i="4" s="1"/>
  <c r="S135" i="5"/>
  <c r="Q135" i="5"/>
  <c r="AP86" i="4" s="1"/>
  <c r="T135" i="5"/>
  <c r="AF344" i="4"/>
  <c r="AH344" i="4" s="1"/>
  <c r="AF215" i="4"/>
  <c r="AH215" i="4" s="1"/>
  <c r="AI215" i="4" s="1"/>
  <c r="AD215" i="4" s="1"/>
  <c r="X148" i="4"/>
  <c r="AF70" i="4"/>
  <c r="AH70" i="4" s="1"/>
  <c r="AI70" i="4" s="1"/>
  <c r="AD70" i="4" s="1"/>
  <c r="X70" i="4"/>
  <c r="U276" i="5"/>
  <c r="V276" i="5"/>
  <c r="Q102" i="5"/>
  <c r="AP109" i="4" s="1"/>
  <c r="T102" i="5"/>
  <c r="S102" i="5"/>
  <c r="U374" i="5"/>
  <c r="V374" i="5"/>
  <c r="AM21" i="4"/>
  <c r="AO21" i="4"/>
  <c r="O351" i="5" s="1"/>
  <c r="X219" i="4"/>
  <c r="AE219" i="4"/>
  <c r="AG219" i="4" s="1"/>
  <c r="AI219" i="4" s="1"/>
  <c r="AD219" i="4" s="1"/>
  <c r="X298" i="4"/>
  <c r="AE298" i="4"/>
  <c r="AG298" i="4" s="1"/>
  <c r="AF224" i="4"/>
  <c r="AH224" i="4" s="1"/>
  <c r="X416" i="4"/>
  <c r="AE416" i="4"/>
  <c r="AG416" i="4" s="1"/>
  <c r="AI416" i="4" s="1"/>
  <c r="AD416" i="4" s="1"/>
  <c r="AF313" i="4"/>
  <c r="AH313" i="4" s="1"/>
  <c r="AI313" i="4" s="1"/>
  <c r="AD313" i="4" s="1"/>
  <c r="AF229" i="4"/>
  <c r="AH229" i="4" s="1"/>
  <c r="X349" i="4"/>
  <c r="Q65" i="5"/>
  <c r="AP222" i="4" s="1"/>
  <c r="T65" i="5"/>
  <c r="S65" i="5"/>
  <c r="AB21" i="4"/>
  <c r="M14" i="3"/>
  <c r="AL135" i="4"/>
  <c r="AB135" i="4" s="1"/>
  <c r="AN135" i="4"/>
  <c r="P373" i="5" s="1"/>
  <c r="X262" i="4"/>
  <c r="V31" i="5"/>
  <c r="U31" i="5"/>
  <c r="X375" i="4"/>
  <c r="AE375" i="4"/>
  <c r="AG375" i="4" s="1"/>
  <c r="AI375" i="4" s="1"/>
  <c r="AD375" i="4" s="1"/>
  <c r="AF139" i="4"/>
  <c r="AH139" i="4" s="1"/>
  <c r="AF230" i="4"/>
  <c r="AH230" i="4" s="1"/>
  <c r="X344" i="4"/>
  <c r="AE344" i="4"/>
  <c r="AG344" i="4" s="1"/>
  <c r="V70" i="5"/>
  <c r="U70" i="5"/>
  <c r="Q70" i="5"/>
  <c r="AP265" i="4" s="1"/>
  <c r="T263" i="5"/>
  <c r="S263" i="5"/>
  <c r="S315" i="5"/>
  <c r="T315" i="5"/>
  <c r="X300" i="4"/>
  <c r="X319" i="4"/>
  <c r="X343" i="4"/>
  <c r="U274" i="5"/>
  <c r="V274" i="5"/>
  <c r="Q68" i="5"/>
  <c r="AP6" i="4" s="1"/>
  <c r="T68" i="5"/>
  <c r="S68" i="5"/>
  <c r="V235" i="5"/>
  <c r="U235" i="5"/>
  <c r="U100" i="5"/>
  <c r="V100" i="5"/>
  <c r="AF189" i="4"/>
  <c r="AH189" i="4" s="1"/>
  <c r="X289" i="4"/>
  <c r="AF201" i="4"/>
  <c r="AH201" i="4" s="1"/>
  <c r="AF143" i="4"/>
  <c r="AH143" i="4" s="1"/>
  <c r="AI143" i="4" s="1"/>
  <c r="AD143" i="4" s="1"/>
  <c r="X154" i="4"/>
  <c r="AE154" i="4"/>
  <c r="AG154" i="4" s="1"/>
  <c r="U295" i="5"/>
  <c r="V295" i="5"/>
  <c r="V284" i="5"/>
  <c r="U284" i="5"/>
  <c r="X19" i="4"/>
  <c r="V174" i="5"/>
  <c r="U174" i="5"/>
  <c r="AF49" i="4"/>
  <c r="AH49" i="4" s="1"/>
  <c r="AF167" i="4"/>
  <c r="AH167" i="4" s="1"/>
  <c r="X111" i="4"/>
  <c r="AE111" i="4"/>
  <c r="AG111" i="4" s="1"/>
  <c r="AI111" i="4" s="1"/>
  <c r="AD111" i="4" s="1"/>
  <c r="Q58" i="5"/>
  <c r="AP16" i="4" s="1"/>
  <c r="S58" i="5"/>
  <c r="T58" i="5"/>
  <c r="AF218" i="4"/>
  <c r="AH218" i="4" s="1"/>
  <c r="X155" i="4"/>
  <c r="AE155" i="4"/>
  <c r="AG155" i="4" s="1"/>
  <c r="X308" i="4"/>
  <c r="Q48" i="5"/>
  <c r="AP95" i="4" s="1"/>
  <c r="S48" i="5"/>
  <c r="T48" i="5"/>
  <c r="X59" i="4"/>
  <c r="AE59" i="4"/>
  <c r="AG59" i="4" s="1"/>
  <c r="X325" i="4"/>
  <c r="AF123" i="4"/>
  <c r="AH123" i="4" s="1"/>
  <c r="U187" i="5"/>
  <c r="V187" i="5"/>
  <c r="U157" i="5"/>
  <c r="V157" i="5"/>
  <c r="AF292" i="4"/>
  <c r="AH292" i="4" s="1"/>
  <c r="AI292" i="4" s="1"/>
  <c r="AD292" i="4" s="1"/>
  <c r="X292" i="4"/>
  <c r="U237" i="5"/>
  <c r="V237" i="5"/>
  <c r="AF51" i="4"/>
  <c r="AH51" i="4" s="1"/>
  <c r="T6" i="5"/>
  <c r="S6" i="5"/>
  <c r="V328" i="5"/>
  <c r="U328" i="5"/>
  <c r="U193" i="5"/>
  <c r="V193" i="5"/>
  <c r="AF66" i="4"/>
  <c r="AH66" i="4" s="1"/>
  <c r="V319" i="5"/>
  <c r="U319" i="5"/>
  <c r="X124" i="4"/>
  <c r="AE124" i="4"/>
  <c r="AG124" i="4" s="1"/>
  <c r="T414" i="5"/>
  <c r="S414" i="5"/>
  <c r="V68" i="5"/>
  <c r="U68" i="5"/>
  <c r="AF314" i="4"/>
  <c r="AH314" i="4" s="1"/>
  <c r="AF43" i="4"/>
  <c r="AH43" i="4" s="1"/>
  <c r="AF306" i="4"/>
  <c r="AH306" i="4" s="1"/>
  <c r="AI306" i="4" s="1"/>
  <c r="AD306" i="4" s="1"/>
  <c r="X310" i="4"/>
  <c r="AE310" i="4"/>
  <c r="AG310" i="4" s="1"/>
  <c r="AI310" i="4" s="1"/>
  <c r="AD310" i="4" s="1"/>
  <c r="AF190" i="4"/>
  <c r="AH190" i="4" s="1"/>
  <c r="S109" i="5"/>
  <c r="T109" i="5"/>
  <c r="Q109" i="5"/>
  <c r="AP278" i="4" s="1"/>
  <c r="S84" i="5"/>
  <c r="T84" i="5"/>
  <c r="S397" i="5"/>
  <c r="T397" i="5"/>
  <c r="X193" i="4"/>
  <c r="X186" i="4"/>
  <c r="X258" i="4"/>
  <c r="S45" i="5"/>
  <c r="T45" i="5"/>
  <c r="Q45" i="5"/>
  <c r="AP63" i="4" s="1"/>
  <c r="X208" i="4"/>
  <c r="AE208" i="4"/>
  <c r="AG208" i="4" s="1"/>
  <c r="S159" i="5"/>
  <c r="Q159" i="5"/>
  <c r="AP323" i="4" s="1"/>
  <c r="T159" i="5"/>
  <c r="V126" i="5"/>
  <c r="U126" i="5"/>
  <c r="V355" i="5"/>
  <c r="U355" i="5"/>
  <c r="AF46" i="4"/>
  <c r="AH46" i="4" s="1"/>
  <c r="AI46" i="4" s="1"/>
  <c r="AD46" i="4" s="1"/>
  <c r="X46" i="4"/>
  <c r="U326" i="5"/>
  <c r="V326" i="5"/>
  <c r="S262" i="5"/>
  <c r="T262" i="5"/>
  <c r="V138" i="5"/>
  <c r="U138" i="5"/>
  <c r="S266" i="5"/>
  <c r="T266" i="5"/>
  <c r="T86" i="5"/>
  <c r="S86" i="5"/>
  <c r="Q86" i="5"/>
  <c r="AP231" i="4" s="1"/>
  <c r="T327" i="5"/>
  <c r="Q327" i="5"/>
  <c r="AP179" i="4" s="1"/>
  <c r="S327" i="5"/>
  <c r="X164" i="4"/>
  <c r="AE164" i="4"/>
  <c r="AG164" i="4" s="1"/>
  <c r="AI164" i="4" s="1"/>
  <c r="AD164" i="4" s="1"/>
  <c r="S220" i="5"/>
  <c r="Q220" i="5"/>
  <c r="AP48" i="4" s="1"/>
  <c r="T220" i="5"/>
  <c r="X287" i="4"/>
  <c r="T19" i="5"/>
  <c r="Q19" i="5"/>
  <c r="AP96" i="4" s="1"/>
  <c r="S19" i="5"/>
  <c r="V114" i="5"/>
  <c r="U114" i="5"/>
  <c r="AL90" i="4"/>
  <c r="AB90" i="4" s="1"/>
  <c r="AN90" i="4"/>
  <c r="P364" i="5" s="1"/>
  <c r="X187" i="4"/>
  <c r="AE187" i="4"/>
  <c r="AG187" i="4" s="1"/>
  <c r="AI187" i="4" s="1"/>
  <c r="AD187" i="4" s="1"/>
  <c r="V211" i="5"/>
  <c r="U211" i="5"/>
  <c r="V281" i="5"/>
  <c r="U281" i="5"/>
  <c r="X356" i="4"/>
  <c r="AE356" i="4"/>
  <c r="AG356" i="4" s="1"/>
  <c r="AI356" i="4" s="1"/>
  <c r="AD356" i="4" s="1"/>
  <c r="AL143" i="4"/>
  <c r="AB143" i="4" s="1"/>
  <c r="AN143" i="4"/>
  <c r="P388" i="5" s="1"/>
  <c r="X26" i="4"/>
  <c r="AE26" i="4"/>
  <c r="AG26" i="4" s="1"/>
  <c r="AI26" i="4" s="1"/>
  <c r="AD26" i="4" s="1"/>
  <c r="Q97" i="5"/>
  <c r="AP10" i="4" s="1"/>
  <c r="T97" i="5"/>
  <c r="S97" i="5"/>
  <c r="X412" i="4"/>
  <c r="U185" i="5"/>
  <c r="V185" i="5"/>
  <c r="AF366" i="4"/>
  <c r="AH366" i="4" s="1"/>
  <c r="AI366" i="4" s="1"/>
  <c r="AD366" i="4" s="1"/>
  <c r="U42" i="5"/>
  <c r="V42" i="5"/>
  <c r="V108" i="5"/>
  <c r="U108" i="5"/>
  <c r="X348" i="4"/>
  <c r="AE348" i="4"/>
  <c r="AG348" i="4" s="1"/>
  <c r="AI348" i="4" s="1"/>
  <c r="AD348" i="4" s="1"/>
  <c r="T63" i="5"/>
  <c r="S63" i="5"/>
  <c r="Q63" i="5"/>
  <c r="AP116" i="4" s="1"/>
  <c r="U351" i="5"/>
  <c r="V351" i="5"/>
  <c r="X126" i="4"/>
  <c r="AE126" i="4"/>
  <c r="AG126" i="4" s="1"/>
  <c r="T53" i="5"/>
  <c r="S53" i="5"/>
  <c r="Q53" i="5"/>
  <c r="AP173" i="4" s="1"/>
  <c r="Q23" i="5"/>
  <c r="AP71" i="4" s="1"/>
  <c r="S23" i="5"/>
  <c r="T23" i="5"/>
  <c r="U115" i="5"/>
  <c r="V115" i="5"/>
  <c r="S30" i="5"/>
  <c r="T30" i="5"/>
  <c r="U139" i="5"/>
  <c r="V139" i="5"/>
  <c r="V106" i="5"/>
  <c r="U106" i="5"/>
  <c r="AL136" i="4"/>
  <c r="AB136" i="4" s="1"/>
  <c r="AN136" i="4"/>
  <c r="P383" i="5" s="1"/>
  <c r="AB5" i="4"/>
  <c r="M5" i="3"/>
  <c r="AF101" i="4"/>
  <c r="AH101" i="4" s="1"/>
  <c r="AI101" i="4" s="1"/>
  <c r="AD101" i="4" s="1"/>
  <c r="X101" i="4"/>
  <c r="T354" i="5"/>
  <c r="S354" i="5"/>
  <c r="Q354" i="5"/>
  <c r="AP405" i="4" s="1"/>
  <c r="X286" i="4"/>
  <c r="AE286" i="4"/>
  <c r="AG286" i="4" s="1"/>
  <c r="AI286" i="4" s="1"/>
  <c r="AD286" i="4" s="1"/>
  <c r="X364" i="4"/>
  <c r="Q147" i="5"/>
  <c r="AP13" i="4" s="1"/>
  <c r="T147" i="5"/>
  <c r="S147" i="5"/>
  <c r="AF349" i="4"/>
  <c r="AH349" i="4" s="1"/>
  <c r="AI349" i="4" s="1"/>
  <c r="AD349" i="4" s="1"/>
  <c r="AF316" i="4"/>
  <c r="AH316" i="4" s="1"/>
  <c r="U154" i="5"/>
  <c r="V154" i="5"/>
  <c r="AF199" i="4"/>
  <c r="AH199" i="4" s="1"/>
  <c r="AF193" i="4"/>
  <c r="AH193" i="4" s="1"/>
  <c r="AI193" i="4" s="1"/>
  <c r="AD193" i="4" s="1"/>
  <c r="AF346" i="4"/>
  <c r="AH346" i="4" s="1"/>
  <c r="AI346" i="4" s="1"/>
  <c r="AD346" i="4" s="1"/>
  <c r="AF30" i="4"/>
  <c r="AH30" i="4" s="1"/>
  <c r="AI30" i="4" s="1"/>
  <c r="AD30" i="4" s="1"/>
  <c r="X30" i="4"/>
  <c r="V56" i="5"/>
  <c r="U56" i="5"/>
  <c r="S265" i="5"/>
  <c r="T265" i="5"/>
  <c r="V90" i="5"/>
  <c r="U90" i="5"/>
  <c r="U150" i="5"/>
  <c r="V150" i="5"/>
  <c r="Q123" i="5"/>
  <c r="AP80" i="4" s="1"/>
  <c r="S123" i="5"/>
  <c r="T123" i="5"/>
  <c r="AF27" i="4"/>
  <c r="AH27" i="4" s="1"/>
  <c r="X338" i="4"/>
  <c r="AE338" i="4"/>
  <c r="AG338" i="4" s="1"/>
  <c r="X391" i="4"/>
  <c r="X335" i="4"/>
  <c r="AE335" i="4"/>
  <c r="AG335" i="4" s="1"/>
  <c r="AI335" i="4" s="1"/>
  <c r="AD335" i="4" s="1"/>
  <c r="V137" i="5"/>
  <c r="U137" i="5"/>
  <c r="AF237" i="4"/>
  <c r="AH237" i="4" s="1"/>
  <c r="Q114" i="5"/>
  <c r="AP91" i="4" s="1"/>
  <c r="T114" i="5"/>
  <c r="S114" i="5"/>
  <c r="X406" i="4"/>
  <c r="Q90" i="5"/>
  <c r="AP262" i="4" s="1"/>
  <c r="S90" i="5"/>
  <c r="T90" i="5"/>
  <c r="U127" i="5"/>
  <c r="V127" i="5"/>
  <c r="Q20" i="5"/>
  <c r="AP418" i="4" s="1"/>
  <c r="T20" i="5"/>
  <c r="S20" i="5"/>
  <c r="U129" i="5"/>
  <c r="V129" i="5"/>
  <c r="N6" i="3"/>
  <c r="AC6" i="4"/>
  <c r="X306" i="4"/>
  <c r="S7" i="5"/>
  <c r="Q7" i="5"/>
  <c r="AP175" i="4" s="1"/>
  <c r="T7" i="5"/>
  <c r="U19" i="5"/>
  <c r="V19" i="5"/>
  <c r="U208" i="5"/>
  <c r="V208" i="5"/>
  <c r="V117" i="5"/>
  <c r="U117" i="5"/>
  <c r="Q117" i="5"/>
  <c r="AP394" i="4" s="1"/>
  <c r="X315" i="4"/>
  <c r="X376" i="4"/>
  <c r="AF122" i="4"/>
  <c r="AH122" i="4" s="1"/>
  <c r="U181" i="5"/>
  <c r="V181" i="5"/>
  <c r="AF293" i="4"/>
  <c r="AH293" i="4" s="1"/>
  <c r="AF341" i="4"/>
  <c r="AH341" i="4" s="1"/>
  <c r="AI341" i="4" s="1"/>
  <c r="AD341" i="4" s="1"/>
  <c r="X320" i="4"/>
  <c r="AF280" i="4"/>
  <c r="AH280" i="4" s="1"/>
  <c r="AI280" i="4" s="1"/>
  <c r="AD280" i="4" s="1"/>
  <c r="X40" i="4"/>
  <c r="AE40" i="4"/>
  <c r="AG40" i="4" s="1"/>
  <c r="X47" i="4"/>
  <c r="AE47" i="4"/>
  <c r="AG47" i="4" s="1"/>
  <c r="AI47" i="4" s="1"/>
  <c r="AD47" i="4" s="1"/>
  <c r="X206" i="4"/>
  <c r="AE206" i="4"/>
  <c r="AG206" i="4" s="1"/>
  <c r="AI206" i="4" s="1"/>
  <c r="AD206" i="4" s="1"/>
  <c r="X229" i="4"/>
  <c r="AE229" i="4"/>
  <c r="AG229" i="4" s="1"/>
  <c r="X49" i="4"/>
  <c r="AE49" i="4"/>
  <c r="AG49" i="4" s="1"/>
  <c r="AI49" i="4" s="1"/>
  <c r="AD49" i="4" s="1"/>
  <c r="X195" i="4"/>
  <c r="AE195" i="4"/>
  <c r="AG195" i="4" s="1"/>
  <c r="AI195" i="4" s="1"/>
  <c r="AD195" i="4" s="1"/>
  <c r="U65" i="5"/>
  <c r="V65" i="5"/>
  <c r="V38" i="5"/>
  <c r="U38" i="5"/>
  <c r="AD5" i="4"/>
  <c r="X401" i="4"/>
  <c r="AF151" i="4"/>
  <c r="AH151" i="4" s="1"/>
  <c r="AI151" i="4" s="1"/>
  <c r="AD151" i="4" s="1"/>
  <c r="X151" i="4"/>
  <c r="AF338" i="4"/>
  <c r="AH338" i="4" s="1"/>
  <c r="X264" i="4"/>
  <c r="AE264" i="4"/>
  <c r="AG264" i="4" s="1"/>
  <c r="AI264" i="4" s="1"/>
  <c r="AD264" i="4" s="1"/>
  <c r="V300" i="5"/>
  <c r="U300" i="5"/>
  <c r="X329" i="4"/>
  <c r="AE329" i="4"/>
  <c r="AG329" i="4" s="1"/>
  <c r="Q267" i="5"/>
  <c r="AP342" i="4" s="1"/>
  <c r="S267" i="5"/>
  <c r="T267" i="5"/>
  <c r="AF315" i="4"/>
  <c r="AH315" i="4" s="1"/>
  <c r="AI315" i="4" s="1"/>
  <c r="AD315" i="4" s="1"/>
  <c r="X333" i="4"/>
  <c r="AE333" i="4"/>
  <c r="AG333" i="4" s="1"/>
  <c r="S252" i="5"/>
  <c r="T252" i="5"/>
  <c r="AF331" i="4"/>
  <c r="AH331" i="4" s="1"/>
  <c r="AI331" i="4" s="1"/>
  <c r="AD331" i="4" s="1"/>
  <c r="AF184" i="4"/>
  <c r="AH184" i="4" s="1"/>
  <c r="AI184" i="4" s="1"/>
  <c r="AD184" i="4" s="1"/>
  <c r="X307" i="4"/>
  <c r="Q49" i="5"/>
  <c r="AP54" i="4" s="1"/>
  <c r="S49" i="5"/>
  <c r="T49" i="5"/>
  <c r="X373" i="4"/>
  <c r="X205" i="4"/>
  <c r="AE205" i="4"/>
  <c r="AG205" i="4" s="1"/>
  <c r="AI205" i="4" s="1"/>
  <c r="AD205" i="4" s="1"/>
  <c r="AF226" i="4"/>
  <c r="AH226" i="4" s="1"/>
  <c r="X210" i="4"/>
  <c r="AE210" i="4"/>
  <c r="AG210" i="4" s="1"/>
  <c r="AI210" i="4" s="1"/>
  <c r="AD210" i="4" s="1"/>
  <c r="X402" i="4"/>
  <c r="X336" i="4"/>
  <c r="Q83" i="5"/>
  <c r="AP8" i="4" s="1"/>
  <c r="S83" i="5"/>
  <c r="T83" i="5"/>
  <c r="AF299" i="4"/>
  <c r="AH299" i="4" s="1"/>
  <c r="U218" i="5"/>
  <c r="V218" i="5"/>
  <c r="V321" i="5"/>
  <c r="U321" i="5"/>
  <c r="X370" i="4"/>
  <c r="M6" i="3"/>
  <c r="AB6" i="4"/>
  <c r="AF303" i="4"/>
  <c r="AH303" i="4" s="1"/>
  <c r="AI303" i="4" s="1"/>
  <c r="AD303" i="4" s="1"/>
  <c r="S188" i="5"/>
  <c r="T188" i="5"/>
  <c r="S85" i="5"/>
  <c r="T85" i="5"/>
  <c r="X293" i="4"/>
  <c r="AE293" i="4"/>
  <c r="AG293" i="4" s="1"/>
  <c r="AI293" i="4" s="1"/>
  <c r="AD293" i="4" s="1"/>
  <c r="AF22" i="4"/>
  <c r="AH22" i="4" s="1"/>
  <c r="AI22" i="4" s="1"/>
  <c r="AD22" i="4" s="1"/>
  <c r="X22" i="4"/>
  <c r="Q156" i="5"/>
  <c r="AP85" i="4" s="1"/>
  <c r="S156" i="5"/>
  <c r="T156" i="5"/>
  <c r="X160" i="4"/>
  <c r="AE160" i="4"/>
  <c r="AG160" i="4" s="1"/>
  <c r="AI160" i="4" s="1"/>
  <c r="AD160" i="4" s="1"/>
  <c r="S152" i="5"/>
  <c r="T152" i="5"/>
  <c r="Q152" i="5"/>
  <c r="AP50" i="4" s="1"/>
  <c r="S145" i="5"/>
  <c r="T145" i="5"/>
  <c r="AF333" i="4"/>
  <c r="AH333" i="4" s="1"/>
  <c r="V48" i="5"/>
  <c r="U48" i="5"/>
  <c r="AF208" i="4"/>
  <c r="AH208" i="4" s="1"/>
  <c r="V362" i="5"/>
  <c r="U362" i="5"/>
  <c r="X218" i="4"/>
  <c r="AE218" i="4"/>
  <c r="AG218" i="4" s="1"/>
  <c r="X341" i="4"/>
  <c r="X180" i="4"/>
  <c r="AE180" i="4"/>
  <c r="AG180" i="4" s="1"/>
  <c r="AI180" i="4" s="1"/>
  <c r="AD180" i="4" s="1"/>
  <c r="T406" i="5"/>
  <c r="S406" i="5"/>
  <c r="Q406" i="5"/>
  <c r="AP415" i="4" s="1"/>
  <c r="AF301" i="4"/>
  <c r="AH301" i="4" s="1"/>
  <c r="AI301" i="4" s="1"/>
  <c r="AD301" i="4" s="1"/>
  <c r="AF288" i="4"/>
  <c r="AH288" i="4" s="1"/>
  <c r="V401" i="5"/>
  <c r="U401" i="5"/>
  <c r="AI66" i="4"/>
  <c r="AD66" i="4" s="1"/>
  <c r="X182" i="4"/>
  <c r="AE182" i="4"/>
  <c r="AG182" i="4" s="1"/>
  <c r="AI182" i="4" s="1"/>
  <c r="AD182" i="4" s="1"/>
  <c r="X236" i="4"/>
  <c r="AE236" i="4"/>
  <c r="AG236" i="4" s="1"/>
  <c r="AI236" i="4" s="1"/>
  <c r="AD236" i="4" s="1"/>
  <c r="V203" i="5"/>
  <c r="U203" i="5"/>
  <c r="X238" i="4"/>
  <c r="AE238" i="4"/>
  <c r="AG238" i="4" s="1"/>
  <c r="AI238" i="4" s="1"/>
  <c r="AD238" i="4" s="1"/>
  <c r="AI107" i="4"/>
  <c r="AD107" i="4" s="1"/>
  <c r="AF138" i="4"/>
  <c r="AH138" i="4" s="1"/>
  <c r="AI138" i="4" s="1"/>
  <c r="AD138" i="4" s="1"/>
  <c r="X138" i="4"/>
  <c r="X215" i="4"/>
  <c r="U324" i="5"/>
  <c r="V324" i="5"/>
  <c r="X175" i="4"/>
  <c r="Q157" i="5"/>
  <c r="AP115" i="4" s="1"/>
  <c r="S157" i="5"/>
  <c r="T157" i="5"/>
  <c r="T308" i="5"/>
  <c r="S308" i="5"/>
  <c r="AF141" i="4"/>
  <c r="AH141" i="4" s="1"/>
  <c r="X113" i="4"/>
  <c r="AE113" i="4"/>
  <c r="AG113" i="4" s="1"/>
  <c r="AI113" i="4" s="1"/>
  <c r="AD113" i="4" s="1"/>
  <c r="X297" i="4"/>
  <c r="AE297" i="4"/>
  <c r="AG297" i="4" s="1"/>
  <c r="AI297" i="4" s="1"/>
  <c r="AD297" i="4" s="1"/>
  <c r="N9" i="3"/>
  <c r="AC10" i="4"/>
  <c r="V135" i="5"/>
  <c r="U135" i="5"/>
  <c r="U41" i="5"/>
  <c r="V41" i="5"/>
  <c r="Q41" i="5"/>
  <c r="AP257" i="4" s="1"/>
  <c r="X177" i="4"/>
  <c r="AE177" i="4"/>
  <c r="AG177" i="4" s="1"/>
  <c r="AI177" i="4" s="1"/>
  <c r="AD177" i="4" s="1"/>
  <c r="S75" i="5"/>
  <c r="T75" i="5"/>
  <c r="X358" i="4"/>
  <c r="AE358" i="4"/>
  <c r="AG358" i="4" s="1"/>
  <c r="Q222" i="5"/>
  <c r="AP68" i="4" s="1"/>
  <c r="S222" i="5"/>
  <c r="T222" i="5"/>
  <c r="AC13" i="4"/>
  <c r="N11" i="3"/>
  <c r="S101" i="5"/>
  <c r="Q101" i="5"/>
  <c r="AP117" i="4" s="1"/>
  <c r="T101" i="5"/>
  <c r="AI136" i="4"/>
  <c r="AD136" i="4" s="1"/>
  <c r="T361" i="5"/>
  <c r="S361" i="5"/>
  <c r="Q361" i="5"/>
  <c r="AP399" i="4" s="1"/>
  <c r="X237" i="4"/>
  <c r="AE237" i="4"/>
  <c r="AG237" i="4" s="1"/>
  <c r="X363" i="4"/>
  <c r="U245" i="5"/>
  <c r="V245" i="5"/>
  <c r="AF28" i="4"/>
  <c r="AH28" i="4" s="1"/>
  <c r="S294" i="5"/>
  <c r="T294" i="5"/>
  <c r="X121" i="4"/>
  <c r="AE121" i="4"/>
  <c r="AG121" i="4" s="1"/>
  <c r="AI121" i="4" s="1"/>
  <c r="AD121" i="4" s="1"/>
  <c r="U422" i="5"/>
  <c r="V422" i="5"/>
  <c r="AF329" i="4"/>
  <c r="AH329" i="4" s="1"/>
  <c r="V15" i="5"/>
  <c r="U15" i="5"/>
  <c r="T32" i="5"/>
  <c r="S32" i="5"/>
  <c r="X190" i="4"/>
  <c r="AE190" i="4"/>
  <c r="AG190" i="4" s="1"/>
  <c r="X224" i="4"/>
  <c r="AE224" i="4"/>
  <c r="AG224" i="4" s="1"/>
  <c r="AI224" i="4" s="1"/>
  <c r="AD224" i="4" s="1"/>
  <c r="T328" i="5"/>
  <c r="Q328" i="5"/>
  <c r="AP402" i="4" s="1"/>
  <c r="S328" i="5"/>
  <c r="S44" i="5"/>
  <c r="T44" i="5"/>
  <c r="Q44" i="5"/>
  <c r="AP145" i="4" s="1"/>
  <c r="X161" i="4"/>
  <c r="T21" i="5"/>
  <c r="Q21" i="5"/>
  <c r="AP120" i="4" s="1"/>
  <c r="S21" i="5"/>
  <c r="T62" i="5"/>
  <c r="Q62" i="5"/>
  <c r="AP98" i="4" s="1"/>
  <c r="S62" i="5"/>
  <c r="Q18" i="5"/>
  <c r="AP14" i="4" s="1"/>
  <c r="T18" i="5"/>
  <c r="S18" i="5"/>
  <c r="X255" i="4"/>
  <c r="U376" i="5"/>
  <c r="V376" i="5"/>
  <c r="X251" i="4"/>
  <c r="AF422" i="4"/>
  <c r="AH422" i="4" s="1"/>
  <c r="AI422" i="4" s="1"/>
  <c r="AD422" i="4" s="1"/>
  <c r="Q384" i="5"/>
  <c r="AP397" i="4" s="1"/>
  <c r="T384" i="5"/>
  <c r="S384" i="5"/>
  <c r="V267" i="5"/>
  <c r="U267" i="5"/>
  <c r="Q155" i="5"/>
  <c r="AP20" i="4" s="1"/>
  <c r="T155" i="5"/>
  <c r="S155" i="5"/>
  <c r="AF368" i="4"/>
  <c r="AH368" i="4" s="1"/>
  <c r="AI368" i="4" s="1"/>
  <c r="AD368" i="4" s="1"/>
  <c r="AF225" i="4"/>
  <c r="AH225" i="4" s="1"/>
  <c r="AI225" i="4" s="1"/>
  <c r="AD225" i="4" s="1"/>
  <c r="U130" i="5"/>
  <c r="V130" i="5"/>
  <c r="U363" i="5"/>
  <c r="V363" i="5"/>
  <c r="AF272" i="4"/>
  <c r="AH272" i="4" s="1"/>
  <c r="Q46" i="5"/>
  <c r="AP334" i="4" s="1"/>
  <c r="T46" i="5"/>
  <c r="S46" i="5"/>
  <c r="X411" i="4"/>
  <c r="V121" i="5"/>
  <c r="U121" i="5"/>
  <c r="AE158" i="4"/>
  <c r="AG158" i="4" s="1"/>
  <c r="AI158" i="4" s="1"/>
  <c r="AD158" i="4" s="1"/>
  <c r="X158" i="4"/>
  <c r="Q124" i="5"/>
  <c r="AP144" i="4" s="1"/>
  <c r="S124" i="5"/>
  <c r="T124" i="5"/>
  <c r="X324" i="4"/>
  <c r="AE324" i="4"/>
  <c r="AG324" i="4" s="1"/>
  <c r="V16" i="5"/>
  <c r="U16" i="5"/>
  <c r="X114" i="4"/>
  <c r="AE114" i="4"/>
  <c r="AG114" i="4" s="1"/>
  <c r="AI114" i="4" s="1"/>
  <c r="AD114" i="4" s="1"/>
  <c r="X372" i="4"/>
  <c r="AE372" i="4"/>
  <c r="AG372" i="4" s="1"/>
  <c r="AI372" i="4" s="1"/>
  <c r="AD372" i="4" s="1"/>
  <c r="U330" i="5"/>
  <c r="V330" i="5"/>
  <c r="AF345" i="4"/>
  <c r="AH345" i="4" s="1"/>
  <c r="AF81" i="4"/>
  <c r="AH81" i="4" s="1"/>
  <c r="AI81" i="4" s="1"/>
  <c r="AD81" i="4" s="1"/>
  <c r="X360" i="4"/>
  <c r="AF142" i="4"/>
  <c r="AH142" i="4" s="1"/>
  <c r="V153" i="5"/>
  <c r="U153" i="5"/>
  <c r="AF326" i="4"/>
  <c r="AH326" i="4" s="1"/>
  <c r="AI326" i="4" s="1"/>
  <c r="AD326" i="4" s="1"/>
  <c r="Q319" i="5"/>
  <c r="AP260" i="4" s="1"/>
  <c r="T319" i="5"/>
  <c r="S319" i="5"/>
  <c r="AF83" i="4"/>
  <c r="AH83" i="4" s="1"/>
  <c r="U67" i="5"/>
  <c r="V67" i="5"/>
  <c r="X153" i="4"/>
  <c r="X388" i="4"/>
  <c r="AE388" i="4"/>
  <c r="AG388" i="4" s="1"/>
  <c r="AI388" i="4" s="1"/>
  <c r="AD388" i="4" s="1"/>
  <c r="V66" i="5"/>
  <c r="U66" i="5"/>
  <c r="X231" i="4"/>
  <c r="X272" i="4"/>
  <c r="AE272" i="4"/>
  <c r="AG272" i="4" s="1"/>
  <c r="AF31" i="4"/>
  <c r="AH31" i="4" s="1"/>
  <c r="X273" i="4"/>
  <c r="AE273" i="4"/>
  <c r="AG273" i="4" s="1"/>
  <c r="AI273" i="4" s="1"/>
  <c r="AD273" i="4" s="1"/>
  <c r="U47" i="5"/>
  <c r="V47" i="5"/>
  <c r="X197" i="4"/>
  <c r="AE197" i="4"/>
  <c r="AG197" i="4" s="1"/>
  <c r="AI197" i="4" s="1"/>
  <c r="AD197" i="4" s="1"/>
  <c r="N8" i="3"/>
  <c r="O8" i="3" s="1"/>
  <c r="P8" i="3" s="1"/>
  <c r="AC8" i="4"/>
  <c r="AF82" i="4"/>
  <c r="AH82" i="4" s="1"/>
  <c r="AI82" i="4" s="1"/>
  <c r="AD82" i="4" s="1"/>
  <c r="X82" i="4"/>
  <c r="X330" i="4"/>
  <c r="U311" i="5"/>
  <c r="V311" i="5"/>
  <c r="Q57" i="5"/>
  <c r="AP234" i="4" s="1"/>
  <c r="S57" i="5"/>
  <c r="T57" i="5"/>
  <c r="AL139" i="4"/>
  <c r="AB139" i="4" s="1"/>
  <c r="AN139" i="4"/>
  <c r="P371" i="5" s="1"/>
  <c r="AF290" i="4"/>
  <c r="AH290" i="4" s="1"/>
  <c r="AI290" i="4" s="1"/>
  <c r="AD290" i="4" s="1"/>
  <c r="S125" i="5"/>
  <c r="Q125" i="5"/>
  <c r="AP127" i="4" s="1"/>
  <c r="T125" i="5"/>
  <c r="U377" i="5"/>
  <c r="V377" i="5"/>
  <c r="AF156" i="4"/>
  <c r="AH156" i="4" s="1"/>
  <c r="U155" i="5"/>
  <c r="V155" i="5"/>
  <c r="AF154" i="4"/>
  <c r="AH154" i="4" s="1"/>
  <c r="S16" i="5"/>
  <c r="Q16" i="5"/>
  <c r="AP150" i="4" s="1"/>
  <c r="T16" i="5"/>
  <c r="U26" i="5"/>
  <c r="V26" i="5"/>
  <c r="T108" i="5"/>
  <c r="S108" i="5"/>
  <c r="Q108" i="5"/>
  <c r="AP29" i="4" s="1"/>
  <c r="AM88" i="4"/>
  <c r="AC88" i="4" s="1"/>
  <c r="AO88" i="4"/>
  <c r="O350" i="5" s="1"/>
  <c r="Q146" i="5"/>
  <c r="AP60" i="4" s="1"/>
  <c r="S146" i="5"/>
  <c r="T146" i="5"/>
  <c r="AF135" i="4"/>
  <c r="AH135" i="4" s="1"/>
  <c r="AI135" i="4" s="1"/>
  <c r="AD135" i="4" s="1"/>
  <c r="X365" i="4"/>
  <c r="AE365" i="4"/>
  <c r="AG365" i="4" s="1"/>
  <c r="AI365" i="4" s="1"/>
  <c r="AD365" i="4" s="1"/>
  <c r="V14" i="5"/>
  <c r="U14" i="5"/>
  <c r="V128" i="5"/>
  <c r="U128" i="5"/>
  <c r="Q128" i="5"/>
  <c r="AP169" i="4" s="1"/>
  <c r="AM26" i="4"/>
  <c r="AC26" i="4" s="1"/>
  <c r="AO26" i="4"/>
  <c r="O348" i="5" s="1"/>
  <c r="X284" i="4"/>
  <c r="AL66" i="4"/>
  <c r="AB66" i="4" s="1"/>
  <c r="AN66" i="4"/>
  <c r="P381" i="5" s="1"/>
  <c r="S142" i="5"/>
  <c r="T142" i="5"/>
  <c r="S60" i="5"/>
  <c r="T60" i="5"/>
  <c r="Q60" i="5"/>
  <c r="AP212" i="4" s="1"/>
  <c r="AE311" i="4"/>
  <c r="AG311" i="4" s="1"/>
  <c r="AI311" i="4" s="1"/>
  <c r="AD311" i="4" s="1"/>
  <c r="X311" i="4"/>
  <c r="U12" i="5"/>
  <c r="V12" i="5"/>
  <c r="S55" i="5"/>
  <c r="Q55" i="5"/>
  <c r="AP274" i="4" s="1"/>
  <c r="T55" i="5"/>
  <c r="V221" i="5"/>
  <c r="U221" i="5"/>
  <c r="Q221" i="5"/>
  <c r="AP291" i="4" s="1"/>
  <c r="S143" i="5"/>
  <c r="T143" i="5"/>
  <c r="Q143" i="5"/>
  <c r="AP200" i="4" s="1"/>
  <c r="U53" i="5"/>
  <c r="V53" i="5"/>
  <c r="X309" i="4"/>
  <c r="AL107" i="4"/>
  <c r="AB107" i="4" s="1"/>
  <c r="AN107" i="4"/>
  <c r="P379" i="5" s="1"/>
  <c r="Q139" i="5"/>
  <c r="AP52" i="4" s="1"/>
  <c r="T139" i="5"/>
  <c r="S139" i="5"/>
  <c r="T356" i="5"/>
  <c r="S356" i="5"/>
  <c r="V325" i="5"/>
  <c r="U325" i="5"/>
  <c r="X371" i="4"/>
  <c r="V7" i="5"/>
  <c r="U7" i="5"/>
  <c r="AF324" i="4"/>
  <c r="AH324" i="4" s="1"/>
  <c r="X143" i="4"/>
  <c r="X362" i="4"/>
  <c r="AE362" i="4"/>
  <c r="AG362" i="4" s="1"/>
  <c r="AI362" i="4" s="1"/>
  <c r="AD362" i="4" s="1"/>
  <c r="S298" i="5"/>
  <c r="T298" i="5"/>
  <c r="AF84" i="4"/>
  <c r="AH84" i="4" s="1"/>
  <c r="AF134" i="4"/>
  <c r="AH134" i="4" s="1"/>
  <c r="U335" i="5"/>
  <c r="V335" i="5"/>
  <c r="U146" i="5"/>
  <c r="V146" i="5"/>
  <c r="Q394" i="5"/>
  <c r="AP251" i="4" s="1"/>
  <c r="S394" i="5"/>
  <c r="T394" i="5"/>
  <c r="U242" i="5"/>
  <c r="V242" i="5"/>
  <c r="V202" i="5"/>
  <c r="U202" i="5"/>
  <c r="X51" i="4"/>
  <c r="AE51" i="4"/>
  <c r="AG51" i="4" s="1"/>
  <c r="AI51" i="4" s="1"/>
  <c r="AD51" i="4" s="1"/>
  <c r="AF277" i="4"/>
  <c r="AH277" i="4" s="1"/>
  <c r="U283" i="5"/>
  <c r="V283" i="5"/>
  <c r="X303" i="4"/>
  <c r="V109" i="5"/>
  <c r="U109" i="5"/>
  <c r="AF281" i="4"/>
  <c r="AH281" i="4" s="1"/>
  <c r="AF312" i="4"/>
  <c r="AH312" i="4" s="1"/>
  <c r="X140" i="4"/>
  <c r="S42" i="5"/>
  <c r="Q42" i="5"/>
  <c r="AP104" i="4" s="1"/>
  <c r="T42" i="5"/>
  <c r="AF240" i="4"/>
  <c r="AH240" i="4" s="1"/>
  <c r="X347" i="4"/>
  <c r="AE347" i="4"/>
  <c r="AG347" i="4" s="1"/>
  <c r="S396" i="5"/>
  <c r="T396" i="5"/>
  <c r="V234" i="5"/>
  <c r="U234" i="5"/>
  <c r="Q121" i="5"/>
  <c r="AP125" i="4" s="1"/>
  <c r="T121" i="5"/>
  <c r="S121" i="5"/>
  <c r="Q59" i="5"/>
  <c r="AP75" i="4" s="1"/>
  <c r="S59" i="5"/>
  <c r="T59" i="5"/>
  <c r="Q129" i="5"/>
  <c r="AP11" i="4" s="1"/>
  <c r="S129" i="5"/>
  <c r="T129" i="5"/>
  <c r="Q64" i="5"/>
  <c r="AP198" i="4" s="1"/>
  <c r="S64" i="5"/>
  <c r="T64" i="5"/>
  <c r="X31" i="4"/>
  <c r="AE31" i="4"/>
  <c r="AG31" i="4" s="1"/>
  <c r="X399" i="4"/>
  <c r="S355" i="5"/>
  <c r="T355" i="5"/>
  <c r="Q355" i="5"/>
  <c r="AP403" i="4" s="1"/>
  <c r="U304" i="5"/>
  <c r="V304" i="5"/>
  <c r="X400" i="4"/>
  <c r="U49" i="5"/>
  <c r="V49" i="5"/>
  <c r="AF358" i="4"/>
  <c r="AH358" i="4" s="1"/>
  <c r="X328" i="4"/>
  <c r="AE328" i="4"/>
  <c r="AG328" i="4" s="1"/>
  <c r="AI328" i="4" s="1"/>
  <c r="AD328" i="4" s="1"/>
  <c r="AF100" i="4"/>
  <c r="AH100" i="4" s="1"/>
  <c r="X226" i="4"/>
  <c r="AE226" i="4"/>
  <c r="AG226" i="4" s="1"/>
  <c r="AI226" i="4" s="1"/>
  <c r="AD226" i="4" s="1"/>
  <c r="U149" i="5"/>
  <c r="V149" i="5"/>
  <c r="V69" i="5"/>
  <c r="U69" i="5"/>
  <c r="V136" i="5"/>
  <c r="U136" i="5"/>
  <c r="AI99" i="4"/>
  <c r="AD99" i="4" s="1"/>
  <c r="U368" i="5"/>
  <c r="V368" i="5"/>
  <c r="U96" i="5"/>
  <c r="V96" i="5"/>
  <c r="X269" i="4"/>
  <c r="AE269" i="4"/>
  <c r="AG269" i="4" s="1"/>
  <c r="AI269" i="4" s="1"/>
  <c r="AD269" i="4" s="1"/>
  <c r="U123" i="5"/>
  <c r="V123" i="5"/>
  <c r="V241" i="5"/>
  <c r="U241" i="5"/>
  <c r="AF124" i="4"/>
  <c r="AH124" i="4" s="1"/>
  <c r="U394" i="5"/>
  <c r="V394" i="5"/>
  <c r="X405" i="4"/>
  <c r="X397" i="4"/>
  <c r="X342" i="4"/>
  <c r="X296" i="4"/>
  <c r="AE296" i="4"/>
  <c r="AG296" i="4" s="1"/>
  <c r="AI296" i="4" s="1"/>
  <c r="AD296" i="4" s="1"/>
  <c r="X184" i="4"/>
  <c r="X41" i="4"/>
  <c r="AE41" i="4"/>
  <c r="AG41" i="4" s="1"/>
  <c r="AI41" i="4" s="1"/>
  <c r="AD41" i="4" s="1"/>
  <c r="S179" i="5"/>
  <c r="T179" i="5"/>
  <c r="Q179" i="5"/>
  <c r="AP411" i="4" s="1"/>
  <c r="U105" i="5"/>
  <c r="V105" i="5"/>
  <c r="T392" i="5"/>
  <c r="S392" i="5"/>
  <c r="X249" i="4"/>
  <c r="U159" i="5"/>
  <c r="V159" i="5"/>
  <c r="U17" i="5"/>
  <c r="V17" i="5"/>
  <c r="Q17" i="5"/>
  <c r="AP214" i="4" s="1"/>
  <c r="U196" i="5"/>
  <c r="V196" i="5"/>
  <c r="V101" i="5"/>
  <c r="U101" i="5"/>
  <c r="X76" i="4"/>
  <c r="AE76" i="4"/>
  <c r="AG76" i="4" s="1"/>
  <c r="AI76" i="4" s="1"/>
  <c r="AD76" i="4" s="1"/>
  <c r="X350" i="4"/>
  <c r="AE350" i="4"/>
  <c r="AG350" i="4" s="1"/>
  <c r="AI350" i="4" s="1"/>
  <c r="AD350" i="4" s="1"/>
  <c r="X253" i="4"/>
  <c r="AE253" i="4"/>
  <c r="AG253" i="4" s="1"/>
  <c r="AI253" i="4" s="1"/>
  <c r="AD253" i="4" s="1"/>
  <c r="X312" i="4"/>
  <c r="AE312" i="4"/>
  <c r="AG312" i="4" s="1"/>
  <c r="U296" i="5"/>
  <c r="V296" i="5"/>
  <c r="Q12" i="5"/>
  <c r="AP318" i="4" s="1"/>
  <c r="T12" i="5"/>
  <c r="S12" i="5"/>
  <c r="AL18" i="4"/>
  <c r="AN18" i="4"/>
  <c r="P390" i="5" s="1"/>
  <c r="AF185" i="4"/>
  <c r="AH185" i="4" s="1"/>
  <c r="AI185" i="4" s="1"/>
  <c r="AD185" i="4" s="1"/>
  <c r="U165" i="5"/>
  <c r="V165" i="5"/>
  <c r="AF282" i="4"/>
  <c r="AH282" i="4" s="1"/>
  <c r="S29" i="5"/>
  <c r="T29" i="5"/>
  <c r="X383" i="4"/>
  <c r="AE383" i="4"/>
  <c r="AG383" i="4" s="1"/>
  <c r="AI383" i="4" s="1"/>
  <c r="AD383" i="4" s="1"/>
  <c r="U86" i="5"/>
  <c r="V86" i="5"/>
  <c r="U346" i="5"/>
  <c r="V346" i="5"/>
  <c r="X322" i="4"/>
  <c r="AE322" i="4"/>
  <c r="AG322" i="4" s="1"/>
  <c r="AI322" i="4" s="1"/>
  <c r="AD322" i="4" s="1"/>
  <c r="X69" i="4"/>
  <c r="AE69" i="4"/>
  <c r="AG69" i="4" s="1"/>
  <c r="AF309" i="4"/>
  <c r="AH309" i="4" s="1"/>
  <c r="AI309" i="4" s="1"/>
  <c r="AD309" i="4" s="1"/>
  <c r="X354" i="4"/>
  <c r="V317" i="5"/>
  <c r="U317" i="5"/>
  <c r="AI139" i="4"/>
  <c r="AD139" i="4" s="1"/>
  <c r="AF370" i="4"/>
  <c r="AH370" i="4" s="1"/>
  <c r="AI370" i="4" s="1"/>
  <c r="AD370" i="4" s="1"/>
  <c r="X141" i="4"/>
  <c r="AE141" i="4"/>
  <c r="AG141" i="4" s="1"/>
  <c r="AI141" i="4" s="1"/>
  <c r="AD141" i="4" s="1"/>
  <c r="X189" i="4"/>
  <c r="AE189" i="4"/>
  <c r="AG189" i="4" s="1"/>
  <c r="AF119" i="4"/>
  <c r="AH119" i="4" s="1"/>
  <c r="Q130" i="5"/>
  <c r="AP64" i="4" s="1"/>
  <c r="S130" i="5"/>
  <c r="T130" i="5"/>
  <c r="U152" i="5"/>
  <c r="V152" i="5"/>
  <c r="X282" i="4"/>
  <c r="AE282" i="4"/>
  <c r="AG282" i="4" s="1"/>
  <c r="X230" i="4"/>
  <c r="AE230" i="4"/>
  <c r="AG230" i="4" s="1"/>
  <c r="AI230" i="4" s="1"/>
  <c r="AD230" i="4" s="1"/>
  <c r="AF289" i="4"/>
  <c r="AH289" i="4" s="1"/>
  <c r="AI289" i="4" s="1"/>
  <c r="AD289" i="4" s="1"/>
  <c r="X281" i="4"/>
  <c r="AE281" i="4"/>
  <c r="AG281" i="4" s="1"/>
  <c r="V52" i="5"/>
  <c r="U52" i="5"/>
  <c r="M7" i="3"/>
  <c r="O7" i="3" s="1"/>
  <c r="P7" i="3" s="1"/>
  <c r="AB7" i="4"/>
  <c r="X407" i="4"/>
  <c r="AE407" i="4"/>
  <c r="AG407" i="4" s="1"/>
  <c r="AI407" i="4" s="1"/>
  <c r="AD407" i="4" s="1"/>
  <c r="Q317" i="5"/>
  <c r="AP239" i="4" s="1"/>
  <c r="T317" i="5"/>
  <c r="S317" i="5"/>
  <c r="AF170" i="4"/>
  <c r="AH170" i="4" s="1"/>
  <c r="AF256" i="4"/>
  <c r="AH256" i="4" s="1"/>
  <c r="X119" i="4"/>
  <c r="AE119" i="4"/>
  <c r="AG119" i="4" s="1"/>
  <c r="T28" i="5"/>
  <c r="S28" i="5"/>
  <c r="X318" i="4"/>
  <c r="X283" i="4"/>
  <c r="AE283" i="4"/>
  <c r="AG283" i="4" s="1"/>
  <c r="AI283" i="4" s="1"/>
  <c r="AD283" i="4" s="1"/>
  <c r="X90" i="4"/>
  <c r="AF337" i="4"/>
  <c r="AH337" i="4" s="1"/>
  <c r="AF343" i="4"/>
  <c r="AH343" i="4" s="1"/>
  <c r="AI343" i="4" s="1"/>
  <c r="AD343" i="4" s="1"/>
  <c r="X366" i="4"/>
  <c r="V323" i="5"/>
  <c r="U323" i="5"/>
  <c r="U219" i="5"/>
  <c r="V219" i="5"/>
  <c r="X207" i="4"/>
  <c r="AE207" i="4"/>
  <c r="AG207" i="4" s="1"/>
  <c r="AI207" i="4" s="1"/>
  <c r="AD207" i="4" s="1"/>
  <c r="AF40" i="4"/>
  <c r="AH40" i="4" s="1"/>
  <c r="X228" i="4"/>
  <c r="AE228" i="4"/>
  <c r="AG228" i="4" s="1"/>
  <c r="AI228" i="4" s="1"/>
  <c r="AD228" i="4" s="1"/>
  <c r="S91" i="5"/>
  <c r="T91" i="5"/>
  <c r="Q131" i="5"/>
  <c r="AP45" i="4" s="1"/>
  <c r="S131" i="5"/>
  <c r="T131" i="5"/>
  <c r="X408" i="4"/>
  <c r="AE408" i="4"/>
  <c r="AG408" i="4" s="1"/>
  <c r="AI408" i="4" s="1"/>
  <c r="AD408" i="4" s="1"/>
  <c r="AF347" i="4"/>
  <c r="AH347" i="4" s="1"/>
  <c r="X379" i="4"/>
  <c r="AE379" i="4"/>
  <c r="AG379" i="4" s="1"/>
  <c r="AI379" i="4" s="1"/>
  <c r="AD379" i="4" s="1"/>
  <c r="AI304" i="4" l="1"/>
  <c r="AD304" i="4" s="1"/>
  <c r="AI183" i="4"/>
  <c r="AD183" i="4" s="1"/>
  <c r="W118" i="5"/>
  <c r="R118" i="5"/>
  <c r="AQ390" i="4" s="1"/>
  <c r="AR390" i="4" s="1"/>
  <c r="AS390" i="4" s="1"/>
  <c r="W120" i="5"/>
  <c r="R120" i="5"/>
  <c r="AQ393" i="4" s="1"/>
  <c r="AR393" i="4" s="1"/>
  <c r="AS393" i="4" s="1"/>
  <c r="AI285" i="4"/>
  <c r="AD285" i="4" s="1"/>
  <c r="W104" i="5"/>
  <c r="R104" i="5"/>
  <c r="AQ410" i="4" s="1"/>
  <c r="W110" i="5"/>
  <c r="R110" i="5"/>
  <c r="AQ389" i="4" s="1"/>
  <c r="AR389" i="4" s="1"/>
  <c r="AS389" i="4" s="1"/>
  <c r="AR410" i="4"/>
  <c r="AS410" i="4" s="1"/>
  <c r="AI282" i="4"/>
  <c r="AD282" i="4" s="1"/>
  <c r="R113" i="5"/>
  <c r="AQ395" i="4" s="1"/>
  <c r="AR395" i="4" s="1"/>
  <c r="AS395" i="4" s="1"/>
  <c r="W113" i="5"/>
  <c r="R111" i="5"/>
  <c r="AQ17" i="4" s="1"/>
  <c r="AR17" i="4" s="1"/>
  <c r="AS17" i="4" s="1"/>
  <c r="W111" i="5"/>
  <c r="AI69" i="4"/>
  <c r="AD69" i="4" s="1"/>
  <c r="AI229" i="4"/>
  <c r="AD229" i="4" s="1"/>
  <c r="R116" i="5"/>
  <c r="AQ385" i="4" s="1"/>
  <c r="AR385" i="4" s="1"/>
  <c r="AS385" i="4" s="1"/>
  <c r="W116" i="5"/>
  <c r="W122" i="5"/>
  <c r="R122" i="5"/>
  <c r="AQ392" i="4" s="1"/>
  <c r="AR392" i="4" s="1"/>
  <c r="AS392" i="4" s="1"/>
  <c r="AI281" i="4"/>
  <c r="AD281" i="4" s="1"/>
  <c r="AI272" i="4"/>
  <c r="AD272" i="4" s="1"/>
  <c r="AI344" i="4"/>
  <c r="AD344" i="4" s="1"/>
  <c r="W99" i="5"/>
  <c r="R99" i="5"/>
  <c r="AQ241" i="4" s="1"/>
  <c r="AR241" i="4" s="1"/>
  <c r="AS241" i="4" s="1"/>
  <c r="AI190" i="4"/>
  <c r="AD190" i="4" s="1"/>
  <c r="AI194" i="4"/>
  <c r="AD194" i="4" s="1"/>
  <c r="AI221" i="4"/>
  <c r="AD221" i="4" s="1"/>
  <c r="AI327" i="4"/>
  <c r="AD327" i="4" s="1"/>
  <c r="AI237" i="4"/>
  <c r="AD237" i="4" s="1"/>
  <c r="AI155" i="4"/>
  <c r="AD155" i="4" s="1"/>
  <c r="AI189" i="4"/>
  <c r="AD189" i="4" s="1"/>
  <c r="AI324" i="4"/>
  <c r="AD324" i="4" s="1"/>
  <c r="AI358" i="4"/>
  <c r="AD358" i="4" s="1"/>
  <c r="AI126" i="4"/>
  <c r="AD126" i="4" s="1"/>
  <c r="O10" i="3"/>
  <c r="P10" i="3" s="1"/>
  <c r="AI338" i="4"/>
  <c r="AD338" i="4" s="1"/>
  <c r="AI31" i="4"/>
  <c r="AD31" i="4" s="1"/>
  <c r="AI35" i="4"/>
  <c r="AD35" i="4" s="1"/>
  <c r="AI333" i="4"/>
  <c r="AD333" i="4" s="1"/>
  <c r="AI154" i="4"/>
  <c r="AD154" i="4" s="1"/>
  <c r="AI242" i="4"/>
  <c r="AD242" i="4" s="1"/>
  <c r="AI417" i="4"/>
  <c r="AD417" i="4" s="1"/>
  <c r="AI37" i="4"/>
  <c r="AD37" i="4" s="1"/>
  <c r="AL141" i="4"/>
  <c r="AB141" i="4" s="1"/>
  <c r="AN141" i="4"/>
  <c r="P248" i="5" s="1"/>
  <c r="AM312" i="4"/>
  <c r="AC312" i="4" s="1"/>
  <c r="AO312" i="4"/>
  <c r="O280" i="5" s="1"/>
  <c r="W394" i="5"/>
  <c r="R394" i="5"/>
  <c r="AQ251" i="4" s="1"/>
  <c r="AR251" i="4" s="1"/>
  <c r="AS251" i="4" s="1"/>
  <c r="W139" i="5"/>
  <c r="R139" i="5"/>
  <c r="AQ52" i="4" s="1"/>
  <c r="AL114" i="4"/>
  <c r="AN114" i="4"/>
  <c r="P72" i="5" s="1"/>
  <c r="AL333" i="4"/>
  <c r="AB333" i="4" s="1"/>
  <c r="AN333" i="4"/>
  <c r="P172" i="5" s="1"/>
  <c r="W267" i="5"/>
  <c r="R267" i="5"/>
  <c r="AQ342" i="4" s="1"/>
  <c r="AR342" i="4" s="1"/>
  <c r="AS342" i="4" s="1"/>
  <c r="AM122" i="4"/>
  <c r="AC122" i="4" s="1"/>
  <c r="AO122" i="4"/>
  <c r="O405" i="5" s="1"/>
  <c r="W117" i="5"/>
  <c r="R117" i="5"/>
  <c r="AQ394" i="4" s="1"/>
  <c r="R7" i="5"/>
  <c r="AQ175" i="4" s="1"/>
  <c r="W7" i="5"/>
  <c r="R20" i="5"/>
  <c r="AQ418" i="4" s="1"/>
  <c r="AR418" i="4" s="1"/>
  <c r="AS418" i="4" s="1"/>
  <c r="W20" i="5"/>
  <c r="W123" i="5"/>
  <c r="R123" i="5"/>
  <c r="AQ80" i="4" s="1"/>
  <c r="AM346" i="4"/>
  <c r="AC346" i="4" s="1"/>
  <c r="AO346" i="4"/>
  <c r="O96" i="5" s="1"/>
  <c r="AL126" i="4"/>
  <c r="AB126" i="4" s="1"/>
  <c r="AN126" i="4"/>
  <c r="P410" i="5" s="1"/>
  <c r="AL348" i="4"/>
  <c r="AB348" i="4" s="1"/>
  <c r="AN348" i="4"/>
  <c r="P236" i="5" s="1"/>
  <c r="AL164" i="4"/>
  <c r="AN164" i="4"/>
  <c r="P358" i="5" s="1"/>
  <c r="AM314" i="4"/>
  <c r="AC314" i="4" s="1"/>
  <c r="AO314" i="4"/>
  <c r="O322" i="5" s="1"/>
  <c r="AL124" i="4"/>
  <c r="AN124" i="4"/>
  <c r="P36" i="5" s="1"/>
  <c r="AM51" i="4"/>
  <c r="AO51" i="4"/>
  <c r="O331" i="5" s="1"/>
  <c r="AL375" i="4"/>
  <c r="AB375" i="4" s="1"/>
  <c r="AN375" i="4"/>
  <c r="P395" i="5" s="1"/>
  <c r="AM229" i="4"/>
  <c r="AC229" i="4" s="1"/>
  <c r="AO229" i="4"/>
  <c r="O198" i="5" s="1"/>
  <c r="AM70" i="4"/>
  <c r="AC70" i="4" s="1"/>
  <c r="AO70" i="4"/>
  <c r="O181" i="5" s="1"/>
  <c r="AM344" i="4"/>
  <c r="AC344" i="4" s="1"/>
  <c r="AO344" i="4"/>
  <c r="O318" i="5" s="1"/>
  <c r="AL271" i="4"/>
  <c r="AB271" i="4" s="1"/>
  <c r="AN271" i="4"/>
  <c r="P399" i="5" s="1"/>
  <c r="AL254" i="4"/>
  <c r="AB254" i="4" s="1"/>
  <c r="AN254" i="4"/>
  <c r="P392" i="5" s="1"/>
  <c r="AL176" i="4"/>
  <c r="AN176" i="4"/>
  <c r="P29" i="5" s="1"/>
  <c r="AM308" i="4"/>
  <c r="AC308" i="4" s="1"/>
  <c r="AO308" i="4"/>
  <c r="O197" i="5" s="1"/>
  <c r="AL316" i="4"/>
  <c r="AB316" i="4" s="1"/>
  <c r="AN316" i="4"/>
  <c r="P278" i="5" s="1"/>
  <c r="R218" i="5"/>
  <c r="AQ92" i="4" s="1"/>
  <c r="W218" i="5"/>
  <c r="U389" i="5"/>
  <c r="V389" i="5"/>
  <c r="AI240" i="4"/>
  <c r="AD240" i="4" s="1"/>
  <c r="AM317" i="4"/>
  <c r="AC317" i="4" s="1"/>
  <c r="AO317" i="4"/>
  <c r="O301" i="5" s="1"/>
  <c r="AM194" i="4"/>
  <c r="AO194" i="4"/>
  <c r="O400" i="5" s="1"/>
  <c r="R422" i="5"/>
  <c r="AQ406" i="4" s="1"/>
  <c r="AR406" i="4" s="1"/>
  <c r="AS406" i="4" s="1"/>
  <c r="W422" i="5"/>
  <c r="R127" i="5"/>
  <c r="AQ131" i="4" s="1"/>
  <c r="W127" i="5"/>
  <c r="AM183" i="4"/>
  <c r="AC183" i="4" s="1"/>
  <c r="AO183" i="4"/>
  <c r="O316" i="5" s="1"/>
  <c r="AI58" i="4"/>
  <c r="AD58" i="4" s="1"/>
  <c r="AM355" i="4"/>
  <c r="AC355" i="4" s="1"/>
  <c r="AO355" i="4"/>
  <c r="O320" i="5" s="1"/>
  <c r="AI156" i="4"/>
  <c r="AD156" i="4" s="1"/>
  <c r="AL43" i="4"/>
  <c r="AB43" i="4" s="1"/>
  <c r="AN43" i="4"/>
  <c r="P249" i="5" s="1"/>
  <c r="AM94" i="4"/>
  <c r="AO94" i="4"/>
  <c r="O168" i="5" s="1"/>
  <c r="AM238" i="4"/>
  <c r="AC238" i="4" s="1"/>
  <c r="AO238" i="4"/>
  <c r="O10" i="5" s="1"/>
  <c r="S347" i="5"/>
  <c r="T347" i="5"/>
  <c r="R100" i="5"/>
  <c r="AQ24" i="4" s="1"/>
  <c r="W100" i="5"/>
  <c r="AM93" i="4"/>
  <c r="AC93" i="4" s="1"/>
  <c r="AO93" i="4"/>
  <c r="O332" i="5" s="1"/>
  <c r="AI167" i="4"/>
  <c r="AD167" i="4" s="1"/>
  <c r="AM348" i="4"/>
  <c r="AC348" i="4" s="1"/>
  <c r="AO348" i="4"/>
  <c r="O236" i="5" s="1"/>
  <c r="AI25" i="4"/>
  <c r="AD25" i="4" s="1"/>
  <c r="AG3" i="4"/>
  <c r="W50" i="5"/>
  <c r="R50" i="5"/>
  <c r="AQ163" i="4" s="1"/>
  <c r="W112" i="5"/>
  <c r="R112" i="5"/>
  <c r="AQ55" i="4" s="1"/>
  <c r="AI84" i="4"/>
  <c r="AD84" i="4" s="1"/>
  <c r="AM361" i="4"/>
  <c r="AC361" i="4" s="1"/>
  <c r="AO361" i="4"/>
  <c r="O302" i="5" s="1"/>
  <c r="AM164" i="4"/>
  <c r="AO164" i="4"/>
  <c r="O358" i="5" s="1"/>
  <c r="AL209" i="4"/>
  <c r="AN209" i="4"/>
  <c r="P162" i="5" s="1"/>
  <c r="AM286" i="4"/>
  <c r="AC286" i="4" s="1"/>
  <c r="AO286" i="4"/>
  <c r="O314" i="5" s="1"/>
  <c r="R193" i="5"/>
  <c r="AQ336" i="4" s="1"/>
  <c r="W193" i="5"/>
  <c r="W37" i="5"/>
  <c r="R37" i="5"/>
  <c r="AQ106" i="4" s="1"/>
  <c r="AR106" i="4" s="1"/>
  <c r="AS106" i="4" s="1"/>
  <c r="AM129" i="4"/>
  <c r="AC129" i="4" s="1"/>
  <c r="AO129" i="4"/>
  <c r="O418" i="5" s="1"/>
  <c r="W26" i="5"/>
  <c r="R26" i="5"/>
  <c r="AQ79" i="4" s="1"/>
  <c r="AR79" i="4" s="1"/>
  <c r="AS79" i="4" s="1"/>
  <c r="AL270" i="4"/>
  <c r="AB270" i="4" s="1"/>
  <c r="AN270" i="4"/>
  <c r="P308" i="5" s="1"/>
  <c r="R190" i="5"/>
  <c r="AQ295" i="4" s="1"/>
  <c r="AR295" i="4" s="1"/>
  <c r="AS295" i="4" s="1"/>
  <c r="W190" i="5"/>
  <c r="W196" i="5"/>
  <c r="R196" i="5"/>
  <c r="AQ321" i="4" s="1"/>
  <c r="R330" i="5"/>
  <c r="AQ401" i="4" s="1"/>
  <c r="AR401" i="4" s="1"/>
  <c r="AS401" i="4" s="1"/>
  <c r="W330" i="5"/>
  <c r="AM146" i="4"/>
  <c r="AC146" i="4" s="1"/>
  <c r="AO146" i="4"/>
  <c r="O366" i="5" s="1"/>
  <c r="AI337" i="4"/>
  <c r="AD337" i="4" s="1"/>
  <c r="W245" i="5"/>
  <c r="R245" i="5"/>
  <c r="AQ400" i="4" s="1"/>
  <c r="AL69" i="4"/>
  <c r="AB69" i="4" s="1"/>
  <c r="AN69" i="4"/>
  <c r="P336" i="5" s="1"/>
  <c r="AM358" i="4"/>
  <c r="AC358" i="4" s="1"/>
  <c r="AO358" i="4"/>
  <c r="O273" i="5" s="1"/>
  <c r="AL264" i="4"/>
  <c r="AB264" i="4" s="1"/>
  <c r="AN264" i="4"/>
  <c r="P271" i="5" s="1"/>
  <c r="AM337" i="4"/>
  <c r="AC337" i="4" s="1"/>
  <c r="AO337" i="4"/>
  <c r="O161" i="5" s="1"/>
  <c r="AL312" i="4"/>
  <c r="AB312" i="4" s="1"/>
  <c r="AN312" i="4"/>
  <c r="P280" i="5" s="1"/>
  <c r="W59" i="5"/>
  <c r="R59" i="5"/>
  <c r="AQ75" i="4" s="1"/>
  <c r="AR75" i="4" s="1"/>
  <c r="AS75" i="4" s="1"/>
  <c r="AL51" i="4"/>
  <c r="AN51" i="4"/>
  <c r="P331" i="5" s="1"/>
  <c r="AM84" i="4"/>
  <c r="AC84" i="4" s="1"/>
  <c r="AO84" i="4"/>
  <c r="O256" i="5" s="1"/>
  <c r="AL362" i="4"/>
  <c r="AB362" i="4" s="1"/>
  <c r="AN362" i="4"/>
  <c r="P298" i="5" s="1"/>
  <c r="R55" i="5"/>
  <c r="AQ274" i="4" s="1"/>
  <c r="AR274" i="4" s="1"/>
  <c r="AS274" i="4" s="1"/>
  <c r="W55" i="5"/>
  <c r="R146" i="5"/>
  <c r="AQ60" i="4" s="1"/>
  <c r="AR60" i="4" s="1"/>
  <c r="AS60" i="4" s="1"/>
  <c r="W146" i="5"/>
  <c r="W125" i="5"/>
  <c r="R125" i="5"/>
  <c r="AQ127" i="4" s="1"/>
  <c r="R57" i="5"/>
  <c r="AQ234" i="4" s="1"/>
  <c r="W57" i="5"/>
  <c r="R384" i="5"/>
  <c r="AQ397" i="4" s="1"/>
  <c r="AR397" i="4" s="1"/>
  <c r="AS397" i="4" s="1"/>
  <c r="W384" i="5"/>
  <c r="AM141" i="4"/>
  <c r="AC141" i="4" s="1"/>
  <c r="AO141" i="4"/>
  <c r="O248" i="5" s="1"/>
  <c r="AM138" i="4"/>
  <c r="AC138" i="4" s="1"/>
  <c r="AO138" i="4"/>
  <c r="O368" i="5" s="1"/>
  <c r="AL182" i="4"/>
  <c r="AB182" i="4" s="1"/>
  <c r="AN182" i="4"/>
  <c r="P270" i="5" s="1"/>
  <c r="AM184" i="4"/>
  <c r="AO184" i="4"/>
  <c r="O95" i="5" s="1"/>
  <c r="AM151" i="4"/>
  <c r="AC151" i="4" s="1"/>
  <c r="AO151" i="4"/>
  <c r="O377" i="5" s="1"/>
  <c r="AL49" i="4"/>
  <c r="AB49" i="4" s="1"/>
  <c r="AN49" i="4"/>
  <c r="P253" i="5" s="1"/>
  <c r="AL206" i="4"/>
  <c r="AB206" i="4" s="1"/>
  <c r="AN206" i="4"/>
  <c r="P85" i="5" s="1"/>
  <c r="AL338" i="4"/>
  <c r="AB338" i="4" s="1"/>
  <c r="AN338" i="4"/>
  <c r="P201" i="5" s="1"/>
  <c r="AR80" i="4"/>
  <c r="AS80" i="4" s="1"/>
  <c r="R147" i="5"/>
  <c r="AQ13" i="4" s="1"/>
  <c r="AR13" i="4" s="1"/>
  <c r="W147" i="5"/>
  <c r="R23" i="5"/>
  <c r="AQ71" i="4" s="1"/>
  <c r="W23" i="5"/>
  <c r="AL187" i="4"/>
  <c r="AB187" i="4" s="1"/>
  <c r="AN187" i="4"/>
  <c r="P33" i="5" s="1"/>
  <c r="AM218" i="4"/>
  <c r="AC218" i="4" s="1"/>
  <c r="AO218" i="4"/>
  <c r="O290" i="5" s="1"/>
  <c r="AM167" i="4"/>
  <c r="AC167" i="4" s="1"/>
  <c r="AO167" i="4"/>
  <c r="O238" i="5" s="1"/>
  <c r="X3" i="4"/>
  <c r="R68" i="5"/>
  <c r="AQ6" i="4" s="1"/>
  <c r="W68" i="5"/>
  <c r="R102" i="5"/>
  <c r="AQ109" i="4" s="1"/>
  <c r="W102" i="5"/>
  <c r="R153" i="5"/>
  <c r="AQ44" i="4" s="1"/>
  <c r="AR44" i="4" s="1"/>
  <c r="AS44" i="4" s="1"/>
  <c r="W153" i="5"/>
  <c r="AM18" i="4"/>
  <c r="AO18" i="4"/>
  <c r="O390" i="5" s="1"/>
  <c r="AI142" i="4"/>
  <c r="AD142" i="4" s="1"/>
  <c r="AM58" i="4"/>
  <c r="AC58" i="4" s="1"/>
  <c r="AO58" i="4"/>
  <c r="O404" i="5" s="1"/>
  <c r="R335" i="5"/>
  <c r="AQ391" i="4" s="1"/>
  <c r="AR391" i="4" s="1"/>
  <c r="AS391" i="4" s="1"/>
  <c r="W335" i="5"/>
  <c r="R215" i="5"/>
  <c r="AQ78" i="4" s="1"/>
  <c r="W215" i="5"/>
  <c r="AM294" i="4"/>
  <c r="AC294" i="4" s="1"/>
  <c r="AO294" i="4"/>
  <c r="O195" i="5" s="1"/>
  <c r="AL345" i="4"/>
  <c r="AB345" i="4" s="1"/>
  <c r="AN345" i="4"/>
  <c r="P176" i="5" s="1"/>
  <c r="O9" i="3"/>
  <c r="P9" i="3" s="1"/>
  <c r="AL28" i="4"/>
  <c r="AN28" i="4"/>
  <c r="P420" i="5" s="1"/>
  <c r="W43" i="5"/>
  <c r="R43" i="5"/>
  <c r="AQ374" i="4" s="1"/>
  <c r="AL201" i="4"/>
  <c r="AN201" i="4"/>
  <c r="P169" i="5" s="1"/>
  <c r="R284" i="5"/>
  <c r="AQ376" i="4" s="1"/>
  <c r="AR376" i="4" s="1"/>
  <c r="AS376" i="4" s="1"/>
  <c r="W284" i="5"/>
  <c r="V372" i="5"/>
  <c r="U372" i="5"/>
  <c r="AM148" i="4"/>
  <c r="AC148" i="4" s="1"/>
  <c r="AO148" i="4"/>
  <c r="O389" i="5" s="1"/>
  <c r="AL174" i="4"/>
  <c r="AB174" i="4" s="1"/>
  <c r="AN174" i="4"/>
  <c r="P84" i="5" s="1"/>
  <c r="AM311" i="4"/>
  <c r="AC311" i="4" s="1"/>
  <c r="AO311" i="4"/>
  <c r="O204" i="5" s="1"/>
  <c r="AM305" i="4"/>
  <c r="AC305" i="4" s="1"/>
  <c r="AO305" i="4"/>
  <c r="O346" i="5" s="1"/>
  <c r="AL35" i="4"/>
  <c r="AB35" i="4" s="1"/>
  <c r="AN35" i="4"/>
  <c r="P80" i="5" s="1"/>
  <c r="AL58" i="4"/>
  <c r="AB58" i="4" s="1"/>
  <c r="AN58" i="4"/>
  <c r="P404" i="5" s="1"/>
  <c r="W107" i="5"/>
  <c r="R107" i="5"/>
  <c r="AQ181" i="4" s="1"/>
  <c r="AR181" i="4" s="1"/>
  <c r="AS181" i="4" s="1"/>
  <c r="AM371" i="4"/>
  <c r="AC371" i="4" s="1"/>
  <c r="AO371" i="4"/>
  <c r="O324" i="5" s="1"/>
  <c r="AM328" i="4"/>
  <c r="AC328" i="4" s="1"/>
  <c r="AO328" i="4"/>
  <c r="O170" i="5" s="1"/>
  <c r="AI43" i="4"/>
  <c r="AD43" i="4" s="1"/>
  <c r="AM191" i="4"/>
  <c r="AC191" i="4" s="1"/>
  <c r="AO191" i="4"/>
  <c r="O343" i="5" s="1"/>
  <c r="AM419" i="4"/>
  <c r="AC419" i="4" s="1"/>
  <c r="AO419" i="4"/>
  <c r="O247" i="5" s="1"/>
  <c r="AR163" i="4"/>
  <c r="AS163" i="4" s="1"/>
  <c r="AL235" i="4"/>
  <c r="AN235" i="4"/>
  <c r="P356" i="5" s="1"/>
  <c r="AM354" i="4"/>
  <c r="AC354" i="4" s="1"/>
  <c r="AO354" i="4"/>
  <c r="O299" i="5" s="1"/>
  <c r="AM408" i="4"/>
  <c r="AC408" i="4" s="1"/>
  <c r="AO408" i="4"/>
  <c r="O194" i="5" s="1"/>
  <c r="R150" i="5"/>
  <c r="AQ67" i="4" s="1"/>
  <c r="W150" i="5"/>
  <c r="AL288" i="4"/>
  <c r="AB288" i="4" s="1"/>
  <c r="AN288" i="4"/>
  <c r="P240" i="5" s="1"/>
  <c r="AI73" i="4"/>
  <c r="AD73" i="4" s="1"/>
  <c r="AI209" i="4"/>
  <c r="AD209" i="4" s="1"/>
  <c r="R54" i="5"/>
  <c r="AQ87" i="4" s="1"/>
  <c r="AR87" i="4" s="1"/>
  <c r="AS87" i="4" s="1"/>
  <c r="W54" i="5"/>
  <c r="AI89" i="4"/>
  <c r="AD89" i="4" s="1"/>
  <c r="R31" i="5"/>
  <c r="AQ404" i="4" s="1"/>
  <c r="AR404" i="4" s="1"/>
  <c r="AS404" i="4" s="1"/>
  <c r="W31" i="5"/>
  <c r="W141" i="5"/>
  <c r="R141" i="5"/>
  <c r="AQ5" i="4" s="1"/>
  <c r="AR5" i="4" s="1"/>
  <c r="AL253" i="4"/>
  <c r="AN253" i="4"/>
  <c r="P35" i="5" s="1"/>
  <c r="AM31" i="4"/>
  <c r="AO31" i="4"/>
  <c r="O340" i="5" s="1"/>
  <c r="AL121" i="4"/>
  <c r="AB121" i="4" s="1"/>
  <c r="AN121" i="4"/>
  <c r="P347" i="5" s="1"/>
  <c r="Q347" i="5" s="1"/>
  <c r="AP121" i="4" s="1"/>
  <c r="AL40" i="4"/>
  <c r="AN40" i="4"/>
  <c r="P258" i="5" s="1"/>
  <c r="AM347" i="4"/>
  <c r="AC347" i="4" s="1"/>
  <c r="AO347" i="4"/>
  <c r="O279" i="5" s="1"/>
  <c r="V390" i="5"/>
  <c r="U390" i="5"/>
  <c r="AI312" i="4"/>
  <c r="AD312" i="4" s="1"/>
  <c r="AL350" i="4"/>
  <c r="AB350" i="4" s="1"/>
  <c r="AN350" i="4"/>
  <c r="P352" i="5" s="1"/>
  <c r="AL296" i="4"/>
  <c r="AB296" i="4" s="1"/>
  <c r="AN296" i="4"/>
  <c r="P315" i="5" s="1"/>
  <c r="R355" i="5"/>
  <c r="AQ403" i="4" s="1"/>
  <c r="AR403" i="4" s="1"/>
  <c r="AS403" i="4" s="1"/>
  <c r="W355" i="5"/>
  <c r="W64" i="5"/>
  <c r="R64" i="5"/>
  <c r="AQ198" i="4" s="1"/>
  <c r="AR198" i="4" s="1"/>
  <c r="AS198" i="4" s="1"/>
  <c r="AR52" i="4"/>
  <c r="AS52" i="4" s="1"/>
  <c r="W60" i="5"/>
  <c r="R60" i="5"/>
  <c r="AQ212" i="4" s="1"/>
  <c r="T348" i="5"/>
  <c r="S348" i="5"/>
  <c r="AM290" i="4"/>
  <c r="AC290" i="4" s="1"/>
  <c r="AO290" i="4"/>
  <c r="O310" i="5" s="1"/>
  <c r="AR234" i="4"/>
  <c r="AS234" i="4" s="1"/>
  <c r="R124" i="5"/>
  <c r="AQ144" i="4" s="1"/>
  <c r="AR144" i="4" s="1"/>
  <c r="AS144" i="4" s="1"/>
  <c r="W124" i="5"/>
  <c r="W44" i="5"/>
  <c r="R44" i="5"/>
  <c r="AQ145" i="4" s="1"/>
  <c r="AR145" i="4" s="1"/>
  <c r="AS145" i="4" s="1"/>
  <c r="AM288" i="4"/>
  <c r="AC288" i="4" s="1"/>
  <c r="AO288" i="4"/>
  <c r="O240" i="5" s="1"/>
  <c r="AL180" i="4"/>
  <c r="AN180" i="4"/>
  <c r="P6" i="5" s="1"/>
  <c r="AM333" i="4"/>
  <c r="AC333" i="4" s="1"/>
  <c r="AO333" i="4"/>
  <c r="O172" i="5" s="1"/>
  <c r="R152" i="5"/>
  <c r="AQ50" i="4" s="1"/>
  <c r="AR50" i="4" s="1"/>
  <c r="AS50" i="4" s="1"/>
  <c r="W152" i="5"/>
  <c r="AM303" i="4"/>
  <c r="AC303" i="4" s="1"/>
  <c r="AO303" i="4"/>
  <c r="O306" i="5" s="1"/>
  <c r="AL329" i="4"/>
  <c r="AB329" i="4" s="1"/>
  <c r="AN329" i="4"/>
  <c r="P94" i="5" s="1"/>
  <c r="R114" i="5"/>
  <c r="AQ91" i="4" s="1"/>
  <c r="AR91" i="4" s="1"/>
  <c r="AS91" i="4" s="1"/>
  <c r="W114" i="5"/>
  <c r="AL335" i="4"/>
  <c r="AB335" i="4" s="1"/>
  <c r="AN335" i="4"/>
  <c r="P305" i="5" s="1"/>
  <c r="AM193" i="4"/>
  <c r="AC193" i="4" s="1"/>
  <c r="AO193" i="4"/>
  <c r="O229" i="5" s="1"/>
  <c r="O5" i="3"/>
  <c r="AR71" i="4"/>
  <c r="AS71" i="4" s="1"/>
  <c r="AM366" i="4"/>
  <c r="AC366" i="4" s="1"/>
  <c r="AO366" i="4"/>
  <c r="O288" i="5" s="1"/>
  <c r="AL26" i="4"/>
  <c r="AB26" i="4" s="1"/>
  <c r="AN26" i="4"/>
  <c r="P348" i="5" s="1"/>
  <c r="Q348" i="5" s="1"/>
  <c r="AP26" i="4" s="1"/>
  <c r="W327" i="5"/>
  <c r="R327" i="5"/>
  <c r="AQ179" i="4" s="1"/>
  <c r="W109" i="5"/>
  <c r="R109" i="5"/>
  <c r="AQ278" i="4" s="1"/>
  <c r="AR278" i="4" s="1"/>
  <c r="AS278" i="4" s="1"/>
  <c r="AI124" i="4"/>
  <c r="AD124" i="4" s="1"/>
  <c r="AI59" i="4"/>
  <c r="AD59" i="4" s="1"/>
  <c r="AM143" i="4"/>
  <c r="AC143" i="4" s="1"/>
  <c r="AO143" i="4"/>
  <c r="O388" i="5" s="1"/>
  <c r="AM189" i="4"/>
  <c r="AC189" i="4" s="1"/>
  <c r="AO189" i="4"/>
  <c r="O357" i="5" s="1"/>
  <c r="AL219" i="4"/>
  <c r="AB219" i="4" s="1"/>
  <c r="AN219" i="4"/>
  <c r="P28" i="5" s="1"/>
  <c r="AH3" i="4"/>
  <c r="AL378" i="4"/>
  <c r="AB378" i="4" s="1"/>
  <c r="AN378" i="4"/>
  <c r="P397" i="5" s="1"/>
  <c r="AI232" i="4"/>
  <c r="AD232" i="4" s="1"/>
  <c r="W154" i="5"/>
  <c r="R154" i="5"/>
  <c r="AQ38" i="4" s="1"/>
  <c r="AR38" i="4" s="1"/>
  <c r="AS38" i="4" s="1"/>
  <c r="AR78" i="4"/>
  <c r="AS78" i="4" s="1"/>
  <c r="AL122" i="4"/>
  <c r="AB122" i="4" s="1"/>
  <c r="AN122" i="4"/>
  <c r="P405" i="5" s="1"/>
  <c r="R292" i="5"/>
  <c r="AQ380" i="4" s="1"/>
  <c r="AR380" i="4" s="1"/>
  <c r="AS380" i="4" s="1"/>
  <c r="W292" i="5"/>
  <c r="W237" i="5"/>
  <c r="R237" i="5"/>
  <c r="AQ373" i="4" s="1"/>
  <c r="AR373" i="4" s="1"/>
  <c r="AS373" i="4" s="1"/>
  <c r="AI345" i="4"/>
  <c r="AD345" i="4" s="1"/>
  <c r="AM263" i="4"/>
  <c r="AC263" i="4" s="1"/>
  <c r="AO263" i="4"/>
  <c r="O296" i="5" s="1"/>
  <c r="AM330" i="4"/>
  <c r="AC330" i="4" s="1"/>
  <c r="AO330" i="4"/>
  <c r="O321" i="5" s="1"/>
  <c r="AI28" i="4"/>
  <c r="AD28" i="4" s="1"/>
  <c r="R38" i="5"/>
  <c r="AQ77" i="4" s="1"/>
  <c r="AR77" i="4" s="1"/>
  <c r="AS77" i="4" s="1"/>
  <c r="W38" i="5"/>
  <c r="AR374" i="4"/>
  <c r="AS374" i="4" s="1"/>
  <c r="R140" i="5"/>
  <c r="AQ132" i="4" s="1"/>
  <c r="AR132" i="4" s="1"/>
  <c r="AS132" i="4" s="1"/>
  <c r="W140" i="5"/>
  <c r="AL240" i="4"/>
  <c r="AB240" i="4" s="1"/>
  <c r="AN240" i="4"/>
  <c r="P344" i="5" s="1"/>
  <c r="AM242" i="4"/>
  <c r="AC242" i="4" s="1"/>
  <c r="AO242" i="4"/>
  <c r="O11" i="5" s="1"/>
  <c r="AL166" i="4"/>
  <c r="AN166" i="4"/>
  <c r="P87" i="5" s="1"/>
  <c r="R274" i="5"/>
  <c r="AQ223" i="4" s="1"/>
  <c r="AR223" i="4" s="1"/>
  <c r="AS223" i="4" s="1"/>
  <c r="W274" i="5"/>
  <c r="AM220" i="4"/>
  <c r="AC220" i="4" s="1"/>
  <c r="AO220" i="4"/>
  <c r="O191" i="5" s="1"/>
  <c r="AM302" i="4"/>
  <c r="AC302" i="4" s="1"/>
  <c r="AO302" i="4"/>
  <c r="O192" i="5" s="1"/>
  <c r="R119" i="5"/>
  <c r="AQ192" i="4" s="1"/>
  <c r="AR192" i="4" s="1"/>
  <c r="AS192" i="4" s="1"/>
  <c r="W119" i="5"/>
  <c r="AM41" i="4"/>
  <c r="AC41" i="4" s="1"/>
  <c r="AO41" i="4"/>
  <c r="O417" i="5" s="1"/>
  <c r="AM107" i="4"/>
  <c r="AC107" i="4" s="1"/>
  <c r="AO107" i="4"/>
  <c r="O379" i="5" s="1"/>
  <c r="AL37" i="4"/>
  <c r="AB37" i="4" s="1"/>
  <c r="AN37" i="4"/>
  <c r="P408" i="5" s="1"/>
  <c r="AL299" i="4"/>
  <c r="AB299" i="4" s="1"/>
  <c r="AN299" i="4"/>
  <c r="P189" i="5" s="1"/>
  <c r="W13" i="5"/>
  <c r="R13" i="5"/>
  <c r="AQ381" i="4" s="1"/>
  <c r="AR24" i="4"/>
  <c r="AS24" i="4" s="1"/>
  <c r="AL317" i="4"/>
  <c r="AB317" i="4" s="1"/>
  <c r="AN317" i="4"/>
  <c r="P301" i="5" s="1"/>
  <c r="AR55" i="4"/>
  <c r="AS55" i="4" s="1"/>
  <c r="AM113" i="4"/>
  <c r="AC113" i="4" s="1"/>
  <c r="AO113" i="4"/>
  <c r="O416" i="5" s="1"/>
  <c r="AL367" i="4"/>
  <c r="AB367" i="4" s="1"/>
  <c r="AN367" i="4"/>
  <c r="P265" i="5" s="1"/>
  <c r="AM35" i="4"/>
  <c r="AC35" i="4" s="1"/>
  <c r="AO35" i="4"/>
  <c r="O80" i="5" s="1"/>
  <c r="AI288" i="4"/>
  <c r="AD288" i="4" s="1"/>
  <c r="AM377" i="4"/>
  <c r="AC377" i="4" s="1"/>
  <c r="AO377" i="4"/>
  <c r="O387" i="5" s="1"/>
  <c r="AM57" i="4"/>
  <c r="AC57" i="4" s="1"/>
  <c r="AO57" i="4"/>
  <c r="O82" i="5" s="1"/>
  <c r="R22" i="5"/>
  <c r="AQ9" i="4" s="1"/>
  <c r="AR9" i="4" s="1"/>
  <c r="AS9" i="4" s="1"/>
  <c r="W22" i="5"/>
  <c r="AI191" i="4"/>
  <c r="AD191" i="4" s="1"/>
  <c r="W40" i="5"/>
  <c r="R40" i="5"/>
  <c r="AQ152" i="4" s="1"/>
  <c r="AR152" i="4" s="1"/>
  <c r="AS152" i="4" s="1"/>
  <c r="AM159" i="4"/>
  <c r="AO159" i="4"/>
  <c r="O312" i="5" s="1"/>
  <c r="AL89" i="4"/>
  <c r="AB89" i="4" s="1"/>
  <c r="AN89" i="4"/>
  <c r="P339" i="5" s="1"/>
  <c r="AI196" i="4"/>
  <c r="AD196" i="4" s="1"/>
  <c r="R317" i="5"/>
  <c r="AQ239" i="4" s="1"/>
  <c r="AR239" i="4" s="1"/>
  <c r="AS239" i="4" s="1"/>
  <c r="W317" i="5"/>
  <c r="AM240" i="4"/>
  <c r="AC240" i="4" s="1"/>
  <c r="AO240" i="4"/>
  <c r="O344" i="5" s="1"/>
  <c r="AM82" i="4"/>
  <c r="AC82" i="4" s="1"/>
  <c r="AO82" i="4"/>
  <c r="O374" i="5" s="1"/>
  <c r="AM40" i="4"/>
  <c r="AO40" i="4"/>
  <c r="O258" i="5" s="1"/>
  <c r="AL281" i="4"/>
  <c r="AB281" i="4" s="1"/>
  <c r="AN281" i="4"/>
  <c r="P291" i="5" s="1"/>
  <c r="AL230" i="4"/>
  <c r="AB230" i="4" s="1"/>
  <c r="AN230" i="4"/>
  <c r="P200" i="5" s="1"/>
  <c r="AM309" i="4"/>
  <c r="AC309" i="4" s="1"/>
  <c r="AO309" i="4"/>
  <c r="O203" i="5" s="1"/>
  <c r="AL383" i="4"/>
  <c r="AN383" i="4"/>
  <c r="P145" i="5" s="1"/>
  <c r="M13" i="3"/>
  <c r="AB18" i="4"/>
  <c r="W179" i="5"/>
  <c r="R179" i="5"/>
  <c r="AQ411" i="4" s="1"/>
  <c r="AR411" i="4" s="1"/>
  <c r="AS411" i="4" s="1"/>
  <c r="AL328" i="4"/>
  <c r="AB328" i="4" s="1"/>
  <c r="AN328" i="4"/>
  <c r="P170" i="5" s="1"/>
  <c r="W121" i="5"/>
  <c r="R121" i="5"/>
  <c r="AQ125" i="4" s="1"/>
  <c r="U379" i="5"/>
  <c r="V379" i="5"/>
  <c r="W143" i="5"/>
  <c r="R143" i="5"/>
  <c r="AQ200" i="4" s="1"/>
  <c r="AR200" i="4" s="1"/>
  <c r="AS200" i="4" s="1"/>
  <c r="AL365" i="4"/>
  <c r="AB365" i="4" s="1"/>
  <c r="AN365" i="4"/>
  <c r="P266" i="5" s="1"/>
  <c r="S350" i="5"/>
  <c r="T350" i="5"/>
  <c r="AM156" i="4"/>
  <c r="AC156" i="4" s="1"/>
  <c r="AO156" i="4"/>
  <c r="O232" i="5" s="1"/>
  <c r="AL388" i="4"/>
  <c r="AB388" i="4" s="1"/>
  <c r="AN388" i="4"/>
  <c r="P252" i="5" s="1"/>
  <c r="AM326" i="4"/>
  <c r="AC326" i="4" s="1"/>
  <c r="AO326" i="4"/>
  <c r="O307" i="5" s="1"/>
  <c r="AM81" i="4"/>
  <c r="AC81" i="4" s="1"/>
  <c r="AO81" i="4"/>
  <c r="O360" i="5" s="1"/>
  <c r="AM368" i="4"/>
  <c r="AC368" i="4" s="1"/>
  <c r="AO368" i="4"/>
  <c r="O285" i="5" s="1"/>
  <c r="W21" i="5"/>
  <c r="R21" i="5"/>
  <c r="AQ120" i="4" s="1"/>
  <c r="AR120" i="4" s="1"/>
  <c r="AS120" i="4" s="1"/>
  <c r="W328" i="5"/>
  <c r="R328" i="5"/>
  <c r="AQ402" i="4" s="1"/>
  <c r="AL190" i="4"/>
  <c r="AN190" i="4"/>
  <c r="P341" i="5" s="1"/>
  <c r="W361" i="5"/>
  <c r="R361" i="5"/>
  <c r="AQ399" i="4" s="1"/>
  <c r="AR399" i="4" s="1"/>
  <c r="AS399" i="4" s="1"/>
  <c r="AL297" i="4"/>
  <c r="AB297" i="4" s="1"/>
  <c r="AN297" i="4"/>
  <c r="P402" i="5" s="1"/>
  <c r="AM301" i="4"/>
  <c r="AC301" i="4" s="1"/>
  <c r="AO301" i="4"/>
  <c r="O323" i="5" s="1"/>
  <c r="AM22" i="4"/>
  <c r="AO22" i="4"/>
  <c r="O183" i="5" s="1"/>
  <c r="AM226" i="4"/>
  <c r="AC226" i="4" s="1"/>
  <c r="AO226" i="4"/>
  <c r="O407" i="5" s="1"/>
  <c r="R49" i="5"/>
  <c r="AQ54" i="4" s="1"/>
  <c r="AR54" i="4" s="1"/>
  <c r="AS54" i="4" s="1"/>
  <c r="W49" i="5"/>
  <c r="AM331" i="4"/>
  <c r="AC331" i="4" s="1"/>
  <c r="AO331" i="4"/>
  <c r="O242" i="5" s="1"/>
  <c r="AL195" i="4"/>
  <c r="AB195" i="4" s="1"/>
  <c r="AN195" i="4"/>
  <c r="P89" i="5" s="1"/>
  <c r="AM316" i="4"/>
  <c r="AC316" i="4" s="1"/>
  <c r="AO316" i="4"/>
  <c r="O278" i="5" s="1"/>
  <c r="R354" i="5"/>
  <c r="AQ405" i="4" s="1"/>
  <c r="AR405" i="4" s="1"/>
  <c r="AS405" i="4" s="1"/>
  <c r="W354" i="5"/>
  <c r="V364" i="5"/>
  <c r="U364" i="5"/>
  <c r="AR179" i="4"/>
  <c r="AS179" i="4" s="1"/>
  <c r="W45" i="5"/>
  <c r="R45" i="5"/>
  <c r="AQ63" i="4" s="1"/>
  <c r="AR63" i="4" s="1"/>
  <c r="AS63" i="4" s="1"/>
  <c r="AM190" i="4"/>
  <c r="AO190" i="4"/>
  <c r="O341" i="5" s="1"/>
  <c r="R58" i="5"/>
  <c r="AQ16" i="4" s="1"/>
  <c r="AR16" i="4" s="1"/>
  <c r="AS16" i="4" s="1"/>
  <c r="W58" i="5"/>
  <c r="AR6" i="4"/>
  <c r="R70" i="5"/>
  <c r="AQ265" i="4" s="1"/>
  <c r="AR265" i="4" s="1"/>
  <c r="AS265" i="4" s="1"/>
  <c r="W70" i="5"/>
  <c r="AM230" i="4"/>
  <c r="AC230" i="4" s="1"/>
  <c r="AO230" i="4"/>
  <c r="O200" i="5" s="1"/>
  <c r="R65" i="5"/>
  <c r="AQ222" i="4" s="1"/>
  <c r="AR222" i="4" s="1"/>
  <c r="AS222" i="4" s="1"/>
  <c r="W65" i="5"/>
  <c r="AM224" i="4"/>
  <c r="AC224" i="4" s="1"/>
  <c r="AO224" i="4"/>
  <c r="O171" i="5" s="1"/>
  <c r="AR109" i="4"/>
  <c r="AS109" i="4" s="1"/>
  <c r="O11" i="3"/>
  <c r="P11" i="3" s="1"/>
  <c r="AM112" i="4"/>
  <c r="AC112" i="4" s="1"/>
  <c r="AO112" i="4"/>
  <c r="O186" i="5" s="1"/>
  <c r="AL142" i="4"/>
  <c r="AB142" i="4" s="1"/>
  <c r="AN142" i="4"/>
  <c r="P412" i="5" s="1"/>
  <c r="AL327" i="4"/>
  <c r="AB327" i="4" s="1"/>
  <c r="AN327" i="4"/>
  <c r="P272" i="5" s="1"/>
  <c r="AM89" i="4"/>
  <c r="AC89" i="4" s="1"/>
  <c r="AO89" i="4"/>
  <c r="O339" i="5" s="1"/>
  <c r="AM204" i="4"/>
  <c r="AC204" i="4" s="1"/>
  <c r="AO204" i="4"/>
  <c r="O380" i="5" s="1"/>
  <c r="AL352" i="4"/>
  <c r="AB352" i="4" s="1"/>
  <c r="AN352" i="4"/>
  <c r="P297" i="5" s="1"/>
  <c r="AM90" i="4"/>
  <c r="AC90" i="4" s="1"/>
  <c r="AO90" i="4"/>
  <c r="O364" i="5" s="1"/>
  <c r="AL217" i="4"/>
  <c r="AB217" i="4" s="1"/>
  <c r="AN217" i="4"/>
  <c r="P334" i="5" s="1"/>
  <c r="AL417" i="4"/>
  <c r="AB417" i="4" s="1"/>
  <c r="AN417" i="4"/>
  <c r="P76" i="5" s="1"/>
  <c r="AI316" i="4"/>
  <c r="AD316" i="4" s="1"/>
  <c r="AM221" i="4"/>
  <c r="AC221" i="4" s="1"/>
  <c r="AO221" i="4"/>
  <c r="O177" i="5" s="1"/>
  <c r="AL276" i="4"/>
  <c r="AB276" i="4" s="1"/>
  <c r="AN276" i="4"/>
  <c r="P398" i="5" s="1"/>
  <c r="AM252" i="4"/>
  <c r="AC252" i="4" s="1"/>
  <c r="AO252" i="4"/>
  <c r="O244" i="5" s="1"/>
  <c r="AI201" i="4"/>
  <c r="AD201" i="4" s="1"/>
  <c r="AM133" i="4"/>
  <c r="AC133" i="4" s="1"/>
  <c r="AO133" i="4"/>
  <c r="O367" i="5" s="1"/>
  <c r="AL361" i="4"/>
  <c r="AB361" i="4" s="1"/>
  <c r="AN361" i="4"/>
  <c r="P302" i="5" s="1"/>
  <c r="AM182" i="4"/>
  <c r="AC182" i="4" s="1"/>
  <c r="AO182" i="4"/>
  <c r="O270" i="5" s="1"/>
  <c r="AL159" i="4"/>
  <c r="AN159" i="4"/>
  <c r="P312" i="5" s="1"/>
  <c r="AM209" i="4"/>
  <c r="AC209" i="4" s="1"/>
  <c r="AO209" i="4"/>
  <c r="O162" i="5" s="1"/>
  <c r="AI170" i="4"/>
  <c r="AD170" i="4" s="1"/>
  <c r="R106" i="5"/>
  <c r="AQ33" i="4" s="1"/>
  <c r="AR33" i="4" s="1"/>
  <c r="AS33" i="4" s="1"/>
  <c r="W106" i="5"/>
  <c r="R105" i="5"/>
  <c r="AQ42" i="4" s="1"/>
  <c r="W105" i="5"/>
  <c r="AI256" i="4"/>
  <c r="AD256" i="4" s="1"/>
  <c r="AM319" i="4"/>
  <c r="AC319" i="4" s="1"/>
  <c r="AO319" i="4"/>
  <c r="O158" i="5" s="1"/>
  <c r="AM111" i="4"/>
  <c r="AC111" i="4" s="1"/>
  <c r="AO111" i="4"/>
  <c r="O167" i="5" s="1"/>
  <c r="AM250" i="4"/>
  <c r="AC250" i="4" s="1"/>
  <c r="AO250" i="4"/>
  <c r="O233" i="5" s="1"/>
  <c r="AM414" i="4"/>
  <c r="AC414" i="4" s="1"/>
  <c r="AO414" i="4"/>
  <c r="O275" i="5" s="1"/>
  <c r="AL220" i="4"/>
  <c r="AB220" i="4" s="1"/>
  <c r="AN220" i="4"/>
  <c r="P191" i="5" s="1"/>
  <c r="AI199" i="4"/>
  <c r="AD199" i="4" s="1"/>
  <c r="R138" i="5"/>
  <c r="AQ118" i="4" s="1"/>
  <c r="AR118" i="4" s="1"/>
  <c r="AS118" i="4" s="1"/>
  <c r="W138" i="5"/>
  <c r="R187" i="5"/>
  <c r="AQ307" i="4" s="1"/>
  <c r="W187" i="5"/>
  <c r="AR381" i="4"/>
  <c r="AS381" i="4" s="1"/>
  <c r="AM249" i="4"/>
  <c r="AC249" i="4" s="1"/>
  <c r="AO249" i="4"/>
  <c r="O243" i="5" s="1"/>
  <c r="W126" i="5"/>
  <c r="R126" i="5"/>
  <c r="AQ97" i="4" s="1"/>
  <c r="AR97" i="4" s="1"/>
  <c r="AS97" i="4" s="1"/>
  <c r="R56" i="5"/>
  <c r="AQ157" i="4" s="1"/>
  <c r="AR157" i="4" s="1"/>
  <c r="AS157" i="4" s="1"/>
  <c r="W56" i="5"/>
  <c r="AL252" i="4"/>
  <c r="AB252" i="4" s="1"/>
  <c r="AN252" i="4"/>
  <c r="P244" i="5" s="1"/>
  <c r="AM247" i="4"/>
  <c r="AC247" i="4" s="1"/>
  <c r="AO247" i="4"/>
  <c r="O228" i="5" s="1"/>
  <c r="AM261" i="4"/>
  <c r="AC261" i="4" s="1"/>
  <c r="AO261" i="4"/>
  <c r="O309" i="5" s="1"/>
  <c r="AM136" i="4"/>
  <c r="AC136" i="4" s="1"/>
  <c r="AO136" i="4"/>
  <c r="O383" i="5" s="1"/>
  <c r="AL73" i="4"/>
  <c r="AB73" i="4" s="1"/>
  <c r="AN73" i="4"/>
  <c r="P164" i="5" s="1"/>
  <c r="W115" i="5"/>
  <c r="R115" i="5"/>
  <c r="AQ61" i="4" s="1"/>
  <c r="W214" i="5"/>
  <c r="R214" i="5"/>
  <c r="AQ162" i="4" s="1"/>
  <c r="AR162" i="4" s="1"/>
  <c r="AS162" i="4" s="1"/>
  <c r="R148" i="5"/>
  <c r="AQ32" i="4" s="1"/>
  <c r="AR32" i="4" s="1"/>
  <c r="AS32" i="4" s="1"/>
  <c r="W148" i="5"/>
  <c r="R14" i="5"/>
  <c r="AQ7" i="4" s="1"/>
  <c r="W14" i="5"/>
  <c r="AL191" i="4"/>
  <c r="AB191" i="4" s="1"/>
  <c r="AN191" i="4"/>
  <c r="P343" i="5" s="1"/>
  <c r="AL196" i="4"/>
  <c r="AB196" i="4" s="1"/>
  <c r="AN196" i="4"/>
  <c r="P342" i="5" s="1"/>
  <c r="AL218" i="4"/>
  <c r="AB218" i="4" s="1"/>
  <c r="AN218" i="4"/>
  <c r="P290" i="5" s="1"/>
  <c r="AM119" i="4"/>
  <c r="AC119" i="4" s="1"/>
  <c r="AO119" i="4"/>
  <c r="O254" i="5" s="1"/>
  <c r="AL408" i="4"/>
  <c r="AB408" i="4" s="1"/>
  <c r="AN408" i="4"/>
  <c r="P194" i="5" s="1"/>
  <c r="AM256" i="4"/>
  <c r="AC256" i="4" s="1"/>
  <c r="AO256" i="4"/>
  <c r="O92" i="5" s="1"/>
  <c r="AL189" i="4"/>
  <c r="AB189" i="4" s="1"/>
  <c r="AN189" i="4"/>
  <c r="P357" i="5" s="1"/>
  <c r="AL322" i="4"/>
  <c r="AB322" i="4" s="1"/>
  <c r="AN322" i="4"/>
  <c r="P32" i="5" s="1"/>
  <c r="AM282" i="4"/>
  <c r="AC282" i="4" s="1"/>
  <c r="AO282" i="4"/>
  <c r="O345" i="5" s="1"/>
  <c r="R12" i="5"/>
  <c r="AQ318" i="4" s="1"/>
  <c r="AR318" i="4" s="1"/>
  <c r="AS318" i="4" s="1"/>
  <c r="W12" i="5"/>
  <c r="AL41" i="4"/>
  <c r="AB41" i="4" s="1"/>
  <c r="AN41" i="4"/>
  <c r="P417" i="5" s="1"/>
  <c r="AL226" i="4"/>
  <c r="AB226" i="4" s="1"/>
  <c r="AN226" i="4"/>
  <c r="P407" i="5" s="1"/>
  <c r="AL347" i="4"/>
  <c r="AB347" i="4" s="1"/>
  <c r="AN347" i="4"/>
  <c r="P279" i="5" s="1"/>
  <c r="AM281" i="4"/>
  <c r="AC281" i="4" s="1"/>
  <c r="AO281" i="4"/>
  <c r="O291" i="5" s="1"/>
  <c r="AM277" i="4"/>
  <c r="AC277" i="4" s="1"/>
  <c r="AO277" i="4"/>
  <c r="O199" i="5" s="1"/>
  <c r="AM324" i="4"/>
  <c r="AC324" i="4" s="1"/>
  <c r="AO324" i="4"/>
  <c r="O277" i="5" s="1"/>
  <c r="AL311" i="4"/>
  <c r="AB311" i="4" s="1"/>
  <c r="AN311" i="4"/>
  <c r="P204" i="5" s="1"/>
  <c r="W16" i="5"/>
  <c r="R16" i="5"/>
  <c r="AQ150" i="4" s="1"/>
  <c r="AR150" i="4" s="1"/>
  <c r="AS150" i="4" s="1"/>
  <c r="AL272" i="4"/>
  <c r="AB272" i="4" s="1"/>
  <c r="AN272" i="4"/>
  <c r="P231" i="5" s="1"/>
  <c r="AM83" i="4"/>
  <c r="AC83" i="4" s="1"/>
  <c r="AO83" i="4"/>
  <c r="O259" i="5" s="1"/>
  <c r="AL158" i="4"/>
  <c r="AB158" i="4" s="1"/>
  <c r="AN158" i="4"/>
  <c r="P224" i="5" s="1"/>
  <c r="W46" i="5"/>
  <c r="R46" i="5"/>
  <c r="AQ334" i="4" s="1"/>
  <c r="AR334" i="4" s="1"/>
  <c r="AS334" i="4" s="1"/>
  <c r="R155" i="5"/>
  <c r="AQ20" i="4" s="1"/>
  <c r="W155" i="5"/>
  <c r="AM422" i="4"/>
  <c r="AC422" i="4" s="1"/>
  <c r="AO422" i="4"/>
  <c r="O382" i="5" s="1"/>
  <c r="AR402" i="4"/>
  <c r="AS402" i="4" s="1"/>
  <c r="AM329" i="4"/>
  <c r="AC329" i="4" s="1"/>
  <c r="AO329" i="4"/>
  <c r="O94" i="5" s="1"/>
  <c r="R41" i="5"/>
  <c r="AQ257" i="4" s="1"/>
  <c r="AR257" i="4" s="1"/>
  <c r="AS257" i="4" s="1"/>
  <c r="W41" i="5"/>
  <c r="AL236" i="4"/>
  <c r="AN236" i="4"/>
  <c r="P263" i="5" s="1"/>
  <c r="O6" i="3"/>
  <c r="P6" i="3" s="1"/>
  <c r="AM299" i="4"/>
  <c r="AC299" i="4" s="1"/>
  <c r="AO299" i="4"/>
  <c r="O189" i="5" s="1"/>
  <c r="AI329" i="4"/>
  <c r="AD329" i="4" s="1"/>
  <c r="AL229" i="4"/>
  <c r="AB229" i="4" s="1"/>
  <c r="AN229" i="4"/>
  <c r="P198" i="5" s="1"/>
  <c r="AM280" i="4"/>
  <c r="AC280" i="4" s="1"/>
  <c r="AO280" i="4"/>
  <c r="O93" i="5" s="1"/>
  <c r="AM293" i="4"/>
  <c r="AC293" i="4" s="1"/>
  <c r="AO293" i="4"/>
  <c r="O287" i="5" s="1"/>
  <c r="R53" i="5"/>
  <c r="AQ173" i="4" s="1"/>
  <c r="AR173" i="4" s="1"/>
  <c r="AS173" i="4" s="1"/>
  <c r="W53" i="5"/>
  <c r="AM46" i="4"/>
  <c r="AC46" i="4" s="1"/>
  <c r="AO46" i="4"/>
  <c r="O363" i="5" s="1"/>
  <c r="W159" i="5"/>
  <c r="R159" i="5"/>
  <c r="AQ323" i="4" s="1"/>
  <c r="AR323" i="4" s="1"/>
  <c r="AS323" i="4" s="1"/>
  <c r="AM306" i="4"/>
  <c r="AC306" i="4" s="1"/>
  <c r="AO306" i="4"/>
  <c r="O235" i="5" s="1"/>
  <c r="AM215" i="4"/>
  <c r="AC215" i="4" s="1"/>
  <c r="AO215" i="4"/>
  <c r="O325" i="5" s="1"/>
  <c r="R135" i="5"/>
  <c r="AQ86" i="4" s="1"/>
  <c r="AR86" i="4" s="1"/>
  <c r="AS86" i="4" s="1"/>
  <c r="W135" i="5"/>
  <c r="AM59" i="4"/>
  <c r="AO59" i="4"/>
  <c r="O391" i="5" s="1"/>
  <c r="AL232" i="4"/>
  <c r="AB232" i="4" s="1"/>
  <c r="AN232" i="4"/>
  <c r="P173" i="5" s="1"/>
  <c r="AI122" i="4"/>
  <c r="AD122" i="4" s="1"/>
  <c r="W370" i="5"/>
  <c r="R370" i="5"/>
  <c r="AQ412" i="4" s="1"/>
  <c r="AR412" i="4" s="1"/>
  <c r="AS412" i="4" s="1"/>
  <c r="AI352" i="4"/>
  <c r="AD352" i="4" s="1"/>
  <c r="R234" i="5"/>
  <c r="AQ332" i="4" s="1"/>
  <c r="AR332" i="4" s="1"/>
  <c r="AS332" i="4" s="1"/>
  <c r="W234" i="5"/>
  <c r="AM197" i="4"/>
  <c r="AO197" i="4"/>
  <c r="O9" i="5" s="1"/>
  <c r="AL419" i="4"/>
  <c r="AB419" i="4" s="1"/>
  <c r="AN419" i="4"/>
  <c r="P247" i="5" s="1"/>
  <c r="AI276" i="4"/>
  <c r="AD276" i="4" s="1"/>
  <c r="AI100" i="4"/>
  <c r="AD100" i="4" s="1"/>
  <c r="W264" i="5"/>
  <c r="R264" i="5"/>
  <c r="AQ258" i="4" s="1"/>
  <c r="AR258" i="4" s="1"/>
  <c r="AS258" i="4" s="1"/>
  <c r="AM69" i="4"/>
  <c r="AC69" i="4" s="1"/>
  <c r="AO69" i="4"/>
  <c r="O336" i="5" s="1"/>
  <c r="R300" i="5"/>
  <c r="AQ360" i="4" s="1"/>
  <c r="AR360" i="4" s="1"/>
  <c r="AS360" i="4" s="1"/>
  <c r="W300" i="5"/>
  <c r="R132" i="5"/>
  <c r="AQ103" i="4" s="1"/>
  <c r="W132" i="5"/>
  <c r="AM140" i="4"/>
  <c r="AC140" i="4" s="1"/>
  <c r="AO140" i="4"/>
  <c r="O413" i="5" s="1"/>
  <c r="W353" i="5"/>
  <c r="R353" i="5"/>
  <c r="AQ384" i="4" s="1"/>
  <c r="AR384" i="4" s="1"/>
  <c r="AS384" i="4" s="1"/>
  <c r="AM53" i="4"/>
  <c r="AC53" i="4" s="1"/>
  <c r="AO53" i="4"/>
  <c r="O78" i="5" s="1"/>
  <c r="W69" i="5"/>
  <c r="R69" i="5"/>
  <c r="AQ267" i="4" s="1"/>
  <c r="AR267" i="4" s="1"/>
  <c r="AS267" i="4" s="1"/>
  <c r="AL170" i="4"/>
  <c r="AB170" i="4" s="1"/>
  <c r="AN170" i="4"/>
  <c r="P227" i="5" s="1"/>
  <c r="AM76" i="4"/>
  <c r="AC76" i="4" s="1"/>
  <c r="AO76" i="4"/>
  <c r="O337" i="5" s="1"/>
  <c r="AM62" i="4"/>
  <c r="AO62" i="4"/>
  <c r="O166" i="5" s="1"/>
  <c r="AM188" i="4"/>
  <c r="AO188" i="4"/>
  <c r="O34" i="5" s="1"/>
  <c r="AI220" i="4"/>
  <c r="AD220" i="4" s="1"/>
  <c r="AL147" i="4"/>
  <c r="AB147" i="4" s="1"/>
  <c r="AN147" i="4"/>
  <c r="P79" i="5" s="1"/>
  <c r="AL211" i="4"/>
  <c r="AB211" i="4" s="1"/>
  <c r="AN211" i="4"/>
  <c r="P293" i="5" s="1"/>
  <c r="AL199" i="4"/>
  <c r="AB199" i="4" s="1"/>
  <c r="AN199" i="4"/>
  <c r="P260" i="5" s="1"/>
  <c r="W8" i="5"/>
  <c r="R8" i="5"/>
  <c r="AQ165" i="4" s="1"/>
  <c r="AR165" i="4" s="1"/>
  <c r="AS165" i="4" s="1"/>
  <c r="AI299" i="4"/>
  <c r="AD299" i="4" s="1"/>
  <c r="AM255" i="4"/>
  <c r="AC255" i="4" s="1"/>
  <c r="AO255" i="4"/>
  <c r="O208" i="5" s="1"/>
  <c r="AI83" i="4"/>
  <c r="AD83" i="4" s="1"/>
  <c r="AI317" i="4"/>
  <c r="AD317" i="4" s="1"/>
  <c r="AL245" i="4"/>
  <c r="AN245" i="4"/>
  <c r="P403" i="5" s="1"/>
  <c r="AI252" i="4"/>
  <c r="AD252" i="4" s="1"/>
  <c r="AM279" i="4"/>
  <c r="AC279" i="4" s="1"/>
  <c r="AO279" i="4"/>
  <c r="O411" i="5" s="1"/>
  <c r="AM160" i="4"/>
  <c r="AC160" i="4" s="1"/>
  <c r="AO160" i="4"/>
  <c r="O223" i="5" s="1"/>
  <c r="W393" i="5"/>
  <c r="R393" i="5"/>
  <c r="AQ357" i="4" s="1"/>
  <c r="AR357" i="4" s="1"/>
  <c r="AS357" i="4" s="1"/>
  <c r="AR61" i="4"/>
  <c r="AS61" i="4" s="1"/>
  <c r="AL243" i="4"/>
  <c r="AN243" i="4"/>
  <c r="P75" i="5" s="1"/>
  <c r="AL294" i="4"/>
  <c r="AB294" i="4" s="1"/>
  <c r="AN294" i="4"/>
  <c r="P195" i="5" s="1"/>
  <c r="AL27" i="4"/>
  <c r="AN27" i="4"/>
  <c r="P81" i="5" s="1"/>
  <c r="AI74" i="4"/>
  <c r="AD74" i="4" s="1"/>
  <c r="AM228" i="4"/>
  <c r="AC228" i="4" s="1"/>
  <c r="AO228" i="4"/>
  <c r="O421" i="5" s="1"/>
  <c r="AM186" i="4"/>
  <c r="AO186" i="4"/>
  <c r="O163" i="5" s="1"/>
  <c r="AR127" i="4"/>
  <c r="AS127" i="4" s="1"/>
  <c r="AL177" i="4"/>
  <c r="AB177" i="4" s="1"/>
  <c r="AN177" i="4"/>
  <c r="P226" i="5" s="1"/>
  <c r="R156" i="5"/>
  <c r="AQ85" i="4" s="1"/>
  <c r="AR85" i="4" s="1"/>
  <c r="AS85" i="4" s="1"/>
  <c r="W156" i="5"/>
  <c r="AM341" i="4"/>
  <c r="AC341" i="4" s="1"/>
  <c r="AO341" i="4"/>
  <c r="O326" i="5" s="1"/>
  <c r="AL407" i="4"/>
  <c r="AB407" i="4" s="1"/>
  <c r="AN407" i="4"/>
  <c r="P73" i="5" s="1"/>
  <c r="AR125" i="4"/>
  <c r="AS125" i="4" s="1"/>
  <c r="W42" i="5"/>
  <c r="R42" i="5"/>
  <c r="AQ104" i="4" s="1"/>
  <c r="AR104" i="4" s="1"/>
  <c r="AS104" i="4" s="1"/>
  <c r="R128" i="5"/>
  <c r="AQ169" i="4" s="1"/>
  <c r="AR169" i="4" s="1"/>
  <c r="AS169" i="4" s="1"/>
  <c r="W128" i="5"/>
  <c r="AM154" i="4"/>
  <c r="AO154" i="4"/>
  <c r="O144" i="5" s="1"/>
  <c r="AL160" i="4"/>
  <c r="AB160" i="4" s="1"/>
  <c r="AN160" i="4"/>
  <c r="P223" i="5" s="1"/>
  <c r="AM315" i="4"/>
  <c r="AC315" i="4" s="1"/>
  <c r="AO315" i="4"/>
  <c r="O295" i="5" s="1"/>
  <c r="AM30" i="4"/>
  <c r="AC30" i="4" s="1"/>
  <c r="AO30" i="4"/>
  <c r="O182" i="5" s="1"/>
  <c r="AM199" i="4"/>
  <c r="AC199" i="4" s="1"/>
  <c r="AO199" i="4"/>
  <c r="O260" i="5" s="1"/>
  <c r="V383" i="5"/>
  <c r="U383" i="5"/>
  <c r="R63" i="5"/>
  <c r="AQ116" i="4" s="1"/>
  <c r="AR116" i="4" s="1"/>
  <c r="AS116" i="4" s="1"/>
  <c r="W63" i="5"/>
  <c r="V388" i="5"/>
  <c r="U388" i="5"/>
  <c r="W220" i="5"/>
  <c r="R220" i="5"/>
  <c r="AQ48" i="4" s="1"/>
  <c r="AR48" i="4" s="1"/>
  <c r="AS48" i="4" s="1"/>
  <c r="AM123" i="4"/>
  <c r="AC123" i="4" s="1"/>
  <c r="AO123" i="4"/>
  <c r="O415" i="5" s="1"/>
  <c r="AL59" i="4"/>
  <c r="AN59" i="4"/>
  <c r="P391" i="5" s="1"/>
  <c r="AL155" i="4"/>
  <c r="AN155" i="4"/>
  <c r="P230" i="5" s="1"/>
  <c r="AM201" i="4"/>
  <c r="AO201" i="4"/>
  <c r="O169" i="5" s="1"/>
  <c r="AL344" i="4"/>
  <c r="AB344" i="4" s="1"/>
  <c r="AN344" i="4"/>
  <c r="P318" i="5" s="1"/>
  <c r="AM139" i="4"/>
  <c r="AC139" i="4" s="1"/>
  <c r="AO139" i="4"/>
  <c r="O371" i="5" s="1"/>
  <c r="AM313" i="4"/>
  <c r="AC313" i="4" s="1"/>
  <c r="AO313" i="4"/>
  <c r="O378" i="5" s="1"/>
  <c r="Q351" i="5"/>
  <c r="AP21" i="4" s="1"/>
  <c r="T351" i="5"/>
  <c r="S351" i="5"/>
  <c r="AL129" i="4"/>
  <c r="AB129" i="4" s="1"/>
  <c r="AN129" i="4"/>
  <c r="P418" i="5" s="1"/>
  <c r="AL304" i="4"/>
  <c r="AB304" i="4" s="1"/>
  <c r="AN304" i="4"/>
  <c r="P207" i="5" s="1"/>
  <c r="AM417" i="4"/>
  <c r="AC417" i="4" s="1"/>
  <c r="AO417" i="4"/>
  <c r="O76" i="5" s="1"/>
  <c r="AM73" i="4"/>
  <c r="AC73" i="4" s="1"/>
  <c r="AO73" i="4"/>
  <c r="O164" i="5" s="1"/>
  <c r="AL88" i="4"/>
  <c r="AB88" i="4" s="1"/>
  <c r="AN88" i="4"/>
  <c r="P350" i="5" s="1"/>
  <c r="AM246" i="4"/>
  <c r="AC246" i="4" s="1"/>
  <c r="AO246" i="4"/>
  <c r="O289" i="5" s="1"/>
  <c r="AM320" i="4"/>
  <c r="AC320" i="4" s="1"/>
  <c r="AO320" i="4"/>
  <c r="O174" i="5" s="1"/>
  <c r="AM327" i="4"/>
  <c r="AC327" i="4" s="1"/>
  <c r="AO327" i="4"/>
  <c r="O272" i="5" s="1"/>
  <c r="AM155" i="4"/>
  <c r="AO155" i="4"/>
  <c r="O230" i="5" s="1"/>
  <c r="AL369" i="4"/>
  <c r="AB369" i="4" s="1"/>
  <c r="AN369" i="4"/>
  <c r="P294" i="5" s="1"/>
  <c r="AR42" i="4"/>
  <c r="AS42" i="4" s="1"/>
  <c r="AM114" i="4"/>
  <c r="AO114" i="4"/>
  <c r="O72" i="5" s="1"/>
  <c r="AL256" i="4"/>
  <c r="AN256" i="4"/>
  <c r="P92" i="5" s="1"/>
  <c r="AL94" i="4"/>
  <c r="AN94" i="4"/>
  <c r="P168" i="5" s="1"/>
  <c r="AI147" i="4"/>
  <c r="AD147" i="4" s="1"/>
  <c r="AM285" i="4"/>
  <c r="AC285" i="4" s="1"/>
  <c r="AO285" i="4"/>
  <c r="O175" i="5" s="1"/>
  <c r="AL242" i="4"/>
  <c r="AB242" i="4" s="1"/>
  <c r="AN242" i="4"/>
  <c r="P11" i="5" s="1"/>
  <c r="R386" i="5"/>
  <c r="AQ398" i="4" s="1"/>
  <c r="AR398" i="4" s="1"/>
  <c r="AS398" i="4" s="1"/>
  <c r="W386" i="5"/>
  <c r="AR307" i="4"/>
  <c r="AS307" i="4" s="1"/>
  <c r="W61" i="5"/>
  <c r="R61" i="5"/>
  <c r="AQ353" i="4" s="1"/>
  <c r="AR353" i="4" s="1"/>
  <c r="AS353" i="4" s="1"/>
  <c r="AI250" i="4"/>
  <c r="AD250" i="4" s="1"/>
  <c r="AM177" i="4"/>
  <c r="AC177" i="4" s="1"/>
  <c r="AO177" i="4"/>
  <c r="O226" i="5" s="1"/>
  <c r="AM47" i="4"/>
  <c r="AO47" i="4"/>
  <c r="O5" i="5" s="1"/>
  <c r="R136" i="5"/>
  <c r="AQ105" i="4" s="1"/>
  <c r="AR105" i="4" s="1"/>
  <c r="AS105" i="4" s="1"/>
  <c r="W136" i="5"/>
  <c r="AM137" i="4"/>
  <c r="AO137" i="4"/>
  <c r="O246" i="5" s="1"/>
  <c r="AL259" i="4"/>
  <c r="AB259" i="4" s="1"/>
  <c r="AN259" i="4"/>
  <c r="P261" i="5" s="1"/>
  <c r="AL188" i="4"/>
  <c r="AN188" i="4"/>
  <c r="P34" i="5" s="1"/>
  <c r="AI277" i="4"/>
  <c r="AD277" i="4" s="1"/>
  <c r="R15" i="5"/>
  <c r="AQ65" i="4" s="1"/>
  <c r="AR65" i="4" s="1"/>
  <c r="AS65" i="4" s="1"/>
  <c r="W15" i="5"/>
  <c r="AL216" i="4"/>
  <c r="AN216" i="4"/>
  <c r="P188" i="5" s="1"/>
  <c r="V24" i="5"/>
  <c r="U24" i="5"/>
  <c r="AM196" i="4"/>
  <c r="AC196" i="4" s="1"/>
  <c r="AO196" i="4"/>
  <c r="O342" i="5" s="1"/>
  <c r="AM297" i="4"/>
  <c r="AC297" i="4" s="1"/>
  <c r="AO297" i="4"/>
  <c r="O402" i="5" s="1"/>
  <c r="AI294" i="4"/>
  <c r="AD294" i="4" s="1"/>
  <c r="AM268" i="4"/>
  <c r="AC268" i="4" s="1"/>
  <c r="AO268" i="4"/>
  <c r="O313" i="5" s="1"/>
  <c r="AI27" i="4"/>
  <c r="AD27" i="4" s="1"/>
  <c r="AL74" i="4"/>
  <c r="AB74" i="4" s="1"/>
  <c r="AN74" i="4"/>
  <c r="P419" i="5" s="1"/>
  <c r="R103" i="5"/>
  <c r="AQ149" i="4" s="1"/>
  <c r="AR149" i="4" s="1"/>
  <c r="AS149" i="4" s="1"/>
  <c r="W103" i="5"/>
  <c r="AL340" i="4"/>
  <c r="AB340" i="4" s="1"/>
  <c r="AN340" i="4"/>
  <c r="P286" i="5" s="1"/>
  <c r="AM171" i="4"/>
  <c r="AC171" i="4" s="1"/>
  <c r="AO171" i="4"/>
  <c r="O376" i="5" s="1"/>
  <c r="AL275" i="4"/>
  <c r="AB275" i="4" s="1"/>
  <c r="AN275" i="4"/>
  <c r="P206" i="5" s="1"/>
  <c r="R66" i="5"/>
  <c r="AQ420" i="4" s="1"/>
  <c r="AR420" i="4" s="1"/>
  <c r="AS420" i="4" s="1"/>
  <c r="W66" i="5"/>
  <c r="AM19" i="4"/>
  <c r="AC19" i="4" s="1"/>
  <c r="AO19" i="4"/>
  <c r="O369" i="5" s="1"/>
  <c r="W217" i="5"/>
  <c r="R217" i="5"/>
  <c r="AQ12" i="4" s="1"/>
  <c r="AR12" i="4" s="1"/>
  <c r="W134" i="5"/>
  <c r="R134" i="5"/>
  <c r="AQ72" i="4" s="1"/>
  <c r="AR72" i="4" s="1"/>
  <c r="AS72" i="4" s="1"/>
  <c r="W131" i="5"/>
  <c r="R131" i="5"/>
  <c r="AQ45" i="4" s="1"/>
  <c r="AM100" i="4"/>
  <c r="AC100" i="4" s="1"/>
  <c r="AO100" i="4"/>
  <c r="O251" i="5" s="1"/>
  <c r="AR212" i="4"/>
  <c r="AS212" i="4" s="1"/>
  <c r="AM272" i="4"/>
  <c r="AC272" i="4" s="1"/>
  <c r="AO272" i="4"/>
  <c r="O231" i="5" s="1"/>
  <c r="R62" i="5"/>
  <c r="AQ98" i="4" s="1"/>
  <c r="AR98" i="4" s="1"/>
  <c r="AS98" i="4" s="1"/>
  <c r="W62" i="5"/>
  <c r="W101" i="5"/>
  <c r="R101" i="5"/>
  <c r="AQ117" i="4" s="1"/>
  <c r="AR117" i="4" s="1"/>
  <c r="AS117" i="4" s="1"/>
  <c r="AR45" i="4"/>
  <c r="AS45" i="4" s="1"/>
  <c r="AL207" i="4"/>
  <c r="AN207" i="4"/>
  <c r="P142" i="5" s="1"/>
  <c r="AM370" i="4"/>
  <c r="AC370" i="4" s="1"/>
  <c r="AO370" i="4"/>
  <c r="O311" i="5" s="1"/>
  <c r="W129" i="5"/>
  <c r="R129" i="5"/>
  <c r="AQ11" i="4" s="1"/>
  <c r="AL372" i="4"/>
  <c r="AB372" i="4" s="1"/>
  <c r="AN372" i="4"/>
  <c r="P30" i="5" s="1"/>
  <c r="R222" i="5"/>
  <c r="AQ68" i="4" s="1"/>
  <c r="AR68" i="4" s="1"/>
  <c r="AS68" i="4" s="1"/>
  <c r="W222" i="5"/>
  <c r="AL47" i="4"/>
  <c r="AN47" i="4"/>
  <c r="P5" i="5" s="1"/>
  <c r="AL119" i="4"/>
  <c r="AB119" i="4" s="1"/>
  <c r="AN119" i="4"/>
  <c r="P254" i="5" s="1"/>
  <c r="AL282" i="4"/>
  <c r="AB282" i="4" s="1"/>
  <c r="AN282" i="4"/>
  <c r="P345" i="5" s="1"/>
  <c r="AM124" i="4"/>
  <c r="AO124" i="4"/>
  <c r="O36" i="5" s="1"/>
  <c r="AM134" i="4"/>
  <c r="AC134" i="4" s="1"/>
  <c r="AO134" i="4"/>
  <c r="O77" i="5" s="1"/>
  <c r="V381" i="5"/>
  <c r="U381" i="5"/>
  <c r="R108" i="5"/>
  <c r="AQ29" i="4" s="1"/>
  <c r="AR29" i="4" s="1"/>
  <c r="AS29" i="4" s="1"/>
  <c r="W108" i="5"/>
  <c r="V371" i="5"/>
  <c r="U371" i="5"/>
  <c r="AL197" i="4"/>
  <c r="AN197" i="4"/>
  <c r="P9" i="5" s="1"/>
  <c r="R319" i="5"/>
  <c r="AQ260" i="4" s="1"/>
  <c r="AR260" i="4" s="1"/>
  <c r="AS260" i="4" s="1"/>
  <c r="W319" i="5"/>
  <c r="AM142" i="4"/>
  <c r="AC142" i="4" s="1"/>
  <c r="AO142" i="4"/>
  <c r="O412" i="5" s="1"/>
  <c r="AL324" i="4"/>
  <c r="AB324" i="4" s="1"/>
  <c r="AN324" i="4"/>
  <c r="P277" i="5" s="1"/>
  <c r="AM225" i="4"/>
  <c r="AC225" i="4" s="1"/>
  <c r="AO225" i="4"/>
  <c r="O281" i="5" s="1"/>
  <c r="AR20" i="4"/>
  <c r="AS20" i="4" s="1"/>
  <c r="AL113" i="4"/>
  <c r="AB113" i="4" s="1"/>
  <c r="AN113" i="4"/>
  <c r="P416" i="5" s="1"/>
  <c r="AM208" i="4"/>
  <c r="AO208" i="4"/>
  <c r="O210" i="5" s="1"/>
  <c r="AL293" i="4"/>
  <c r="AB293" i="4" s="1"/>
  <c r="AN293" i="4"/>
  <c r="P287" i="5" s="1"/>
  <c r="AL205" i="4"/>
  <c r="AN205" i="4"/>
  <c r="P396" i="5" s="1"/>
  <c r="R90" i="5"/>
  <c r="AQ262" i="4" s="1"/>
  <c r="AR262" i="4" s="1"/>
  <c r="AS262" i="4" s="1"/>
  <c r="W90" i="5"/>
  <c r="AM237" i="4"/>
  <c r="AC237" i="4" s="1"/>
  <c r="AO237" i="4"/>
  <c r="O303" i="5" s="1"/>
  <c r="AM27" i="4"/>
  <c r="AO27" i="4"/>
  <c r="O81" i="5" s="1"/>
  <c r="AL286" i="4"/>
  <c r="AB286" i="4" s="1"/>
  <c r="AN286" i="4"/>
  <c r="P314" i="5" s="1"/>
  <c r="AM101" i="4"/>
  <c r="AC101" i="4" s="1"/>
  <c r="AO101" i="4"/>
  <c r="O362" i="5" s="1"/>
  <c r="R97" i="5"/>
  <c r="AQ10" i="4" s="1"/>
  <c r="AR10" i="4" s="1"/>
  <c r="AS10" i="4" s="1"/>
  <c r="W97" i="5"/>
  <c r="R86" i="5"/>
  <c r="AQ231" i="4" s="1"/>
  <c r="AR231" i="4" s="1"/>
  <c r="AS231" i="4" s="1"/>
  <c r="W86" i="5"/>
  <c r="AL208" i="4"/>
  <c r="AN208" i="4"/>
  <c r="P210" i="5" s="1"/>
  <c r="AM43" i="4"/>
  <c r="AC43" i="4" s="1"/>
  <c r="AO43" i="4"/>
  <c r="O249" i="5" s="1"/>
  <c r="AM66" i="4"/>
  <c r="AC66" i="4" s="1"/>
  <c r="AO66" i="4"/>
  <c r="O381" i="5" s="1"/>
  <c r="AM292" i="4"/>
  <c r="AC292" i="4" s="1"/>
  <c r="AO292" i="4"/>
  <c r="O184" i="5" s="1"/>
  <c r="AL111" i="4"/>
  <c r="AB111" i="4" s="1"/>
  <c r="AN111" i="4"/>
  <c r="P167" i="5" s="1"/>
  <c r="AM49" i="4"/>
  <c r="AC49" i="4" s="1"/>
  <c r="AO49" i="4"/>
  <c r="O253" i="5" s="1"/>
  <c r="AL154" i="4"/>
  <c r="AN154" i="4"/>
  <c r="P144" i="5" s="1"/>
  <c r="AL416" i="4"/>
  <c r="AB416" i="4" s="1"/>
  <c r="AN416" i="4"/>
  <c r="P333" i="5" s="1"/>
  <c r="AL298" i="4"/>
  <c r="AB298" i="4" s="1"/>
  <c r="AN298" i="4"/>
  <c r="P209" i="5" s="1"/>
  <c r="AC21" i="4"/>
  <c r="N14" i="3"/>
  <c r="O14" i="3" s="1"/>
  <c r="P14" i="3" s="1"/>
  <c r="AM74" i="4"/>
  <c r="AC74" i="4" s="1"/>
  <c r="AO74" i="4"/>
  <c r="O419" i="5" s="1"/>
  <c r="AM248" i="4"/>
  <c r="AC248" i="4" s="1"/>
  <c r="AO248" i="4"/>
  <c r="O202" i="5" s="1"/>
  <c r="W133" i="5"/>
  <c r="R133" i="5"/>
  <c r="AQ34" i="4" s="1"/>
  <c r="AR34" i="4" s="1"/>
  <c r="AS34" i="4" s="1"/>
  <c r="R47" i="5"/>
  <c r="AQ39" i="4" s="1"/>
  <c r="AR39" i="4" s="1"/>
  <c r="AS39" i="4" s="1"/>
  <c r="W47" i="5"/>
  <c r="R250" i="5"/>
  <c r="AQ300" i="4" s="1"/>
  <c r="AR300" i="4" s="1"/>
  <c r="AS300" i="4" s="1"/>
  <c r="W250" i="5"/>
  <c r="AM325" i="4"/>
  <c r="AC325" i="4" s="1"/>
  <c r="AO325" i="4"/>
  <c r="O282" i="5" s="1"/>
  <c r="R25" i="5"/>
  <c r="AQ172" i="4" s="1"/>
  <c r="AR172" i="4" s="1"/>
  <c r="AS172" i="4" s="1"/>
  <c r="W25" i="5"/>
  <c r="AI123" i="4"/>
  <c r="AD123" i="4" s="1"/>
  <c r="AM126" i="4"/>
  <c r="AC126" i="4" s="1"/>
  <c r="AO126" i="4"/>
  <c r="O410" i="5" s="1"/>
  <c r="AL134" i="4"/>
  <c r="AB134" i="4" s="1"/>
  <c r="AN134" i="4"/>
  <c r="P77" i="5" s="1"/>
  <c r="AI419" i="4"/>
  <c r="AD419" i="4" s="1"/>
  <c r="AL100" i="4"/>
  <c r="AB100" i="4" s="1"/>
  <c r="AN100" i="4"/>
  <c r="P251" i="5" s="1"/>
  <c r="AL279" i="4"/>
  <c r="AB279" i="4" s="1"/>
  <c r="AN279" i="4"/>
  <c r="P411" i="5" s="1"/>
  <c r="AL314" i="4"/>
  <c r="AB314" i="4" s="1"/>
  <c r="AN314" i="4"/>
  <c r="P322" i="5" s="1"/>
  <c r="AM244" i="4"/>
  <c r="AC244" i="4" s="1"/>
  <c r="AO244" i="4"/>
  <c r="O211" i="5" s="1"/>
  <c r="AR103" i="4"/>
  <c r="AS103" i="4" s="1"/>
  <c r="W219" i="5"/>
  <c r="R219" i="5"/>
  <c r="AQ110" i="4" s="1"/>
  <c r="AR110" i="4" s="1"/>
  <c r="AS110" i="4" s="1"/>
  <c r="AL57" i="4"/>
  <c r="AB57" i="4" s="1"/>
  <c r="AN57" i="4"/>
  <c r="P82" i="5" s="1"/>
  <c r="AM339" i="4"/>
  <c r="AC339" i="4" s="1"/>
  <c r="AO339" i="4"/>
  <c r="O160" i="5" s="1"/>
  <c r="AL203" i="4"/>
  <c r="AB203" i="4" s="1"/>
  <c r="AN203" i="4"/>
  <c r="P338" i="5" s="1"/>
  <c r="W216" i="5"/>
  <c r="R216" i="5"/>
  <c r="AQ102" i="4" s="1"/>
  <c r="AR102" i="4" s="1"/>
  <c r="AS102" i="4" s="1"/>
  <c r="AL62" i="4"/>
  <c r="AN62" i="4"/>
  <c r="P166" i="5" s="1"/>
  <c r="AM161" i="4"/>
  <c r="AC161" i="4" s="1"/>
  <c r="AO161" i="4"/>
  <c r="O241" i="5" s="1"/>
  <c r="AL221" i="4"/>
  <c r="AB221" i="4" s="1"/>
  <c r="AN221" i="4"/>
  <c r="P177" i="5" s="1"/>
  <c r="AM276" i="4"/>
  <c r="AC276" i="4" s="1"/>
  <c r="AO276" i="4"/>
  <c r="O398" i="5" s="1"/>
  <c r="W365" i="5"/>
  <c r="R365" i="5"/>
  <c r="AQ387" i="4" s="1"/>
  <c r="AR387" i="4" s="1"/>
  <c r="AS387" i="4" s="1"/>
  <c r="W67" i="5"/>
  <c r="R67" i="5"/>
  <c r="AQ128" i="4" s="1"/>
  <c r="AR128" i="4" s="1"/>
  <c r="AS128" i="4" s="1"/>
  <c r="AM227" i="4"/>
  <c r="AC227" i="4" s="1"/>
  <c r="AO227" i="4"/>
  <c r="O283" i="5" s="1"/>
  <c r="AL156" i="4"/>
  <c r="AB156" i="4" s="1"/>
  <c r="AN156" i="4"/>
  <c r="P232" i="5" s="1"/>
  <c r="U360" i="5"/>
  <c r="V360" i="5"/>
  <c r="AL250" i="4"/>
  <c r="AB250" i="4" s="1"/>
  <c r="AN250" i="4"/>
  <c r="P233" i="5" s="1"/>
  <c r="AM287" i="4"/>
  <c r="AC287" i="4" s="1"/>
  <c r="AO287" i="4"/>
  <c r="O372" i="5" s="1"/>
  <c r="AL167" i="4"/>
  <c r="AB167" i="4" s="1"/>
  <c r="AN167" i="4"/>
  <c r="P238" i="5" s="1"/>
  <c r="AL25" i="4"/>
  <c r="AN25" i="4"/>
  <c r="P349" i="5" s="1"/>
  <c r="Q349" i="5" s="1"/>
  <c r="AP25" i="4" s="1"/>
  <c r="AL355" i="4"/>
  <c r="AB355" i="4" s="1"/>
  <c r="AN355" i="4"/>
  <c r="P320" i="5" s="1"/>
  <c r="AM37" i="4"/>
  <c r="AC37" i="4" s="1"/>
  <c r="AO37" i="4"/>
  <c r="O408" i="5" s="1"/>
  <c r="AI188" i="4"/>
  <c r="AD188" i="4" s="1"/>
  <c r="AM416" i="4"/>
  <c r="AC416" i="4" s="1"/>
  <c r="AO416" i="4"/>
  <c r="O333" i="5" s="1"/>
  <c r="M12" i="3"/>
  <c r="O12" i="3" s="1"/>
  <c r="P12" i="3" s="1"/>
  <c r="AB15" i="4"/>
  <c r="W151" i="5"/>
  <c r="R151" i="5"/>
  <c r="AQ202" i="4" s="1"/>
  <c r="AR202" i="4" s="1"/>
  <c r="AS202" i="4" s="1"/>
  <c r="AM213" i="4"/>
  <c r="AC213" i="4" s="1"/>
  <c r="AO213" i="4"/>
  <c r="O180" i="5" s="1"/>
  <c r="R225" i="5"/>
  <c r="AQ266" i="4" s="1"/>
  <c r="AR266" i="4" s="1"/>
  <c r="AS266" i="4" s="1"/>
  <c r="W225" i="5"/>
  <c r="AM211" i="4"/>
  <c r="AC211" i="4" s="1"/>
  <c r="AO211" i="4"/>
  <c r="O293" i="5" s="1"/>
  <c r="T349" i="5"/>
  <c r="S349" i="5"/>
  <c r="AI275" i="4"/>
  <c r="AD275" i="4" s="1"/>
  <c r="AR400" i="4"/>
  <c r="AS400" i="4" s="1"/>
  <c r="W157" i="5"/>
  <c r="R157" i="5"/>
  <c r="AQ115" i="4" s="1"/>
  <c r="AR115" i="4" s="1"/>
  <c r="AS115" i="4" s="1"/>
  <c r="AL379" i="4"/>
  <c r="AB379" i="4" s="1"/>
  <c r="AN379" i="4"/>
  <c r="P257" i="5" s="1"/>
  <c r="AL283" i="4"/>
  <c r="AB283" i="4" s="1"/>
  <c r="AN283" i="4"/>
  <c r="P414" i="5" s="1"/>
  <c r="AL31" i="4"/>
  <c r="AN31" i="4"/>
  <c r="P340" i="5" s="1"/>
  <c r="AI347" i="4"/>
  <c r="AD347" i="4" s="1"/>
  <c r="W221" i="5"/>
  <c r="R221" i="5"/>
  <c r="AQ291" i="4" s="1"/>
  <c r="AR291" i="4" s="1"/>
  <c r="AS291" i="4" s="1"/>
  <c r="AM135" i="4"/>
  <c r="AC135" i="4" s="1"/>
  <c r="AO135" i="4"/>
  <c r="O373" i="5" s="1"/>
  <c r="AL273" i="4"/>
  <c r="AB273" i="4" s="1"/>
  <c r="AN273" i="4"/>
  <c r="P262" i="5" s="1"/>
  <c r="W18" i="5"/>
  <c r="R18" i="5"/>
  <c r="AQ14" i="4" s="1"/>
  <c r="AR14" i="4" s="1"/>
  <c r="AS14" i="4" s="1"/>
  <c r="AL238" i="4"/>
  <c r="AB238" i="4" s="1"/>
  <c r="AN238" i="4"/>
  <c r="P10" i="5" s="1"/>
  <c r="AL210" i="4"/>
  <c r="AB210" i="4" s="1"/>
  <c r="AN210" i="4"/>
  <c r="P88" i="5" s="1"/>
  <c r="AM338" i="4"/>
  <c r="AC338" i="4" s="1"/>
  <c r="AO338" i="4"/>
  <c r="O201" i="5" s="1"/>
  <c r="AM170" i="4"/>
  <c r="AC170" i="4" s="1"/>
  <c r="AO170" i="4"/>
  <c r="O227" i="5" s="1"/>
  <c r="W130" i="5"/>
  <c r="R130" i="5"/>
  <c r="AQ64" i="4" s="1"/>
  <c r="AR64" i="4" s="1"/>
  <c r="AS64" i="4" s="1"/>
  <c r="AL76" i="4"/>
  <c r="AB76" i="4" s="1"/>
  <c r="AN76" i="4"/>
  <c r="P337" i="5" s="1"/>
  <c r="AR11" i="4"/>
  <c r="AS11" i="4" s="1"/>
  <c r="AL228" i="4"/>
  <c r="AB228" i="4" s="1"/>
  <c r="AN228" i="4"/>
  <c r="P421" i="5" s="1"/>
  <c r="AM343" i="4"/>
  <c r="AC343" i="4" s="1"/>
  <c r="AO343" i="4"/>
  <c r="O212" i="5" s="1"/>
  <c r="AI119" i="4"/>
  <c r="AD119" i="4" s="1"/>
  <c r="AM289" i="4"/>
  <c r="AC289" i="4" s="1"/>
  <c r="AO289" i="4"/>
  <c r="O205" i="5" s="1"/>
  <c r="AM185" i="4"/>
  <c r="AC185" i="4" s="1"/>
  <c r="AO185" i="4"/>
  <c r="O239" i="5" s="1"/>
  <c r="R17" i="5"/>
  <c r="AQ214" i="4" s="1"/>
  <c r="AR214" i="4" s="1"/>
  <c r="AS214" i="4" s="1"/>
  <c r="W17" i="5"/>
  <c r="AL269" i="4"/>
  <c r="AB269" i="4" s="1"/>
  <c r="AN269" i="4"/>
  <c r="P409" i="5" s="1"/>
  <c r="AM345" i="4"/>
  <c r="AC345" i="4" s="1"/>
  <c r="AO345" i="4"/>
  <c r="O176" i="5" s="1"/>
  <c r="AL224" i="4"/>
  <c r="AB224" i="4" s="1"/>
  <c r="AN224" i="4"/>
  <c r="P171" i="5" s="1"/>
  <c r="AM28" i="4"/>
  <c r="AO28" i="4"/>
  <c r="O420" i="5" s="1"/>
  <c r="AL237" i="4"/>
  <c r="AB237" i="4" s="1"/>
  <c r="AN237" i="4"/>
  <c r="P303" i="5" s="1"/>
  <c r="AL358" i="4"/>
  <c r="AB358" i="4" s="1"/>
  <c r="AN358" i="4"/>
  <c r="P273" i="5" s="1"/>
  <c r="R406" i="5"/>
  <c r="AQ415" i="4" s="1"/>
  <c r="AR415" i="4" s="1"/>
  <c r="AS415" i="4" s="1"/>
  <c r="W406" i="5"/>
  <c r="AI218" i="4"/>
  <c r="AD218" i="4" s="1"/>
  <c r="W83" i="5"/>
  <c r="R83" i="5"/>
  <c r="AQ8" i="4" s="1"/>
  <c r="AR8" i="4" s="1"/>
  <c r="AS8" i="4" s="1"/>
  <c r="AI40" i="4"/>
  <c r="AD40" i="4" s="1"/>
  <c r="AR394" i="4"/>
  <c r="AS394" i="4" s="1"/>
  <c r="AR175" i="4"/>
  <c r="AS175" i="4" s="1"/>
  <c r="AM349" i="4"/>
  <c r="AC349" i="4" s="1"/>
  <c r="AO349" i="4"/>
  <c r="O276" i="5" s="1"/>
  <c r="AL356" i="4"/>
  <c r="AB356" i="4" s="1"/>
  <c r="AN356" i="4"/>
  <c r="P268" i="5" s="1"/>
  <c r="R19" i="5"/>
  <c r="AQ96" i="4" s="1"/>
  <c r="AR96" i="4" s="1"/>
  <c r="AS96" i="4" s="1"/>
  <c r="W19" i="5"/>
  <c r="AI208" i="4"/>
  <c r="AD208" i="4" s="1"/>
  <c r="AL310" i="4"/>
  <c r="AB310" i="4" s="1"/>
  <c r="AN310" i="4"/>
  <c r="P255" i="5" s="1"/>
  <c r="R48" i="5"/>
  <c r="AQ95" i="4" s="1"/>
  <c r="AR95" i="4" s="1"/>
  <c r="AS95" i="4" s="1"/>
  <c r="W48" i="5"/>
  <c r="V373" i="5"/>
  <c r="U373" i="5"/>
  <c r="AI298" i="4"/>
  <c r="AD298" i="4" s="1"/>
  <c r="AI271" i="4"/>
  <c r="AD271" i="4" s="1"/>
  <c r="AL261" i="4"/>
  <c r="AB261" i="4" s="1"/>
  <c r="AN261" i="4"/>
  <c r="P309" i="5" s="1"/>
  <c r="W165" i="5"/>
  <c r="R165" i="5"/>
  <c r="AQ153" i="4" s="1"/>
  <c r="AR153" i="4" s="1"/>
  <c r="AS153" i="4" s="1"/>
  <c r="AL285" i="4"/>
  <c r="AB285" i="4" s="1"/>
  <c r="AN285" i="4"/>
  <c r="P175" i="5" s="1"/>
  <c r="V27" i="5"/>
  <c r="U27" i="5"/>
  <c r="AL194" i="4"/>
  <c r="AN194" i="4"/>
  <c r="P400" i="5" s="1"/>
  <c r="U369" i="5"/>
  <c r="V369" i="5"/>
  <c r="W137" i="5"/>
  <c r="R137" i="5"/>
  <c r="AQ108" i="4" s="1"/>
  <c r="AR108" i="4" s="1"/>
  <c r="AS108" i="4" s="1"/>
  <c r="AL123" i="4"/>
  <c r="AB123" i="4" s="1"/>
  <c r="AN123" i="4"/>
  <c r="P415" i="5" s="1"/>
  <c r="AR92" i="4"/>
  <c r="AS92" i="4" s="1"/>
  <c r="AI134" i="4"/>
  <c r="AD134" i="4" s="1"/>
  <c r="AI314" i="4"/>
  <c r="AD314" i="4" s="1"/>
  <c r="AM363" i="4"/>
  <c r="AC363" i="4" s="1"/>
  <c r="AO363" i="4"/>
  <c r="O304" i="5" s="1"/>
  <c r="AL183" i="4"/>
  <c r="AB183" i="4" s="1"/>
  <c r="AN183" i="4"/>
  <c r="P316" i="5" s="1"/>
  <c r="AM275" i="4"/>
  <c r="AC275" i="4" s="1"/>
  <c r="AO275" i="4"/>
  <c r="O206" i="5" s="1"/>
  <c r="AM335" i="4"/>
  <c r="AC335" i="4" s="1"/>
  <c r="AO335" i="4"/>
  <c r="O305" i="5" s="1"/>
  <c r="AM298" i="4"/>
  <c r="AC298" i="4" s="1"/>
  <c r="AO298" i="4"/>
  <c r="O209" i="5" s="1"/>
  <c r="AM232" i="4"/>
  <c r="AC232" i="4" s="1"/>
  <c r="AO232" i="4"/>
  <c r="O173" i="5" s="1"/>
  <c r="W178" i="5"/>
  <c r="R178" i="5"/>
  <c r="AQ351" i="4" s="1"/>
  <c r="AR351" i="4" s="1"/>
  <c r="AS351" i="4" s="1"/>
  <c r="AM158" i="4"/>
  <c r="AC158" i="4" s="1"/>
  <c r="AO158" i="4"/>
  <c r="O224" i="5" s="1"/>
  <c r="AL268" i="4"/>
  <c r="AB268" i="4" s="1"/>
  <c r="AN268" i="4"/>
  <c r="P313" i="5" s="1"/>
  <c r="W149" i="5"/>
  <c r="R149" i="5"/>
  <c r="AQ56" i="4" s="1"/>
  <c r="AR56" i="4" s="1"/>
  <c r="AS56" i="4" s="1"/>
  <c r="AL168" i="4"/>
  <c r="AN168" i="4"/>
  <c r="P74" i="5" s="1"/>
  <c r="AM99" i="4"/>
  <c r="AC99" i="4" s="1"/>
  <c r="AO99" i="4"/>
  <c r="O359" i="5" s="1"/>
  <c r="AR131" i="4"/>
  <c r="AS131" i="4" s="1"/>
  <c r="AL233" i="4"/>
  <c r="AN233" i="4"/>
  <c r="P329" i="5" s="1"/>
  <c r="R71" i="5"/>
  <c r="AQ130" i="4" s="1"/>
  <c r="AR130" i="4" s="1"/>
  <c r="AS130" i="4" s="1"/>
  <c r="W71" i="5"/>
  <c r="AM304" i="4"/>
  <c r="AC304" i="4" s="1"/>
  <c r="AO304" i="4"/>
  <c r="O207" i="5" s="1"/>
  <c r="AI62" i="4"/>
  <c r="AD62" i="4" s="1"/>
  <c r="W385" i="5"/>
  <c r="R385" i="5"/>
  <c r="AQ386" i="4" s="1"/>
  <c r="AR386" i="4" s="1"/>
  <c r="AS386" i="4" s="1"/>
  <c r="AM271" i="4"/>
  <c r="AC271" i="4" s="1"/>
  <c r="AO271" i="4"/>
  <c r="O399" i="5" s="1"/>
  <c r="AM359" i="4"/>
  <c r="AC359" i="4" s="1"/>
  <c r="AO359" i="4"/>
  <c r="O185" i="5" s="1"/>
  <c r="AM352" i="4"/>
  <c r="AC352" i="4" s="1"/>
  <c r="AO352" i="4"/>
  <c r="O297" i="5" s="1"/>
  <c r="AL83" i="4"/>
  <c r="AB83" i="4" s="1"/>
  <c r="AN83" i="4"/>
  <c r="P259" i="5" s="1"/>
  <c r="AI355" i="4"/>
  <c r="AD355" i="4" s="1"/>
  <c r="AL84" i="4"/>
  <c r="AB84" i="4" s="1"/>
  <c r="AN84" i="4"/>
  <c r="P256" i="5" s="1"/>
  <c r="AM284" i="4"/>
  <c r="AC284" i="4" s="1"/>
  <c r="AO284" i="4"/>
  <c r="O401" i="5" s="1"/>
  <c r="W375" i="5"/>
  <c r="R375" i="5"/>
  <c r="AQ396" i="4" s="1"/>
  <c r="AR396" i="4" s="1"/>
  <c r="AS396" i="4" s="1"/>
  <c r="AL277" i="4"/>
  <c r="AB277" i="4" s="1"/>
  <c r="AN277" i="4"/>
  <c r="P199" i="5" s="1"/>
  <c r="AL178" i="4"/>
  <c r="AB178" i="4" s="1"/>
  <c r="AN178" i="4"/>
  <c r="P91" i="5" s="1"/>
  <c r="W52" i="5"/>
  <c r="R52" i="5"/>
  <c r="AQ36" i="4" s="1"/>
  <c r="AR36" i="4" s="1"/>
  <c r="AS36" i="4" s="1"/>
  <c r="V366" i="5"/>
  <c r="U366" i="5"/>
  <c r="AR67" i="4"/>
  <c r="AS67" i="4" s="1"/>
  <c r="R98" i="5"/>
  <c r="AQ23" i="4" s="1"/>
  <c r="AR23" i="4" s="1"/>
  <c r="AS23" i="4" s="1"/>
  <c r="W98" i="5"/>
  <c r="AR336" i="4"/>
  <c r="AS336" i="4" s="1"/>
  <c r="AC25" i="4"/>
  <c r="N16" i="3"/>
  <c r="AM147" i="4"/>
  <c r="AC147" i="4" s="1"/>
  <c r="AO147" i="4"/>
  <c r="O79" i="5" s="1"/>
  <c r="U359" i="5"/>
  <c r="V359" i="5"/>
  <c r="AR321" i="4"/>
  <c r="AS321" i="4" s="1"/>
  <c r="AL337" i="4"/>
  <c r="AB337" i="4" s="1"/>
  <c r="AN337" i="4"/>
  <c r="P161" i="5" s="1"/>
  <c r="W269" i="5"/>
  <c r="R269" i="5"/>
  <c r="AQ364" i="4" s="1"/>
  <c r="AR364" i="4" s="1"/>
  <c r="AS364" i="4" s="1"/>
  <c r="R27" i="5" l="1"/>
  <c r="AQ421" i="4" s="1"/>
  <c r="AR421" i="4" s="1"/>
  <c r="AS421" i="4" s="1"/>
  <c r="W24" i="5"/>
  <c r="R24" i="5"/>
  <c r="AQ15" i="4" s="1"/>
  <c r="AR15" i="4" s="1"/>
  <c r="AS15" i="4" s="1"/>
  <c r="V313" i="5"/>
  <c r="U313" i="5"/>
  <c r="U257" i="5"/>
  <c r="V257" i="5"/>
  <c r="Q257" i="5"/>
  <c r="AP379" i="4" s="1"/>
  <c r="T211" i="5"/>
  <c r="Q211" i="5"/>
  <c r="AP244" i="4" s="1"/>
  <c r="S211" i="5"/>
  <c r="V396" i="5"/>
  <c r="U396" i="5"/>
  <c r="Q396" i="5"/>
  <c r="AP205" i="4" s="1"/>
  <c r="U9" i="5"/>
  <c r="V9" i="5"/>
  <c r="U142" i="5"/>
  <c r="V142" i="5"/>
  <c r="Q142" i="5"/>
  <c r="AP207" i="4" s="1"/>
  <c r="U188" i="5"/>
  <c r="V188" i="5"/>
  <c r="Q188" i="5"/>
  <c r="AP216" i="4" s="1"/>
  <c r="S226" i="5"/>
  <c r="T226" i="5"/>
  <c r="Q226" i="5"/>
  <c r="AP177" i="4" s="1"/>
  <c r="W351" i="5"/>
  <c r="R351" i="5"/>
  <c r="AQ21" i="4" s="1"/>
  <c r="U318" i="5"/>
  <c r="V318" i="5"/>
  <c r="V391" i="5"/>
  <c r="U391" i="5"/>
  <c r="AC154" i="4"/>
  <c r="N29" i="3"/>
  <c r="V81" i="5"/>
  <c r="U81" i="5"/>
  <c r="Q336" i="5"/>
  <c r="AP69" i="4" s="1"/>
  <c r="S336" i="5"/>
  <c r="T336" i="5"/>
  <c r="T9" i="5"/>
  <c r="S9" i="5"/>
  <c r="Q9" i="5"/>
  <c r="AP197" i="4" s="1"/>
  <c r="V204" i="5"/>
  <c r="U204" i="5"/>
  <c r="Q92" i="5"/>
  <c r="AP256" i="4" s="1"/>
  <c r="T92" i="5"/>
  <c r="S92" i="5"/>
  <c r="S309" i="5"/>
  <c r="T309" i="5"/>
  <c r="Q309" i="5"/>
  <c r="AP261" i="4" s="1"/>
  <c r="V191" i="5"/>
  <c r="U191" i="5"/>
  <c r="Q158" i="5"/>
  <c r="AP319" i="4" s="1"/>
  <c r="T158" i="5"/>
  <c r="S158" i="5"/>
  <c r="Q162" i="5"/>
  <c r="AP209" i="4" s="1"/>
  <c r="S162" i="5"/>
  <c r="T162" i="5"/>
  <c r="V412" i="5"/>
  <c r="U412" i="5"/>
  <c r="S171" i="5"/>
  <c r="T171" i="5"/>
  <c r="Q171" i="5"/>
  <c r="AP224" i="4" s="1"/>
  <c r="Q242" i="5"/>
  <c r="AP331" i="4" s="1"/>
  <c r="T242" i="5"/>
  <c r="S242" i="5"/>
  <c r="Q183" i="5"/>
  <c r="AP22" i="4" s="1"/>
  <c r="S183" i="5"/>
  <c r="T183" i="5"/>
  <c r="U341" i="5"/>
  <c r="V341" i="5"/>
  <c r="Q232" i="5"/>
  <c r="AP156" i="4" s="1"/>
  <c r="S232" i="5"/>
  <c r="T232" i="5"/>
  <c r="S416" i="5"/>
  <c r="T416" i="5"/>
  <c r="Q416" i="5"/>
  <c r="AP113" i="4" s="1"/>
  <c r="AB166" i="4"/>
  <c r="M34" i="3"/>
  <c r="O34" i="3" s="1"/>
  <c r="P34" i="3" s="1"/>
  <c r="Q172" i="5"/>
  <c r="AP333" i="4" s="1"/>
  <c r="S172" i="5"/>
  <c r="T172" i="5"/>
  <c r="Q299" i="5"/>
  <c r="AP354" i="4" s="1"/>
  <c r="S299" i="5"/>
  <c r="T299" i="5"/>
  <c r="V404" i="5"/>
  <c r="U404" i="5"/>
  <c r="V420" i="5"/>
  <c r="U420" i="5"/>
  <c r="AB51" i="4"/>
  <c r="M21" i="3"/>
  <c r="Q161" i="5"/>
  <c r="AP337" i="4" s="1"/>
  <c r="T161" i="5"/>
  <c r="S161" i="5"/>
  <c r="V336" i="5"/>
  <c r="U336" i="5"/>
  <c r="S314" i="5"/>
  <c r="Q314" i="5"/>
  <c r="AP286" i="4" s="1"/>
  <c r="T314" i="5"/>
  <c r="Q302" i="5"/>
  <c r="AP361" i="4" s="1"/>
  <c r="T302" i="5"/>
  <c r="S302" i="5"/>
  <c r="Q301" i="5"/>
  <c r="AP317" i="4" s="1"/>
  <c r="S301" i="5"/>
  <c r="T301" i="5"/>
  <c r="S322" i="5"/>
  <c r="T322" i="5"/>
  <c r="Q322" i="5"/>
  <c r="AP314" i="4" s="1"/>
  <c r="Q304" i="5"/>
  <c r="AP363" i="4" s="1"/>
  <c r="S304" i="5"/>
  <c r="T304" i="5"/>
  <c r="T333" i="5"/>
  <c r="Q333" i="5"/>
  <c r="AP416" i="4" s="1"/>
  <c r="S333" i="5"/>
  <c r="AB25" i="4"/>
  <c r="M16" i="3"/>
  <c r="O16" i="3" s="1"/>
  <c r="P16" i="3" s="1"/>
  <c r="V166" i="5"/>
  <c r="U166" i="5"/>
  <c r="T79" i="5"/>
  <c r="S79" i="5"/>
  <c r="Q79" i="5"/>
  <c r="AP147" i="4" s="1"/>
  <c r="Q399" i="5"/>
  <c r="AP271" i="4" s="1"/>
  <c r="S399" i="5"/>
  <c r="T399" i="5"/>
  <c r="Q207" i="5"/>
  <c r="AP304" i="4" s="1"/>
  <c r="S207" i="5"/>
  <c r="T207" i="5"/>
  <c r="V303" i="5"/>
  <c r="U303" i="5"/>
  <c r="Q205" i="5"/>
  <c r="AP289" i="4" s="1"/>
  <c r="T205" i="5"/>
  <c r="S205" i="5"/>
  <c r="U337" i="5"/>
  <c r="V337" i="5"/>
  <c r="U88" i="5"/>
  <c r="V88" i="5"/>
  <c r="Q88" i="5"/>
  <c r="AP210" i="4" s="1"/>
  <c r="U262" i="5"/>
  <c r="V262" i="5"/>
  <c r="Q262" i="5"/>
  <c r="AP273" i="4" s="1"/>
  <c r="S180" i="5"/>
  <c r="T180" i="5"/>
  <c r="Q180" i="5"/>
  <c r="AP213" i="4" s="1"/>
  <c r="U238" i="5"/>
  <c r="V238" i="5"/>
  <c r="AB62" i="4"/>
  <c r="M24" i="3"/>
  <c r="U209" i="5"/>
  <c r="V209" i="5"/>
  <c r="V167" i="5"/>
  <c r="U167" i="5"/>
  <c r="Q249" i="5"/>
  <c r="AP43" i="4" s="1"/>
  <c r="S249" i="5"/>
  <c r="T249" i="5"/>
  <c r="Q81" i="5"/>
  <c r="AP27" i="4" s="1"/>
  <c r="T81" i="5"/>
  <c r="S81" i="5"/>
  <c r="AB205" i="4"/>
  <c r="M46" i="3"/>
  <c r="O46" i="3" s="1"/>
  <c r="P46" i="3" s="1"/>
  <c r="U416" i="5"/>
  <c r="V416" i="5"/>
  <c r="AB197" i="4"/>
  <c r="M44" i="3"/>
  <c r="O44" i="3" s="1"/>
  <c r="P44" i="3" s="1"/>
  <c r="V345" i="5"/>
  <c r="U345" i="5"/>
  <c r="V30" i="5"/>
  <c r="U30" i="5"/>
  <c r="Q30" i="5"/>
  <c r="AP372" i="4" s="1"/>
  <c r="AB207" i="4"/>
  <c r="M47" i="3"/>
  <c r="O47" i="3" s="1"/>
  <c r="P47" i="3" s="1"/>
  <c r="U206" i="5"/>
  <c r="V206" i="5"/>
  <c r="U419" i="5"/>
  <c r="V419" i="5"/>
  <c r="Q402" i="5"/>
  <c r="AP297" i="4" s="1"/>
  <c r="S402" i="5"/>
  <c r="T402" i="5"/>
  <c r="AB216" i="4"/>
  <c r="M49" i="3"/>
  <c r="O49" i="3" s="1"/>
  <c r="P49" i="3" s="1"/>
  <c r="Q246" i="5"/>
  <c r="AP137" i="4" s="1"/>
  <c r="T246" i="5"/>
  <c r="S246" i="5"/>
  <c r="U294" i="5"/>
  <c r="V294" i="5"/>
  <c r="Q294" i="5"/>
  <c r="AP369" i="4" s="1"/>
  <c r="S272" i="5"/>
  <c r="T272" i="5"/>
  <c r="Q272" i="5"/>
  <c r="AP327" i="4" s="1"/>
  <c r="U207" i="5"/>
  <c r="V207" i="5"/>
  <c r="AB59" i="4"/>
  <c r="M23" i="3"/>
  <c r="Q182" i="5"/>
  <c r="AP30" i="4" s="1"/>
  <c r="T182" i="5"/>
  <c r="S182" i="5"/>
  <c r="Q326" i="5"/>
  <c r="AP341" i="4" s="1"/>
  <c r="T326" i="5"/>
  <c r="S326" i="5"/>
  <c r="M17" i="3"/>
  <c r="AB27" i="4"/>
  <c r="W27" i="5"/>
  <c r="V403" i="5"/>
  <c r="U403" i="5"/>
  <c r="Q403" i="5"/>
  <c r="AP245" i="4" s="1"/>
  <c r="V227" i="5"/>
  <c r="U227" i="5"/>
  <c r="AC197" i="4"/>
  <c r="N44" i="3"/>
  <c r="S363" i="5"/>
  <c r="Q363" i="5"/>
  <c r="AP46" i="4" s="1"/>
  <c r="T363" i="5"/>
  <c r="Q382" i="5"/>
  <c r="AP422" i="4" s="1"/>
  <c r="S382" i="5"/>
  <c r="T382" i="5"/>
  <c r="Q259" i="5"/>
  <c r="AP83" i="4" s="1"/>
  <c r="S259" i="5"/>
  <c r="T259" i="5"/>
  <c r="T367" i="5"/>
  <c r="S367" i="5"/>
  <c r="Q367" i="5"/>
  <c r="AP133" i="4" s="1"/>
  <c r="V398" i="5"/>
  <c r="U398" i="5"/>
  <c r="V334" i="5"/>
  <c r="U334" i="5"/>
  <c r="Q334" i="5"/>
  <c r="AP217" i="4" s="1"/>
  <c r="Q339" i="5"/>
  <c r="AP89" i="4" s="1"/>
  <c r="T339" i="5"/>
  <c r="S339" i="5"/>
  <c r="AS6" i="4"/>
  <c r="N15" i="3"/>
  <c r="O15" i="3" s="1"/>
  <c r="P15" i="3" s="1"/>
  <c r="AC22" i="4"/>
  <c r="AB190" i="4"/>
  <c r="M42" i="3"/>
  <c r="U200" i="5"/>
  <c r="V200" i="5"/>
  <c r="Q258" i="5"/>
  <c r="AP40" i="4" s="1"/>
  <c r="S258" i="5"/>
  <c r="T258" i="5"/>
  <c r="Q387" i="5"/>
  <c r="AP377" i="4" s="1"/>
  <c r="S387" i="5"/>
  <c r="T387" i="5"/>
  <c r="Q192" i="5"/>
  <c r="AP302" i="4" s="1"/>
  <c r="S192" i="5"/>
  <c r="T192" i="5"/>
  <c r="S11" i="5"/>
  <c r="Q11" i="5"/>
  <c r="AP242" i="4" s="1"/>
  <c r="T11" i="5"/>
  <c r="Q357" i="5"/>
  <c r="AP189" i="4" s="1"/>
  <c r="S357" i="5"/>
  <c r="T357" i="5"/>
  <c r="P5" i="3"/>
  <c r="Q340" i="5"/>
  <c r="AP31" i="4" s="1"/>
  <c r="T340" i="5"/>
  <c r="S340" i="5"/>
  <c r="AB28" i="4"/>
  <c r="M18" i="3"/>
  <c r="S377" i="5"/>
  <c r="T377" i="5"/>
  <c r="Q377" i="5"/>
  <c r="AP151" i="4" s="1"/>
  <c r="Q368" i="5"/>
  <c r="AP138" i="4" s="1"/>
  <c r="T368" i="5"/>
  <c r="S368" i="5"/>
  <c r="Q418" i="5"/>
  <c r="AP129" i="4" s="1"/>
  <c r="S418" i="5"/>
  <c r="T418" i="5"/>
  <c r="T236" i="5"/>
  <c r="S236" i="5"/>
  <c r="Q236" i="5"/>
  <c r="AP348" i="4" s="1"/>
  <c r="S318" i="5"/>
  <c r="Q318" i="5"/>
  <c r="AP344" i="4" s="1"/>
  <c r="T318" i="5"/>
  <c r="U410" i="5"/>
  <c r="V410" i="5"/>
  <c r="U172" i="5"/>
  <c r="V172" i="5"/>
  <c r="V199" i="5"/>
  <c r="U199" i="5"/>
  <c r="Q176" i="5"/>
  <c r="AP345" i="4" s="1"/>
  <c r="S176" i="5"/>
  <c r="T176" i="5"/>
  <c r="T359" i="5"/>
  <c r="S359" i="5"/>
  <c r="Q359" i="5"/>
  <c r="AP99" i="4" s="1"/>
  <c r="Q224" i="5"/>
  <c r="AP158" i="4" s="1"/>
  <c r="S224" i="5"/>
  <c r="T224" i="5"/>
  <c r="Q305" i="5"/>
  <c r="AP335" i="4" s="1"/>
  <c r="S305" i="5"/>
  <c r="T305" i="5"/>
  <c r="U409" i="5"/>
  <c r="V409" i="5"/>
  <c r="Q409" i="5"/>
  <c r="AP269" i="4" s="1"/>
  <c r="V340" i="5"/>
  <c r="U340" i="5"/>
  <c r="U232" i="5"/>
  <c r="V232" i="5"/>
  <c r="T398" i="5"/>
  <c r="S398" i="5"/>
  <c r="Q398" i="5"/>
  <c r="AP276" i="4" s="1"/>
  <c r="U322" i="5"/>
  <c r="V322" i="5"/>
  <c r="N17" i="3"/>
  <c r="AC27" i="4"/>
  <c r="V277" i="5"/>
  <c r="U277" i="5"/>
  <c r="Q251" i="5"/>
  <c r="AP100" i="4" s="1"/>
  <c r="S251" i="5"/>
  <c r="T251" i="5"/>
  <c r="AC137" i="4"/>
  <c r="N28" i="3"/>
  <c r="O28" i="3" s="1"/>
  <c r="P28" i="3" s="1"/>
  <c r="U168" i="5"/>
  <c r="V168" i="5"/>
  <c r="AR21" i="4"/>
  <c r="AS21" i="4" s="1"/>
  <c r="Q415" i="5"/>
  <c r="AP123" i="4" s="1"/>
  <c r="T415" i="5"/>
  <c r="S415" i="5"/>
  <c r="Q163" i="5"/>
  <c r="AP186" i="4" s="1"/>
  <c r="S163" i="5"/>
  <c r="T163" i="5"/>
  <c r="U195" i="5"/>
  <c r="V195" i="5"/>
  <c r="AB245" i="4"/>
  <c r="M53" i="3"/>
  <c r="O53" i="3" s="1"/>
  <c r="P53" i="3" s="1"/>
  <c r="Q34" i="5"/>
  <c r="AP188" i="4" s="1"/>
  <c r="T34" i="5"/>
  <c r="S34" i="5"/>
  <c r="Q413" i="5"/>
  <c r="AP140" i="4" s="1"/>
  <c r="S413" i="5"/>
  <c r="T413" i="5"/>
  <c r="U173" i="5"/>
  <c r="V173" i="5"/>
  <c r="T325" i="5"/>
  <c r="S325" i="5"/>
  <c r="Q325" i="5"/>
  <c r="AP215" i="4" s="1"/>
  <c r="S287" i="5"/>
  <c r="T287" i="5"/>
  <c r="Q287" i="5"/>
  <c r="AP293" i="4" s="1"/>
  <c r="Q189" i="5"/>
  <c r="AP299" i="4" s="1"/>
  <c r="S189" i="5"/>
  <c r="T189" i="5"/>
  <c r="U279" i="5"/>
  <c r="V279" i="5"/>
  <c r="Q345" i="5"/>
  <c r="AP282" i="4" s="1"/>
  <c r="T345" i="5"/>
  <c r="S345" i="5"/>
  <c r="U194" i="5"/>
  <c r="V194" i="5"/>
  <c r="T228" i="5"/>
  <c r="S228" i="5"/>
  <c r="Q228" i="5"/>
  <c r="AP247" i="4" s="1"/>
  <c r="T275" i="5"/>
  <c r="Q275" i="5"/>
  <c r="AP414" i="4" s="1"/>
  <c r="S275" i="5"/>
  <c r="U312" i="5"/>
  <c r="V312" i="5"/>
  <c r="Q186" i="5"/>
  <c r="AP112" i="4" s="1"/>
  <c r="S186" i="5"/>
  <c r="T186" i="5"/>
  <c r="Q323" i="5"/>
  <c r="AP301" i="4" s="1"/>
  <c r="T323" i="5"/>
  <c r="S323" i="5"/>
  <c r="Q360" i="5"/>
  <c r="AP81" i="4" s="1"/>
  <c r="T360" i="5"/>
  <c r="S360" i="5"/>
  <c r="AC40" i="4"/>
  <c r="N20" i="3"/>
  <c r="U94" i="5"/>
  <c r="V94" i="5"/>
  <c r="V6" i="5"/>
  <c r="U6" i="5"/>
  <c r="Q6" i="5"/>
  <c r="AP180" i="4" s="1"/>
  <c r="AC31" i="4"/>
  <c r="N19" i="3"/>
  <c r="U240" i="5"/>
  <c r="V240" i="5"/>
  <c r="U356" i="5"/>
  <c r="V356" i="5"/>
  <c r="Q356" i="5"/>
  <c r="AP235" i="4" s="1"/>
  <c r="Q170" i="5"/>
  <c r="AP328" i="4" s="1"/>
  <c r="S170" i="5"/>
  <c r="T170" i="5"/>
  <c r="U80" i="5"/>
  <c r="V80" i="5"/>
  <c r="Q204" i="5"/>
  <c r="AP311" i="4" s="1"/>
  <c r="T204" i="5"/>
  <c r="S204" i="5"/>
  <c r="T390" i="5"/>
  <c r="S390" i="5"/>
  <c r="Q390" i="5"/>
  <c r="AP18" i="4" s="1"/>
  <c r="V298" i="5"/>
  <c r="U298" i="5"/>
  <c r="Q298" i="5"/>
  <c r="AP362" i="4" s="1"/>
  <c r="V271" i="5"/>
  <c r="U271" i="5"/>
  <c r="Q271" i="5"/>
  <c r="AP264" i="4" s="1"/>
  <c r="U162" i="5"/>
  <c r="V162" i="5"/>
  <c r="S320" i="5"/>
  <c r="T320" i="5"/>
  <c r="Q320" i="5"/>
  <c r="AP355" i="4" s="1"/>
  <c r="Q280" i="5"/>
  <c r="AP312" i="4" s="1"/>
  <c r="S280" i="5"/>
  <c r="T280" i="5"/>
  <c r="V259" i="5"/>
  <c r="U259" i="5"/>
  <c r="U400" i="5"/>
  <c r="V400" i="5"/>
  <c r="U309" i="5"/>
  <c r="V309" i="5"/>
  <c r="V268" i="5"/>
  <c r="U268" i="5"/>
  <c r="Q268" i="5"/>
  <c r="AP356" i="4" s="1"/>
  <c r="S420" i="5"/>
  <c r="T420" i="5"/>
  <c r="Q420" i="5"/>
  <c r="AP28" i="4" s="1"/>
  <c r="V10" i="5"/>
  <c r="U10" i="5"/>
  <c r="Q373" i="5"/>
  <c r="AP135" i="4" s="1"/>
  <c r="T373" i="5"/>
  <c r="S373" i="5"/>
  <c r="AB31" i="4"/>
  <c r="M19" i="3"/>
  <c r="S293" i="5"/>
  <c r="T293" i="5"/>
  <c r="Q293" i="5"/>
  <c r="AP211" i="4" s="1"/>
  <c r="T408" i="5"/>
  <c r="S408" i="5"/>
  <c r="Q408" i="5"/>
  <c r="AP37" i="4" s="1"/>
  <c r="Q372" i="5"/>
  <c r="AP287" i="4" s="1"/>
  <c r="S372" i="5"/>
  <c r="T372" i="5"/>
  <c r="U82" i="5"/>
  <c r="V82" i="5"/>
  <c r="V77" i="5"/>
  <c r="U77" i="5"/>
  <c r="T282" i="5"/>
  <c r="Q282" i="5"/>
  <c r="AP325" i="4" s="1"/>
  <c r="S282" i="5"/>
  <c r="T202" i="5"/>
  <c r="Q202" i="5"/>
  <c r="AP248" i="4" s="1"/>
  <c r="S202" i="5"/>
  <c r="U333" i="5"/>
  <c r="V333" i="5"/>
  <c r="Q184" i="5"/>
  <c r="AP292" i="4" s="1"/>
  <c r="S184" i="5"/>
  <c r="T184" i="5"/>
  <c r="S303" i="5"/>
  <c r="T303" i="5"/>
  <c r="Q303" i="5"/>
  <c r="AP237" i="4" s="1"/>
  <c r="U254" i="5"/>
  <c r="V254" i="5"/>
  <c r="T376" i="5"/>
  <c r="S376" i="5"/>
  <c r="Q376" i="5"/>
  <c r="AP171" i="4" s="1"/>
  <c r="Q342" i="5"/>
  <c r="AP196" i="4" s="1"/>
  <c r="S342" i="5"/>
  <c r="T342" i="5"/>
  <c r="AB94" i="4"/>
  <c r="M25" i="3"/>
  <c r="Q174" i="5"/>
  <c r="AP320" i="4" s="1"/>
  <c r="T174" i="5"/>
  <c r="S174" i="5"/>
  <c r="U350" i="5"/>
  <c r="V350" i="5"/>
  <c r="V418" i="5"/>
  <c r="U418" i="5"/>
  <c r="S378" i="5"/>
  <c r="T378" i="5"/>
  <c r="Q378" i="5"/>
  <c r="AP313" i="4" s="1"/>
  <c r="T295" i="5"/>
  <c r="S295" i="5"/>
  <c r="Q295" i="5"/>
  <c r="AP315" i="4" s="1"/>
  <c r="AC186" i="4"/>
  <c r="N40" i="3"/>
  <c r="T223" i="5"/>
  <c r="Q223" i="5"/>
  <c r="AP160" i="4" s="1"/>
  <c r="S223" i="5"/>
  <c r="U260" i="5"/>
  <c r="V260" i="5"/>
  <c r="AC188" i="4"/>
  <c r="N41" i="3"/>
  <c r="V231" i="5"/>
  <c r="U231" i="5"/>
  <c r="Q277" i="5"/>
  <c r="AP324" i="4" s="1"/>
  <c r="S277" i="5"/>
  <c r="T277" i="5"/>
  <c r="U164" i="5"/>
  <c r="V164" i="5"/>
  <c r="AB159" i="4"/>
  <c r="M31" i="3"/>
  <c r="Q364" i="5"/>
  <c r="AP90" i="4" s="1"/>
  <c r="S364" i="5"/>
  <c r="T364" i="5"/>
  <c r="U272" i="5"/>
  <c r="V272" i="5"/>
  <c r="AS13" i="4"/>
  <c r="U291" i="5"/>
  <c r="V291" i="5"/>
  <c r="U189" i="5"/>
  <c r="V189" i="5"/>
  <c r="Q379" i="5"/>
  <c r="AP107" i="4" s="1"/>
  <c r="S379" i="5"/>
  <c r="T379" i="5"/>
  <c r="Q191" i="5"/>
  <c r="AP220" i="4" s="1"/>
  <c r="S191" i="5"/>
  <c r="T191" i="5"/>
  <c r="V344" i="5"/>
  <c r="U344" i="5"/>
  <c r="V397" i="5"/>
  <c r="U397" i="5"/>
  <c r="Q397" i="5"/>
  <c r="AP378" i="4" s="1"/>
  <c r="Q388" i="5"/>
  <c r="AP143" i="4" s="1"/>
  <c r="T388" i="5"/>
  <c r="S388" i="5"/>
  <c r="U348" i="5"/>
  <c r="V348" i="5"/>
  <c r="T229" i="5"/>
  <c r="Q229" i="5"/>
  <c r="AP193" i="4" s="1"/>
  <c r="S229" i="5"/>
  <c r="AB180" i="4"/>
  <c r="M37" i="3"/>
  <c r="O37" i="3" s="1"/>
  <c r="P37" i="3" s="1"/>
  <c r="V315" i="5"/>
  <c r="U315" i="5"/>
  <c r="Q315" i="5"/>
  <c r="AP296" i="4" s="1"/>
  <c r="Q279" i="5"/>
  <c r="AP347" i="4" s="1"/>
  <c r="S279" i="5"/>
  <c r="T279" i="5"/>
  <c r="V35" i="5"/>
  <c r="U35" i="5"/>
  <c r="Q35" i="5"/>
  <c r="AP253" i="4" s="1"/>
  <c r="AB235" i="4"/>
  <c r="M33" i="3"/>
  <c r="O33" i="3" s="1"/>
  <c r="P33" i="3" s="1"/>
  <c r="U176" i="5"/>
  <c r="V176" i="5"/>
  <c r="N13" i="3"/>
  <c r="O13" i="3" s="1"/>
  <c r="AC18" i="4"/>
  <c r="AM3" i="4"/>
  <c r="AM2" i="4" s="1"/>
  <c r="U201" i="5"/>
  <c r="V201" i="5"/>
  <c r="AB209" i="4"/>
  <c r="M40" i="3"/>
  <c r="Q10" i="5"/>
  <c r="AP238" i="4" s="1"/>
  <c r="S10" i="5"/>
  <c r="T10" i="5"/>
  <c r="Q197" i="5"/>
  <c r="AP308" i="4" s="1"/>
  <c r="S197" i="5"/>
  <c r="T197" i="5"/>
  <c r="V399" i="5"/>
  <c r="U399" i="5"/>
  <c r="Q181" i="5"/>
  <c r="AP70" i="4" s="1"/>
  <c r="T181" i="5"/>
  <c r="S181" i="5"/>
  <c r="V358" i="5"/>
  <c r="U358" i="5"/>
  <c r="Q96" i="5"/>
  <c r="AP346" i="4" s="1"/>
  <c r="S96" i="5"/>
  <c r="T96" i="5"/>
  <c r="S401" i="5"/>
  <c r="Q401" i="5"/>
  <c r="AP284" i="4" s="1"/>
  <c r="T401" i="5"/>
  <c r="U74" i="5"/>
  <c r="V74" i="5"/>
  <c r="Q74" i="5"/>
  <c r="AP168" i="4" s="1"/>
  <c r="Q206" i="5"/>
  <c r="AP275" i="4" s="1"/>
  <c r="S206" i="5"/>
  <c r="T206" i="5"/>
  <c r="AB194" i="4"/>
  <c r="M43" i="3"/>
  <c r="AC28" i="4"/>
  <c r="N18" i="3"/>
  <c r="S212" i="5"/>
  <c r="T212" i="5"/>
  <c r="Q212" i="5"/>
  <c r="AP343" i="4" s="1"/>
  <c r="Q283" i="5"/>
  <c r="AP227" i="4" s="1"/>
  <c r="T283" i="5"/>
  <c r="S283" i="5"/>
  <c r="V177" i="5"/>
  <c r="U177" i="5"/>
  <c r="U338" i="5"/>
  <c r="V338" i="5"/>
  <c r="Q338" i="5"/>
  <c r="AP203" i="4" s="1"/>
  <c r="V411" i="5"/>
  <c r="U411" i="5"/>
  <c r="U287" i="5"/>
  <c r="V287" i="5"/>
  <c r="Q412" i="5"/>
  <c r="AP142" i="4" s="1"/>
  <c r="S412" i="5"/>
  <c r="T412" i="5"/>
  <c r="S77" i="5"/>
  <c r="T77" i="5"/>
  <c r="Q77" i="5"/>
  <c r="AP134" i="4" s="1"/>
  <c r="U92" i="5"/>
  <c r="V92" i="5"/>
  <c r="S169" i="5"/>
  <c r="T169" i="5"/>
  <c r="Q169" i="5"/>
  <c r="AP201" i="4" s="1"/>
  <c r="Q421" i="5"/>
  <c r="AP228" i="4" s="1"/>
  <c r="S421" i="5"/>
  <c r="T421" i="5"/>
  <c r="U75" i="5"/>
  <c r="V75" i="5"/>
  <c r="Q75" i="5"/>
  <c r="AP243" i="4" s="1"/>
  <c r="S166" i="5"/>
  <c r="T166" i="5"/>
  <c r="Q166" i="5"/>
  <c r="AP62" i="4" s="1"/>
  <c r="Q93" i="5"/>
  <c r="AP280" i="4" s="1"/>
  <c r="S93" i="5"/>
  <c r="T93" i="5"/>
  <c r="V407" i="5"/>
  <c r="U407" i="5"/>
  <c r="U32" i="5"/>
  <c r="V32" i="5"/>
  <c r="Q32" i="5"/>
  <c r="AP322" i="4" s="1"/>
  <c r="Q254" i="5"/>
  <c r="AP119" i="4" s="1"/>
  <c r="T254" i="5"/>
  <c r="S254" i="5"/>
  <c r="AS5" i="4"/>
  <c r="V244" i="5"/>
  <c r="U244" i="5"/>
  <c r="Q243" i="5"/>
  <c r="AP249" i="4" s="1"/>
  <c r="S243" i="5"/>
  <c r="T243" i="5"/>
  <c r="Q233" i="5"/>
  <c r="AP250" i="4" s="1"/>
  <c r="S233" i="5"/>
  <c r="T233" i="5"/>
  <c r="Q270" i="5"/>
  <c r="AP182" i="4" s="1"/>
  <c r="T270" i="5"/>
  <c r="S270" i="5"/>
  <c r="T177" i="5"/>
  <c r="S177" i="5"/>
  <c r="Q177" i="5"/>
  <c r="AP221" i="4" s="1"/>
  <c r="Q200" i="5"/>
  <c r="AP230" i="4" s="1"/>
  <c r="S200" i="5"/>
  <c r="T200" i="5"/>
  <c r="Q341" i="5"/>
  <c r="AP190" i="4" s="1"/>
  <c r="S341" i="5"/>
  <c r="T341" i="5"/>
  <c r="Q278" i="5"/>
  <c r="AP316" i="4" s="1"/>
  <c r="S278" i="5"/>
  <c r="T278" i="5"/>
  <c r="S407" i="5"/>
  <c r="Q407" i="5"/>
  <c r="AP226" i="4" s="1"/>
  <c r="T407" i="5"/>
  <c r="U402" i="5"/>
  <c r="V402" i="5"/>
  <c r="Q307" i="5"/>
  <c r="AP326" i="4" s="1"/>
  <c r="S307" i="5"/>
  <c r="T307" i="5"/>
  <c r="Q374" i="5"/>
  <c r="AP82" i="4" s="1"/>
  <c r="T374" i="5"/>
  <c r="S374" i="5"/>
  <c r="U339" i="5"/>
  <c r="V339" i="5"/>
  <c r="AR7" i="4"/>
  <c r="Q80" i="5"/>
  <c r="AP35" i="4" s="1"/>
  <c r="T80" i="5"/>
  <c r="S80" i="5"/>
  <c r="V301" i="5"/>
  <c r="U301" i="5"/>
  <c r="Q321" i="5"/>
  <c r="AP330" i="4" s="1"/>
  <c r="T321" i="5"/>
  <c r="S321" i="5"/>
  <c r="Q306" i="5"/>
  <c r="AP303" i="4" s="1"/>
  <c r="T306" i="5"/>
  <c r="S306" i="5"/>
  <c r="Q240" i="5"/>
  <c r="AP288" i="4" s="1"/>
  <c r="S240" i="5"/>
  <c r="T240" i="5"/>
  <c r="AB253" i="4"/>
  <c r="M54" i="3"/>
  <c r="O54" i="3" s="1"/>
  <c r="P54" i="3" s="1"/>
  <c r="Q324" i="5"/>
  <c r="AP371" i="4" s="1"/>
  <c r="S324" i="5"/>
  <c r="T324" i="5"/>
  <c r="S346" i="5"/>
  <c r="T346" i="5"/>
  <c r="Q346" i="5"/>
  <c r="AP305" i="4" s="1"/>
  <c r="V84" i="5"/>
  <c r="U84" i="5"/>
  <c r="Q84" i="5"/>
  <c r="AP174" i="4" s="1"/>
  <c r="U169" i="5"/>
  <c r="V169" i="5"/>
  <c r="U33" i="5"/>
  <c r="V33" i="5"/>
  <c r="Q33" i="5"/>
  <c r="AP187" i="4" s="1"/>
  <c r="S95" i="5"/>
  <c r="T95" i="5"/>
  <c r="Q95" i="5"/>
  <c r="AP184" i="4" s="1"/>
  <c r="Q248" i="5"/>
  <c r="AP141" i="4" s="1"/>
  <c r="S248" i="5"/>
  <c r="T248" i="5"/>
  <c r="Q256" i="5"/>
  <c r="AP84" i="4" s="1"/>
  <c r="S256" i="5"/>
  <c r="T256" i="5"/>
  <c r="T358" i="5"/>
  <c r="Q358" i="5"/>
  <c r="AP164" i="4" s="1"/>
  <c r="S358" i="5"/>
  <c r="Q332" i="5"/>
  <c r="AP93" i="4" s="1"/>
  <c r="T332" i="5"/>
  <c r="S332" i="5"/>
  <c r="Q331" i="5"/>
  <c r="AP51" i="4" s="1"/>
  <c r="S331" i="5"/>
  <c r="T331" i="5"/>
  <c r="AB164" i="4"/>
  <c r="M32" i="3"/>
  <c r="U72" i="5"/>
  <c r="V72" i="5"/>
  <c r="U248" i="5"/>
  <c r="V248" i="5"/>
  <c r="AB233" i="4"/>
  <c r="M38" i="3"/>
  <c r="O38" i="3" s="1"/>
  <c r="P38" i="3" s="1"/>
  <c r="Q297" i="5"/>
  <c r="AP352" i="4" s="1"/>
  <c r="S297" i="5"/>
  <c r="T297" i="5"/>
  <c r="AB168" i="4"/>
  <c r="M35" i="3"/>
  <c r="O35" i="3" s="1"/>
  <c r="P35" i="3" s="1"/>
  <c r="V415" i="5"/>
  <c r="U415" i="5"/>
  <c r="T276" i="5"/>
  <c r="S276" i="5"/>
  <c r="Q276" i="5"/>
  <c r="AP349" i="4" s="1"/>
  <c r="U171" i="5"/>
  <c r="V171" i="5"/>
  <c r="Q227" i="5"/>
  <c r="AP170" i="4" s="1"/>
  <c r="S227" i="5"/>
  <c r="T227" i="5"/>
  <c r="V320" i="5"/>
  <c r="U320" i="5"/>
  <c r="U233" i="5"/>
  <c r="V233" i="5"/>
  <c r="Q410" i="5"/>
  <c r="AP126" i="4" s="1"/>
  <c r="S410" i="5"/>
  <c r="T410" i="5"/>
  <c r="Q419" i="5"/>
  <c r="AP74" i="4" s="1"/>
  <c r="T419" i="5"/>
  <c r="S419" i="5"/>
  <c r="V144" i="5"/>
  <c r="U144" i="5"/>
  <c r="V210" i="5"/>
  <c r="U210" i="5"/>
  <c r="S362" i="5"/>
  <c r="Q362" i="5"/>
  <c r="AP101" i="4" s="1"/>
  <c r="T362" i="5"/>
  <c r="V5" i="5"/>
  <c r="U5" i="5"/>
  <c r="T369" i="5"/>
  <c r="S369" i="5"/>
  <c r="Q369" i="5"/>
  <c r="AP19" i="4" s="1"/>
  <c r="U286" i="5"/>
  <c r="V286" i="5"/>
  <c r="Q286" i="5"/>
  <c r="AP340" i="4" s="1"/>
  <c r="Q313" i="5"/>
  <c r="AP268" i="4" s="1"/>
  <c r="S313" i="5"/>
  <c r="T313" i="5"/>
  <c r="U34" i="5"/>
  <c r="V34" i="5"/>
  <c r="U11" i="5"/>
  <c r="V11" i="5"/>
  <c r="AB256" i="4"/>
  <c r="M39" i="3"/>
  <c r="T164" i="5"/>
  <c r="Q164" i="5"/>
  <c r="AP73" i="4" s="1"/>
  <c r="S164" i="5"/>
  <c r="AC201" i="4"/>
  <c r="N45" i="3"/>
  <c r="U223" i="5"/>
  <c r="V223" i="5"/>
  <c r="U226" i="5"/>
  <c r="V226" i="5"/>
  <c r="AB243" i="4"/>
  <c r="M52" i="3"/>
  <c r="O52" i="3" s="1"/>
  <c r="P52" i="3" s="1"/>
  <c r="Q411" i="5"/>
  <c r="AP279" i="4" s="1"/>
  <c r="T411" i="5"/>
  <c r="S411" i="5"/>
  <c r="Q208" i="5"/>
  <c r="AP255" i="4" s="1"/>
  <c r="S208" i="5"/>
  <c r="T208" i="5"/>
  <c r="V293" i="5"/>
  <c r="U293" i="5"/>
  <c r="AC62" i="4"/>
  <c r="N24" i="3"/>
  <c r="Q235" i="5"/>
  <c r="AP306" i="4" s="1"/>
  <c r="S235" i="5"/>
  <c r="T235" i="5"/>
  <c r="U263" i="5"/>
  <c r="V263" i="5"/>
  <c r="Q263" i="5"/>
  <c r="AP236" i="4" s="1"/>
  <c r="T94" i="5"/>
  <c r="Q94" i="5"/>
  <c r="AP329" i="4" s="1"/>
  <c r="S94" i="5"/>
  <c r="Q199" i="5"/>
  <c r="AP277" i="4" s="1"/>
  <c r="S199" i="5"/>
  <c r="T199" i="5"/>
  <c r="V342" i="5"/>
  <c r="U342" i="5"/>
  <c r="V297" i="5"/>
  <c r="U297" i="5"/>
  <c r="AC190" i="4"/>
  <c r="N42" i="3"/>
  <c r="Q350" i="5"/>
  <c r="AP88" i="4" s="1"/>
  <c r="V145" i="5"/>
  <c r="U145" i="5"/>
  <c r="Q145" i="5"/>
  <c r="AP383" i="4" s="1"/>
  <c r="S417" i="5"/>
  <c r="Q417" i="5"/>
  <c r="AP41" i="4" s="1"/>
  <c r="T417" i="5"/>
  <c r="V405" i="5"/>
  <c r="U405" i="5"/>
  <c r="Q288" i="5"/>
  <c r="AP366" i="4" s="1"/>
  <c r="S288" i="5"/>
  <c r="T288" i="5"/>
  <c r="V305" i="5"/>
  <c r="U305" i="5"/>
  <c r="Q310" i="5"/>
  <c r="AP290" i="4" s="1"/>
  <c r="T310" i="5"/>
  <c r="S310" i="5"/>
  <c r="U352" i="5"/>
  <c r="V352" i="5"/>
  <c r="Q352" i="5"/>
  <c r="AP350" i="4" s="1"/>
  <c r="V258" i="5"/>
  <c r="U258" i="5"/>
  <c r="T247" i="5"/>
  <c r="Q247" i="5"/>
  <c r="AP419" i="4" s="1"/>
  <c r="S247" i="5"/>
  <c r="AB201" i="4"/>
  <c r="M45" i="3"/>
  <c r="Q238" i="5"/>
  <c r="AP167" i="4" s="1"/>
  <c r="T238" i="5"/>
  <c r="S238" i="5"/>
  <c r="U85" i="5"/>
  <c r="V85" i="5"/>
  <c r="Q85" i="5"/>
  <c r="AP206" i="4" s="1"/>
  <c r="AC184" i="4"/>
  <c r="N39" i="3"/>
  <c r="Q366" i="5"/>
  <c r="AP146" i="4" s="1"/>
  <c r="S366" i="5"/>
  <c r="T366" i="5"/>
  <c r="U308" i="5"/>
  <c r="V308" i="5"/>
  <c r="Q308" i="5"/>
  <c r="AP270" i="4" s="1"/>
  <c r="AC164" i="4"/>
  <c r="N32" i="3"/>
  <c r="Q168" i="5"/>
  <c r="AP94" i="4" s="1"/>
  <c r="T168" i="5"/>
  <c r="S168" i="5"/>
  <c r="T400" i="5"/>
  <c r="S400" i="5"/>
  <c r="Q400" i="5"/>
  <c r="AP194" i="4" s="1"/>
  <c r="U29" i="5"/>
  <c r="V29" i="5"/>
  <c r="Q29" i="5"/>
  <c r="AP176" i="4" s="1"/>
  <c r="Q198" i="5"/>
  <c r="AP229" i="4" s="1"/>
  <c r="T198" i="5"/>
  <c r="S198" i="5"/>
  <c r="AC51" i="4"/>
  <c r="N21" i="3"/>
  <c r="Q405" i="5"/>
  <c r="AP122" i="4" s="1"/>
  <c r="S405" i="5"/>
  <c r="T405" i="5"/>
  <c r="AB114" i="4"/>
  <c r="M26" i="3"/>
  <c r="Q209" i="5"/>
  <c r="AP298" i="4" s="1"/>
  <c r="S209" i="5"/>
  <c r="T209" i="5"/>
  <c r="U91" i="5"/>
  <c r="V91" i="5"/>
  <c r="Q91" i="5"/>
  <c r="AP178" i="4" s="1"/>
  <c r="U256" i="5"/>
  <c r="V256" i="5"/>
  <c r="Q173" i="5"/>
  <c r="AP232" i="4" s="1"/>
  <c r="T173" i="5"/>
  <c r="S173" i="5"/>
  <c r="V316" i="5"/>
  <c r="U316" i="5"/>
  <c r="U255" i="5"/>
  <c r="V255" i="5"/>
  <c r="Q255" i="5"/>
  <c r="AP310" i="4" s="1"/>
  <c r="U273" i="5"/>
  <c r="V273" i="5"/>
  <c r="Q239" i="5"/>
  <c r="AP185" i="4" s="1"/>
  <c r="T239" i="5"/>
  <c r="S239" i="5"/>
  <c r="U421" i="5"/>
  <c r="V421" i="5"/>
  <c r="U414" i="5"/>
  <c r="V414" i="5"/>
  <c r="Q414" i="5"/>
  <c r="AP283" i="4" s="1"/>
  <c r="AS12" i="4"/>
  <c r="Q241" i="5"/>
  <c r="AP161" i="4" s="1"/>
  <c r="S241" i="5"/>
  <c r="T241" i="5"/>
  <c r="U251" i="5"/>
  <c r="V251" i="5"/>
  <c r="AB154" i="4"/>
  <c r="M29" i="3"/>
  <c r="O29" i="3" s="1"/>
  <c r="P29" i="3" s="1"/>
  <c r="AB208" i="4"/>
  <c r="M48" i="3"/>
  <c r="S210" i="5"/>
  <c r="T210" i="5"/>
  <c r="Q210" i="5"/>
  <c r="AP208" i="4" s="1"/>
  <c r="Q36" i="5"/>
  <c r="AP124" i="4" s="1"/>
  <c r="T36" i="5"/>
  <c r="S36" i="5"/>
  <c r="AB47" i="4"/>
  <c r="M22" i="3"/>
  <c r="S311" i="5"/>
  <c r="T311" i="5"/>
  <c r="Q311" i="5"/>
  <c r="AP370" i="4" s="1"/>
  <c r="AB188" i="4"/>
  <c r="M41" i="3"/>
  <c r="Q5" i="5"/>
  <c r="AP47" i="4" s="1"/>
  <c r="T5" i="5"/>
  <c r="S5" i="5"/>
  <c r="Q72" i="5"/>
  <c r="AP114" i="4" s="1"/>
  <c r="T72" i="5"/>
  <c r="S72" i="5"/>
  <c r="Q230" i="5"/>
  <c r="AP155" i="4" s="1"/>
  <c r="S230" i="5"/>
  <c r="T230" i="5"/>
  <c r="Q289" i="5"/>
  <c r="AP246" i="4" s="1"/>
  <c r="T289" i="5"/>
  <c r="S289" i="5"/>
  <c r="Q371" i="5"/>
  <c r="AP139" i="4" s="1"/>
  <c r="S371" i="5"/>
  <c r="T371" i="5"/>
  <c r="U230" i="5"/>
  <c r="V230" i="5"/>
  <c r="Q337" i="5"/>
  <c r="AP76" i="4" s="1"/>
  <c r="S337" i="5"/>
  <c r="T337" i="5"/>
  <c r="Q78" i="5"/>
  <c r="AP53" i="4" s="1"/>
  <c r="S78" i="5"/>
  <c r="T78" i="5"/>
  <c r="U247" i="5"/>
  <c r="V247" i="5"/>
  <c r="S391" i="5"/>
  <c r="Q391" i="5"/>
  <c r="AP59" i="4" s="1"/>
  <c r="T391" i="5"/>
  <c r="U198" i="5"/>
  <c r="V198" i="5"/>
  <c r="AB236" i="4"/>
  <c r="M51" i="3"/>
  <c r="O51" i="3" s="1"/>
  <c r="P51" i="3" s="1"/>
  <c r="V417" i="5"/>
  <c r="U417" i="5"/>
  <c r="U357" i="5"/>
  <c r="V357" i="5"/>
  <c r="V290" i="5"/>
  <c r="U290" i="5"/>
  <c r="S383" i="5"/>
  <c r="T383" i="5"/>
  <c r="Q383" i="5"/>
  <c r="AP136" i="4" s="1"/>
  <c r="S167" i="5"/>
  <c r="Q167" i="5"/>
  <c r="AP111" i="4" s="1"/>
  <c r="T167" i="5"/>
  <c r="S244" i="5"/>
  <c r="Q244" i="5"/>
  <c r="AP252" i="4" s="1"/>
  <c r="T244" i="5"/>
  <c r="V89" i="5"/>
  <c r="U89" i="5"/>
  <c r="Q89" i="5"/>
  <c r="AP195" i="4" s="1"/>
  <c r="V252" i="5"/>
  <c r="U252" i="5"/>
  <c r="Q252" i="5"/>
  <c r="AP388" i="4" s="1"/>
  <c r="V266" i="5"/>
  <c r="U266" i="5"/>
  <c r="Q266" i="5"/>
  <c r="AP365" i="4" s="1"/>
  <c r="AB383" i="4"/>
  <c r="M58" i="3"/>
  <c r="O58" i="3" s="1"/>
  <c r="P58" i="3" s="1"/>
  <c r="T344" i="5"/>
  <c r="S344" i="5"/>
  <c r="Q344" i="5"/>
  <c r="AP240" i="4" s="1"/>
  <c r="Q312" i="5"/>
  <c r="AP159" i="4" s="1"/>
  <c r="S312" i="5"/>
  <c r="T312" i="5"/>
  <c r="U265" i="5"/>
  <c r="V265" i="5"/>
  <c r="Q265" i="5"/>
  <c r="AP367" i="4" s="1"/>
  <c r="U408" i="5"/>
  <c r="V408" i="5"/>
  <c r="Q296" i="5"/>
  <c r="AP263" i="4" s="1"/>
  <c r="S296" i="5"/>
  <c r="T296" i="5"/>
  <c r="U28" i="5"/>
  <c r="V28" i="5"/>
  <c r="Q28" i="5"/>
  <c r="AP219" i="4" s="1"/>
  <c r="AB40" i="4"/>
  <c r="M20" i="3"/>
  <c r="O20" i="3" s="1"/>
  <c r="P20" i="3" s="1"/>
  <c r="Q194" i="5"/>
  <c r="AP408" i="4" s="1"/>
  <c r="S194" i="5"/>
  <c r="T194" i="5"/>
  <c r="Q389" i="5"/>
  <c r="AP148" i="4" s="1"/>
  <c r="S389" i="5"/>
  <c r="T389" i="5"/>
  <c r="Q195" i="5"/>
  <c r="AP294" i="4" s="1"/>
  <c r="T195" i="5"/>
  <c r="S195" i="5"/>
  <c r="U280" i="5"/>
  <c r="V280" i="5"/>
  <c r="Q273" i="5"/>
  <c r="AP358" i="4" s="1"/>
  <c r="S273" i="5"/>
  <c r="T273" i="5"/>
  <c r="AC94" i="4"/>
  <c r="N25" i="3"/>
  <c r="AC194" i="4"/>
  <c r="N43" i="3"/>
  <c r="AB176" i="4"/>
  <c r="M36" i="3"/>
  <c r="O36" i="3" s="1"/>
  <c r="P36" i="3" s="1"/>
  <c r="U36" i="5"/>
  <c r="V36" i="5"/>
  <c r="V161" i="5"/>
  <c r="U161" i="5"/>
  <c r="Q185" i="5"/>
  <c r="AP359" i="4" s="1"/>
  <c r="S185" i="5"/>
  <c r="T185" i="5"/>
  <c r="V329" i="5"/>
  <c r="U329" i="5"/>
  <c r="Q329" i="5"/>
  <c r="AP233" i="4" s="1"/>
  <c r="U175" i="5"/>
  <c r="V175" i="5"/>
  <c r="S201" i="5"/>
  <c r="T201" i="5"/>
  <c r="Q201" i="5"/>
  <c r="AP338" i="4" s="1"/>
  <c r="V349" i="5"/>
  <c r="U349" i="5"/>
  <c r="Q160" i="5"/>
  <c r="AP339" i="4" s="1"/>
  <c r="S160" i="5"/>
  <c r="T160" i="5"/>
  <c r="Q253" i="5"/>
  <c r="AP49" i="4" s="1"/>
  <c r="S253" i="5"/>
  <c r="T253" i="5"/>
  <c r="Q381" i="5"/>
  <c r="AP66" i="4" s="1"/>
  <c r="S381" i="5"/>
  <c r="T381" i="5"/>
  <c r="V314" i="5"/>
  <c r="U314" i="5"/>
  <c r="AI3" i="4"/>
  <c r="AC208" i="4"/>
  <c r="N48" i="3"/>
  <c r="Q281" i="5"/>
  <c r="AP225" i="4" s="1"/>
  <c r="S281" i="5"/>
  <c r="T281" i="5"/>
  <c r="AC124" i="4"/>
  <c r="N27" i="3"/>
  <c r="T231" i="5"/>
  <c r="Q231" i="5"/>
  <c r="AP272" i="4" s="1"/>
  <c r="S231" i="5"/>
  <c r="U261" i="5"/>
  <c r="V261" i="5"/>
  <c r="Q261" i="5"/>
  <c r="AP259" i="4" s="1"/>
  <c r="AC47" i="4"/>
  <c r="N22" i="3"/>
  <c r="Q175" i="5"/>
  <c r="AP285" i="4" s="1"/>
  <c r="S175" i="5"/>
  <c r="T175" i="5"/>
  <c r="AC114" i="4"/>
  <c r="N26" i="3"/>
  <c r="AC155" i="4"/>
  <c r="N30" i="3"/>
  <c r="Q76" i="5"/>
  <c r="AP417" i="4" s="1"/>
  <c r="T76" i="5"/>
  <c r="S76" i="5"/>
  <c r="AB155" i="4"/>
  <c r="M30" i="3"/>
  <c r="T260" i="5"/>
  <c r="S260" i="5"/>
  <c r="Q260" i="5"/>
  <c r="AP199" i="4" s="1"/>
  <c r="Q144" i="5"/>
  <c r="AP154" i="4" s="1"/>
  <c r="S144" i="5"/>
  <c r="T144" i="5"/>
  <c r="V73" i="5"/>
  <c r="U73" i="5"/>
  <c r="Q73" i="5"/>
  <c r="AP407" i="4" s="1"/>
  <c r="V79" i="5"/>
  <c r="U79" i="5"/>
  <c r="AC59" i="4"/>
  <c r="N23" i="3"/>
  <c r="U224" i="5"/>
  <c r="V224" i="5"/>
  <c r="Q291" i="5"/>
  <c r="AP281" i="4" s="1"/>
  <c r="S291" i="5"/>
  <c r="T291" i="5"/>
  <c r="U343" i="5"/>
  <c r="V343" i="5"/>
  <c r="U302" i="5"/>
  <c r="V302" i="5"/>
  <c r="V76" i="5"/>
  <c r="U76" i="5"/>
  <c r="Q380" i="5"/>
  <c r="AP204" i="4" s="1"/>
  <c r="T380" i="5"/>
  <c r="S380" i="5"/>
  <c r="AL3" i="4"/>
  <c r="AL2" i="4" s="1"/>
  <c r="Q285" i="5"/>
  <c r="AP368" i="4" s="1"/>
  <c r="S285" i="5"/>
  <c r="T285" i="5"/>
  <c r="V170" i="5"/>
  <c r="U170" i="5"/>
  <c r="S203" i="5"/>
  <c r="T203" i="5"/>
  <c r="Q203" i="5"/>
  <c r="AP309" i="4" s="1"/>
  <c r="AC159" i="4"/>
  <c r="N31" i="3"/>
  <c r="Q82" i="5"/>
  <c r="AP57" i="4" s="1"/>
  <c r="T82" i="5"/>
  <c r="S82" i="5"/>
  <c r="V87" i="5"/>
  <c r="U87" i="5"/>
  <c r="Q87" i="5"/>
  <c r="AP166" i="4" s="1"/>
  <c r="U347" i="5"/>
  <c r="V347" i="5"/>
  <c r="T343" i="5"/>
  <c r="S343" i="5"/>
  <c r="Q343" i="5"/>
  <c r="AP191" i="4" s="1"/>
  <c r="Q404" i="5"/>
  <c r="AP58" i="4" s="1"/>
  <c r="T404" i="5"/>
  <c r="S404" i="5"/>
  <c r="T290" i="5"/>
  <c r="Q290" i="5"/>
  <c r="AP218" i="4" s="1"/>
  <c r="S290" i="5"/>
  <c r="U253" i="5"/>
  <c r="V253" i="5"/>
  <c r="U270" i="5"/>
  <c r="V270" i="5"/>
  <c r="U331" i="5"/>
  <c r="V331" i="5"/>
  <c r="U249" i="5"/>
  <c r="V249" i="5"/>
  <c r="Q316" i="5"/>
  <c r="AP183" i="4" s="1"/>
  <c r="S316" i="5"/>
  <c r="T316" i="5"/>
  <c r="U278" i="5"/>
  <c r="V278" i="5"/>
  <c r="U392" i="5"/>
  <c r="V392" i="5"/>
  <c r="Q392" i="5"/>
  <c r="AP254" i="4" s="1"/>
  <c r="V395" i="5"/>
  <c r="U395" i="5"/>
  <c r="Q395" i="5"/>
  <c r="AP375" i="4" s="1"/>
  <c r="AB124" i="4"/>
  <c r="M27" i="3"/>
  <c r="O27" i="3" s="1"/>
  <c r="P27" i="3" s="1"/>
  <c r="U236" i="5"/>
  <c r="V236" i="5"/>
  <c r="O41" i="3" l="1"/>
  <c r="P41" i="3" s="1"/>
  <c r="W347" i="5"/>
  <c r="R350" i="5"/>
  <c r="AQ88" i="4" s="1"/>
  <c r="AR88" i="4" s="1"/>
  <c r="AS88" i="4" s="1"/>
  <c r="W349" i="5"/>
  <c r="W350" i="5"/>
  <c r="O40" i="3"/>
  <c r="P40" i="3" s="1"/>
  <c r="B15" i="2"/>
  <c r="R348" i="5"/>
  <c r="AQ26" i="4" s="1"/>
  <c r="AR26" i="4" s="1"/>
  <c r="AS26" i="4" s="1"/>
  <c r="O30" i="3"/>
  <c r="P30" i="3" s="1"/>
  <c r="O19" i="3"/>
  <c r="P19" i="3" s="1"/>
  <c r="P13" i="3"/>
  <c r="R290" i="5"/>
  <c r="AQ218" i="4" s="1"/>
  <c r="W290" i="5"/>
  <c r="W343" i="5"/>
  <c r="R343" i="5"/>
  <c r="AQ191" i="4" s="1"/>
  <c r="B8" i="2"/>
  <c r="R73" i="5"/>
  <c r="AQ407" i="4" s="1"/>
  <c r="W73" i="5"/>
  <c r="W261" i="5"/>
  <c r="R261" i="5"/>
  <c r="AQ259" i="4" s="1"/>
  <c r="R281" i="5"/>
  <c r="AQ225" i="4" s="1"/>
  <c r="W281" i="5"/>
  <c r="W381" i="5"/>
  <c r="R381" i="5"/>
  <c r="AQ66" i="4" s="1"/>
  <c r="AR66" i="4" s="1"/>
  <c r="AS66" i="4" s="1"/>
  <c r="R195" i="5"/>
  <c r="AQ294" i="4" s="1"/>
  <c r="W195" i="5"/>
  <c r="R89" i="5"/>
  <c r="AQ195" i="4" s="1"/>
  <c r="W89" i="5"/>
  <c r="W391" i="5"/>
  <c r="R391" i="5"/>
  <c r="AQ59" i="4" s="1"/>
  <c r="R5" i="5"/>
  <c r="W5" i="5"/>
  <c r="O22" i="3"/>
  <c r="P22" i="3" s="1"/>
  <c r="R210" i="5"/>
  <c r="AQ208" i="4" s="1"/>
  <c r="AR208" i="4" s="1"/>
  <c r="W210" i="5"/>
  <c r="R241" i="5"/>
  <c r="AQ161" i="4" s="1"/>
  <c r="AR161" i="4" s="1"/>
  <c r="AS161" i="4" s="1"/>
  <c r="W241" i="5"/>
  <c r="R255" i="5"/>
  <c r="AQ310" i="4" s="1"/>
  <c r="W255" i="5"/>
  <c r="R366" i="5"/>
  <c r="AQ146" i="4" s="1"/>
  <c r="AR146" i="4" s="1"/>
  <c r="AS146" i="4" s="1"/>
  <c r="W366" i="5"/>
  <c r="R310" i="5"/>
  <c r="AQ290" i="4" s="1"/>
  <c r="AR290" i="4" s="1"/>
  <c r="AS290" i="4" s="1"/>
  <c r="W310" i="5"/>
  <c r="W145" i="5"/>
  <c r="R145" i="5"/>
  <c r="AQ383" i="4" s="1"/>
  <c r="R306" i="5"/>
  <c r="AQ303" i="4" s="1"/>
  <c r="AR303" i="4" s="1"/>
  <c r="AS303" i="4" s="1"/>
  <c r="W306" i="5"/>
  <c r="W80" i="5"/>
  <c r="R80" i="5"/>
  <c r="AQ35" i="4" s="1"/>
  <c r="R341" i="5"/>
  <c r="AQ190" i="4" s="1"/>
  <c r="AR190" i="4" s="1"/>
  <c r="AS190" i="4" s="1"/>
  <c r="W341" i="5"/>
  <c r="R270" i="5"/>
  <c r="AQ182" i="4" s="1"/>
  <c r="AR182" i="4" s="1"/>
  <c r="AS182" i="4" s="1"/>
  <c r="W270" i="5"/>
  <c r="W93" i="5"/>
  <c r="R93" i="5"/>
  <c r="AQ280" i="4" s="1"/>
  <c r="AR280" i="4" s="1"/>
  <c r="AS280" i="4" s="1"/>
  <c r="W75" i="5"/>
  <c r="R75" i="5"/>
  <c r="AQ243" i="4" s="1"/>
  <c r="W373" i="5"/>
  <c r="R373" i="5"/>
  <c r="AQ135" i="4" s="1"/>
  <c r="R320" i="5"/>
  <c r="AQ355" i="4" s="1"/>
  <c r="W320" i="5"/>
  <c r="W356" i="5"/>
  <c r="R356" i="5"/>
  <c r="AQ235" i="4" s="1"/>
  <c r="AR235" i="4" s="1"/>
  <c r="AS235" i="4" s="1"/>
  <c r="W224" i="5"/>
  <c r="R224" i="5"/>
  <c r="AQ158" i="4" s="1"/>
  <c r="AR158" i="4" s="1"/>
  <c r="AS158" i="4" s="1"/>
  <c r="B13" i="2"/>
  <c r="O23" i="3"/>
  <c r="P23" i="3" s="1"/>
  <c r="W402" i="5"/>
  <c r="R402" i="5"/>
  <c r="AQ297" i="4" s="1"/>
  <c r="AR297" i="4" s="1"/>
  <c r="AS297" i="4" s="1"/>
  <c r="W262" i="5"/>
  <c r="R262" i="5"/>
  <c r="AQ273" i="4" s="1"/>
  <c r="AR273" i="4" s="1"/>
  <c r="AS273" i="4" s="1"/>
  <c r="R314" i="5"/>
  <c r="AQ286" i="4" s="1"/>
  <c r="W314" i="5"/>
  <c r="W348" i="5"/>
  <c r="W162" i="5"/>
  <c r="R162" i="5"/>
  <c r="AQ209" i="4" s="1"/>
  <c r="AR209" i="4" s="1"/>
  <c r="AS209" i="4" s="1"/>
  <c r="R142" i="5"/>
  <c r="AQ207" i="4" s="1"/>
  <c r="W142" i="5"/>
  <c r="R392" i="5"/>
  <c r="AQ254" i="4" s="1"/>
  <c r="AR254" i="4" s="1"/>
  <c r="AS254" i="4" s="1"/>
  <c r="W392" i="5"/>
  <c r="AR218" i="4"/>
  <c r="AS218" i="4" s="1"/>
  <c r="R87" i="5"/>
  <c r="AQ166" i="4" s="1"/>
  <c r="AR166" i="4" s="1"/>
  <c r="W87" i="5"/>
  <c r="AR225" i="4"/>
  <c r="AS225" i="4" s="1"/>
  <c r="W296" i="5"/>
  <c r="R296" i="5"/>
  <c r="AQ263" i="4" s="1"/>
  <c r="AR263" i="4" s="1"/>
  <c r="AS263" i="4" s="1"/>
  <c r="W312" i="5"/>
  <c r="R312" i="5"/>
  <c r="AQ159" i="4" s="1"/>
  <c r="AR159" i="4" s="1"/>
  <c r="AS159" i="4" s="1"/>
  <c r="O48" i="3"/>
  <c r="P48" i="3" s="1"/>
  <c r="R239" i="5"/>
  <c r="AQ185" i="4" s="1"/>
  <c r="AR185" i="4" s="1"/>
  <c r="AS185" i="4" s="1"/>
  <c r="W239" i="5"/>
  <c r="R286" i="5"/>
  <c r="AQ340" i="4" s="1"/>
  <c r="W286" i="5"/>
  <c r="W362" i="5"/>
  <c r="R362" i="5"/>
  <c r="AQ101" i="4" s="1"/>
  <c r="AR101" i="4" s="1"/>
  <c r="AS101" i="4" s="1"/>
  <c r="W227" i="5"/>
  <c r="R227" i="5"/>
  <c r="AQ170" i="4" s="1"/>
  <c r="R84" i="5"/>
  <c r="AQ174" i="4" s="1"/>
  <c r="AR174" i="4" s="1"/>
  <c r="AS174" i="4" s="1"/>
  <c r="W84" i="5"/>
  <c r="W283" i="5"/>
  <c r="R283" i="5"/>
  <c r="AQ227" i="4" s="1"/>
  <c r="R197" i="5"/>
  <c r="AQ308" i="4" s="1"/>
  <c r="AR308" i="4" s="1"/>
  <c r="AS308" i="4" s="1"/>
  <c r="W197" i="5"/>
  <c r="R315" i="5"/>
  <c r="AQ296" i="4" s="1"/>
  <c r="AR296" i="4" s="1"/>
  <c r="AS296" i="4" s="1"/>
  <c r="W315" i="5"/>
  <c r="R408" i="5"/>
  <c r="AQ37" i="4" s="1"/>
  <c r="AR37" i="4" s="1"/>
  <c r="AS37" i="4" s="1"/>
  <c r="W408" i="5"/>
  <c r="W323" i="5"/>
  <c r="R323" i="5"/>
  <c r="AQ301" i="4" s="1"/>
  <c r="W275" i="5"/>
  <c r="R275" i="5"/>
  <c r="AQ414" i="4" s="1"/>
  <c r="AR414" i="4" s="1"/>
  <c r="AS414" i="4" s="1"/>
  <c r="W345" i="5"/>
  <c r="R345" i="5"/>
  <c r="AQ282" i="4" s="1"/>
  <c r="AR282" i="4" s="1"/>
  <c r="AS282" i="4" s="1"/>
  <c r="W176" i="5"/>
  <c r="R176" i="5"/>
  <c r="AQ345" i="4" s="1"/>
  <c r="AR345" i="4" s="1"/>
  <c r="AS345" i="4" s="1"/>
  <c r="W377" i="5"/>
  <c r="R377" i="5"/>
  <c r="AQ151" i="4" s="1"/>
  <c r="W192" i="5"/>
  <c r="R192" i="5"/>
  <c r="AQ302" i="4" s="1"/>
  <c r="AR302" i="4" s="1"/>
  <c r="AS302" i="4" s="1"/>
  <c r="O17" i="3"/>
  <c r="P17" i="3" s="1"/>
  <c r="R294" i="5"/>
  <c r="AQ369" i="4" s="1"/>
  <c r="W294" i="5"/>
  <c r="R249" i="5"/>
  <c r="AQ43" i="4" s="1"/>
  <c r="W249" i="5"/>
  <c r="W399" i="5"/>
  <c r="R399" i="5"/>
  <c r="AQ271" i="4" s="1"/>
  <c r="AR271" i="4" s="1"/>
  <c r="AS271" i="4" s="1"/>
  <c r="W304" i="5"/>
  <c r="R304" i="5"/>
  <c r="AQ363" i="4" s="1"/>
  <c r="W301" i="5"/>
  <c r="R301" i="5"/>
  <c r="AQ317" i="4" s="1"/>
  <c r="AR317" i="4" s="1"/>
  <c r="AS317" i="4" s="1"/>
  <c r="W309" i="5"/>
  <c r="R309" i="5"/>
  <c r="AQ261" i="4" s="1"/>
  <c r="R226" i="5"/>
  <c r="AQ177" i="4" s="1"/>
  <c r="AR177" i="4" s="1"/>
  <c r="AS177" i="4" s="1"/>
  <c r="W226" i="5"/>
  <c r="W203" i="5"/>
  <c r="R203" i="5"/>
  <c r="AQ309" i="4" s="1"/>
  <c r="AR309" i="4" s="1"/>
  <c r="AS309" i="4" s="1"/>
  <c r="R76" i="5"/>
  <c r="AQ417" i="4" s="1"/>
  <c r="W76" i="5"/>
  <c r="W175" i="5"/>
  <c r="R175" i="5"/>
  <c r="AQ285" i="4" s="1"/>
  <c r="AR285" i="4" s="1"/>
  <c r="AS285" i="4" s="1"/>
  <c r="R231" i="5"/>
  <c r="AQ272" i="4" s="1"/>
  <c r="AR272" i="4" s="1"/>
  <c r="AS272" i="4" s="1"/>
  <c r="W231" i="5"/>
  <c r="AR294" i="4"/>
  <c r="AS294" i="4" s="1"/>
  <c r="R266" i="5"/>
  <c r="AQ365" i="4" s="1"/>
  <c r="AR365" i="4" s="1"/>
  <c r="AS365" i="4" s="1"/>
  <c r="W266" i="5"/>
  <c r="B5" i="2"/>
  <c r="R36" i="5"/>
  <c r="AQ124" i="4" s="1"/>
  <c r="W36" i="5"/>
  <c r="R91" i="5"/>
  <c r="AQ178" i="4" s="1"/>
  <c r="AR178" i="4" s="1"/>
  <c r="AS178" i="4" s="1"/>
  <c r="W91" i="5"/>
  <c r="W405" i="5"/>
  <c r="R405" i="5"/>
  <c r="AQ122" i="4" s="1"/>
  <c r="AR122" i="4" s="1"/>
  <c r="AS122" i="4" s="1"/>
  <c r="O45" i="3"/>
  <c r="P45" i="3" s="1"/>
  <c r="R263" i="5"/>
  <c r="AQ236" i="4" s="1"/>
  <c r="AR236" i="4" s="1"/>
  <c r="AS236" i="4" s="1"/>
  <c r="W263" i="5"/>
  <c r="W164" i="5"/>
  <c r="R164" i="5"/>
  <c r="AQ73" i="4" s="1"/>
  <c r="AR73" i="4" s="1"/>
  <c r="AS73" i="4" s="1"/>
  <c r="W410" i="5"/>
  <c r="R410" i="5"/>
  <c r="AQ126" i="4" s="1"/>
  <c r="AR126" i="4" s="1"/>
  <c r="AS126" i="4" s="1"/>
  <c r="AR170" i="4"/>
  <c r="AS170" i="4" s="1"/>
  <c r="W331" i="5"/>
  <c r="R331" i="5"/>
  <c r="AQ51" i="4" s="1"/>
  <c r="AR51" i="4" s="1"/>
  <c r="R95" i="5"/>
  <c r="AQ184" i="4" s="1"/>
  <c r="AR184" i="4" s="1"/>
  <c r="AS184" i="4" s="1"/>
  <c r="W95" i="5"/>
  <c r="AR35" i="4"/>
  <c r="AS35" i="4" s="1"/>
  <c r="W421" i="5"/>
  <c r="R421" i="5"/>
  <c r="AQ228" i="4" s="1"/>
  <c r="AR228" i="4" s="1"/>
  <c r="AS228" i="4" s="1"/>
  <c r="O43" i="3"/>
  <c r="P43" i="3" s="1"/>
  <c r="R74" i="5"/>
  <c r="AQ168" i="4" s="1"/>
  <c r="AR168" i="4" s="1"/>
  <c r="AS168" i="4" s="1"/>
  <c r="W74" i="5"/>
  <c r="R388" i="5"/>
  <c r="AQ143" i="4" s="1"/>
  <c r="W388" i="5"/>
  <c r="R295" i="5"/>
  <c r="AQ315" i="4" s="1"/>
  <c r="AR315" i="4" s="1"/>
  <c r="AS315" i="4" s="1"/>
  <c r="W295" i="5"/>
  <c r="W342" i="5"/>
  <c r="R342" i="5"/>
  <c r="AQ196" i="4" s="1"/>
  <c r="AR196" i="4" s="1"/>
  <c r="AS196" i="4" s="1"/>
  <c r="AR135" i="4"/>
  <c r="AS135" i="4" s="1"/>
  <c r="R268" i="5"/>
  <c r="AQ356" i="4" s="1"/>
  <c r="AR356" i="4" s="1"/>
  <c r="AS356" i="4" s="1"/>
  <c r="W268" i="5"/>
  <c r="W413" i="5"/>
  <c r="R413" i="5"/>
  <c r="AQ140" i="4" s="1"/>
  <c r="AR140" i="4" s="1"/>
  <c r="AS140" i="4" s="1"/>
  <c r="R398" i="5"/>
  <c r="AQ276" i="4" s="1"/>
  <c r="AR276" i="4" s="1"/>
  <c r="AS276" i="4" s="1"/>
  <c r="W398" i="5"/>
  <c r="R409" i="5"/>
  <c r="AQ269" i="4" s="1"/>
  <c r="AR269" i="4" s="1"/>
  <c r="AS269" i="4" s="1"/>
  <c r="W409" i="5"/>
  <c r="W418" i="5"/>
  <c r="R418" i="5"/>
  <c r="AQ129" i="4" s="1"/>
  <c r="AR129" i="4" s="1"/>
  <c r="AS129" i="4" s="1"/>
  <c r="W339" i="5"/>
  <c r="R339" i="5"/>
  <c r="AQ89" i="4" s="1"/>
  <c r="AR89" i="4" s="1"/>
  <c r="AS89" i="4" s="1"/>
  <c r="R382" i="5"/>
  <c r="AQ422" i="4" s="1"/>
  <c r="AR422" i="4" s="1"/>
  <c r="AS422" i="4" s="1"/>
  <c r="W382" i="5"/>
  <c r="W326" i="5"/>
  <c r="R326" i="5"/>
  <c r="AQ341" i="4" s="1"/>
  <c r="R246" i="5"/>
  <c r="AQ137" i="4" s="1"/>
  <c r="AR137" i="4" s="1"/>
  <c r="AS137" i="4" s="1"/>
  <c r="W246" i="5"/>
  <c r="W30" i="5"/>
  <c r="R30" i="5"/>
  <c r="AQ372" i="4" s="1"/>
  <c r="AR372" i="4" s="1"/>
  <c r="AS372" i="4" s="1"/>
  <c r="AR43" i="4"/>
  <c r="AS43" i="4" s="1"/>
  <c r="AR363" i="4"/>
  <c r="AS363" i="4" s="1"/>
  <c r="R172" i="5"/>
  <c r="AQ333" i="4" s="1"/>
  <c r="AR333" i="4" s="1"/>
  <c r="AS333" i="4" s="1"/>
  <c r="W172" i="5"/>
  <c r="R158" i="5"/>
  <c r="AQ319" i="4" s="1"/>
  <c r="AR319" i="4" s="1"/>
  <c r="AS319" i="4" s="1"/>
  <c r="W158" i="5"/>
  <c r="R9" i="5"/>
  <c r="AQ197" i="4" s="1"/>
  <c r="AR197" i="4" s="1"/>
  <c r="AS197" i="4" s="1"/>
  <c r="W9" i="5"/>
  <c r="R349" i="5"/>
  <c r="AQ25" i="4" s="1"/>
  <c r="R404" i="5"/>
  <c r="AQ58" i="4" s="1"/>
  <c r="AR58" i="4" s="1"/>
  <c r="AS58" i="4" s="1"/>
  <c r="W404" i="5"/>
  <c r="R82" i="5"/>
  <c r="AQ57" i="4" s="1"/>
  <c r="W82" i="5"/>
  <c r="R380" i="5"/>
  <c r="AQ204" i="4" s="1"/>
  <c r="AR204" i="4" s="1"/>
  <c r="AS204" i="4" s="1"/>
  <c r="W380" i="5"/>
  <c r="R144" i="5"/>
  <c r="AQ154" i="4" s="1"/>
  <c r="C9" i="2" s="1"/>
  <c r="W144" i="5"/>
  <c r="W253" i="5"/>
  <c r="R253" i="5"/>
  <c r="AQ49" i="4" s="1"/>
  <c r="AR49" i="4" s="1"/>
  <c r="AS49" i="4" s="1"/>
  <c r="W383" i="5"/>
  <c r="R383" i="5"/>
  <c r="AQ136" i="4" s="1"/>
  <c r="AR136" i="4" s="1"/>
  <c r="AS136" i="4" s="1"/>
  <c r="R230" i="5"/>
  <c r="AQ155" i="4" s="1"/>
  <c r="AR155" i="4" s="1"/>
  <c r="AS155" i="4" s="1"/>
  <c r="W230" i="5"/>
  <c r="W173" i="5"/>
  <c r="R173" i="5"/>
  <c r="AQ232" i="4" s="1"/>
  <c r="AR232" i="4" s="1"/>
  <c r="AS232" i="4" s="1"/>
  <c r="W29" i="5"/>
  <c r="R29" i="5"/>
  <c r="AQ176" i="4" s="1"/>
  <c r="AR176" i="4" s="1"/>
  <c r="AS176" i="4" s="1"/>
  <c r="R199" i="5"/>
  <c r="AQ277" i="4" s="1"/>
  <c r="AR277" i="4" s="1"/>
  <c r="AS277" i="4" s="1"/>
  <c r="W199" i="5"/>
  <c r="W208" i="5"/>
  <c r="R208" i="5"/>
  <c r="AQ255" i="4" s="1"/>
  <c r="AR255" i="4" s="1"/>
  <c r="AS255" i="4" s="1"/>
  <c r="W369" i="5"/>
  <c r="R369" i="5"/>
  <c r="AQ19" i="4" s="1"/>
  <c r="AR19" i="4" s="1"/>
  <c r="AS19" i="4" s="1"/>
  <c r="B14" i="2"/>
  <c r="W256" i="5"/>
  <c r="R256" i="5"/>
  <c r="AQ84" i="4" s="1"/>
  <c r="AR84" i="4" s="1"/>
  <c r="AS84" i="4" s="1"/>
  <c r="R321" i="5"/>
  <c r="AQ330" i="4" s="1"/>
  <c r="W321" i="5"/>
  <c r="AS7" i="4"/>
  <c r="W407" i="5"/>
  <c r="R407" i="5"/>
  <c r="AQ226" i="4" s="1"/>
  <c r="AR226" i="4" s="1"/>
  <c r="AS226" i="4" s="1"/>
  <c r="W200" i="5"/>
  <c r="R200" i="5"/>
  <c r="AQ230" i="4" s="1"/>
  <c r="B10" i="2"/>
  <c r="AR227" i="4"/>
  <c r="AS227" i="4" s="1"/>
  <c r="W181" i="5"/>
  <c r="R181" i="5"/>
  <c r="AQ70" i="4" s="1"/>
  <c r="AR70" i="4" s="1"/>
  <c r="AS70" i="4" s="1"/>
  <c r="R35" i="5"/>
  <c r="AQ253" i="4" s="1"/>
  <c r="AR253" i="4" s="1"/>
  <c r="AS253" i="4" s="1"/>
  <c r="W35" i="5"/>
  <c r="R191" i="5"/>
  <c r="AQ220" i="4" s="1"/>
  <c r="AR220" i="4" s="1"/>
  <c r="AS220" i="4" s="1"/>
  <c r="W191" i="5"/>
  <c r="R364" i="5"/>
  <c r="AQ90" i="4" s="1"/>
  <c r="AR90" i="4" s="1"/>
  <c r="AS90" i="4" s="1"/>
  <c r="W364" i="5"/>
  <c r="R174" i="5"/>
  <c r="AQ320" i="4" s="1"/>
  <c r="AR320" i="4" s="1"/>
  <c r="AS320" i="4" s="1"/>
  <c r="W174" i="5"/>
  <c r="W202" i="5"/>
  <c r="R202" i="5"/>
  <c r="AQ248" i="4" s="1"/>
  <c r="AR248" i="4" s="1"/>
  <c r="AS248" i="4" s="1"/>
  <c r="B16" i="2"/>
  <c r="AP3" i="4"/>
  <c r="AR301" i="4"/>
  <c r="AS301" i="4" s="1"/>
  <c r="R287" i="5"/>
  <c r="AQ293" i="4" s="1"/>
  <c r="AR293" i="4" s="1"/>
  <c r="AS293" i="4" s="1"/>
  <c r="W287" i="5"/>
  <c r="W359" i="5"/>
  <c r="R359" i="5"/>
  <c r="AQ99" i="4" s="1"/>
  <c r="AR99" i="4" s="1"/>
  <c r="AS99" i="4" s="1"/>
  <c r="W318" i="5"/>
  <c r="R318" i="5"/>
  <c r="AQ344" i="4" s="1"/>
  <c r="AR344" i="4" s="1"/>
  <c r="AS344" i="4" s="1"/>
  <c r="O18" i="3"/>
  <c r="P18" i="3" s="1"/>
  <c r="W357" i="5"/>
  <c r="R357" i="5"/>
  <c r="AQ189" i="4" s="1"/>
  <c r="AR189" i="4" s="1"/>
  <c r="AS189" i="4" s="1"/>
  <c r="W367" i="5"/>
  <c r="R367" i="5"/>
  <c r="AQ133" i="4" s="1"/>
  <c r="AR133" i="4" s="1"/>
  <c r="AS133" i="4" s="1"/>
  <c r="W88" i="5"/>
  <c r="R88" i="5"/>
  <c r="AQ210" i="4" s="1"/>
  <c r="AR210" i="4" s="1"/>
  <c r="AS210" i="4" s="1"/>
  <c r="R333" i="5"/>
  <c r="AQ416" i="4" s="1"/>
  <c r="AR416" i="4" s="1"/>
  <c r="AS416" i="4" s="1"/>
  <c r="W333" i="5"/>
  <c r="R302" i="5"/>
  <c r="AQ361" i="4" s="1"/>
  <c r="W302" i="5"/>
  <c r="R161" i="5"/>
  <c r="AQ337" i="4" s="1"/>
  <c r="W161" i="5"/>
  <c r="W171" i="5"/>
  <c r="R171" i="5"/>
  <c r="AQ224" i="4" s="1"/>
  <c r="AR224" i="4" s="1"/>
  <c r="AS224" i="4" s="1"/>
  <c r="R92" i="5"/>
  <c r="AQ256" i="4" s="1"/>
  <c r="W92" i="5"/>
  <c r="B9" i="2"/>
  <c r="AR417" i="4"/>
  <c r="AS417" i="4" s="1"/>
  <c r="W329" i="5"/>
  <c r="R329" i="5"/>
  <c r="AQ233" i="4" s="1"/>
  <c r="AR233" i="4" s="1"/>
  <c r="AS233" i="4" s="1"/>
  <c r="W273" i="5"/>
  <c r="R273" i="5"/>
  <c r="AQ358" i="4" s="1"/>
  <c r="AR358" i="4" s="1"/>
  <c r="AS358" i="4" s="1"/>
  <c r="W389" i="5"/>
  <c r="R389" i="5"/>
  <c r="AQ148" i="4" s="1"/>
  <c r="AR148" i="4" s="1"/>
  <c r="AS148" i="4" s="1"/>
  <c r="R344" i="5"/>
  <c r="AQ240" i="4" s="1"/>
  <c r="AR240" i="4" s="1"/>
  <c r="AS240" i="4" s="1"/>
  <c r="W344" i="5"/>
  <c r="R244" i="5"/>
  <c r="AQ252" i="4" s="1"/>
  <c r="AR252" i="4" s="1"/>
  <c r="AS252" i="4" s="1"/>
  <c r="W244" i="5"/>
  <c r="R78" i="5"/>
  <c r="AQ53" i="4" s="1"/>
  <c r="AR53" i="4" s="1"/>
  <c r="AS53" i="4" s="1"/>
  <c r="W78" i="5"/>
  <c r="AR124" i="4"/>
  <c r="B6" i="2"/>
  <c r="R247" i="5"/>
  <c r="AQ419" i="4" s="1"/>
  <c r="AR419" i="4" s="1"/>
  <c r="AS419" i="4" s="1"/>
  <c r="W247" i="5"/>
  <c r="W235" i="5"/>
  <c r="R235" i="5"/>
  <c r="AQ306" i="4" s="1"/>
  <c r="AR306" i="4" s="1"/>
  <c r="AS306" i="4" s="1"/>
  <c r="R332" i="5"/>
  <c r="AQ93" i="4" s="1"/>
  <c r="AR93" i="4" s="1"/>
  <c r="AS93" i="4" s="1"/>
  <c r="W332" i="5"/>
  <c r="AR230" i="4"/>
  <c r="AS230" i="4" s="1"/>
  <c r="R233" i="5"/>
  <c r="AQ250" i="4" s="1"/>
  <c r="AR250" i="4" s="1"/>
  <c r="AS250" i="4" s="1"/>
  <c r="W233" i="5"/>
  <c r="W32" i="5"/>
  <c r="R32" i="5"/>
  <c r="AQ322" i="4" s="1"/>
  <c r="AR322" i="4" s="1"/>
  <c r="AS322" i="4" s="1"/>
  <c r="W77" i="5"/>
  <c r="R77" i="5"/>
  <c r="AQ134" i="4" s="1"/>
  <c r="AR134" i="4" s="1"/>
  <c r="AS134" i="4" s="1"/>
  <c r="R10" i="5"/>
  <c r="AQ238" i="4" s="1"/>
  <c r="AR238" i="4" s="1"/>
  <c r="AS238" i="4" s="1"/>
  <c r="W10" i="5"/>
  <c r="AR143" i="4"/>
  <c r="AS143" i="4" s="1"/>
  <c r="R277" i="5"/>
  <c r="AQ324" i="4" s="1"/>
  <c r="AR324" i="4" s="1"/>
  <c r="AS324" i="4" s="1"/>
  <c r="W277" i="5"/>
  <c r="R223" i="5"/>
  <c r="AQ160" i="4" s="1"/>
  <c r="AR160" i="4" s="1"/>
  <c r="AS160" i="4" s="1"/>
  <c r="W223" i="5"/>
  <c r="W280" i="5"/>
  <c r="R280" i="5"/>
  <c r="AQ312" i="4" s="1"/>
  <c r="AR312" i="4" s="1"/>
  <c r="AS312" i="4" s="1"/>
  <c r="R271" i="5"/>
  <c r="AQ264" i="4" s="1"/>
  <c r="AR264" i="4" s="1"/>
  <c r="AS264" i="4" s="1"/>
  <c r="W271" i="5"/>
  <c r="R390" i="5"/>
  <c r="AQ18" i="4" s="1"/>
  <c r="AR18" i="4" s="1"/>
  <c r="W390" i="5"/>
  <c r="W170" i="5"/>
  <c r="R170" i="5"/>
  <c r="AQ328" i="4" s="1"/>
  <c r="AR328" i="4" s="1"/>
  <c r="AS328" i="4" s="1"/>
  <c r="W34" i="5"/>
  <c r="R34" i="5"/>
  <c r="AQ188" i="4" s="1"/>
  <c r="AR188" i="4" s="1"/>
  <c r="AS188" i="4" s="1"/>
  <c r="W163" i="5"/>
  <c r="R163" i="5"/>
  <c r="AQ186" i="4" s="1"/>
  <c r="AR186" i="4" s="1"/>
  <c r="AS186" i="4" s="1"/>
  <c r="R347" i="5"/>
  <c r="AQ121" i="4" s="1"/>
  <c r="AR121" i="4" s="1"/>
  <c r="AS121" i="4" s="1"/>
  <c r="W368" i="5"/>
  <c r="R368" i="5"/>
  <c r="AQ138" i="4" s="1"/>
  <c r="R387" i="5"/>
  <c r="AQ377" i="4" s="1"/>
  <c r="AR377" i="4" s="1"/>
  <c r="AS377" i="4" s="1"/>
  <c r="W387" i="5"/>
  <c r="O42" i="3"/>
  <c r="P42" i="3" s="1"/>
  <c r="AR341" i="4"/>
  <c r="AS341" i="4" s="1"/>
  <c r="M3" i="3"/>
  <c r="W183" i="5"/>
  <c r="R183" i="5"/>
  <c r="AQ22" i="4" s="1"/>
  <c r="AR22" i="4" s="1"/>
  <c r="W188" i="5"/>
  <c r="R188" i="5"/>
  <c r="AQ216" i="4" s="1"/>
  <c r="AR216" i="4" s="1"/>
  <c r="AS216" i="4" s="1"/>
  <c r="R395" i="5"/>
  <c r="AQ375" i="4" s="1"/>
  <c r="AR375" i="4" s="1"/>
  <c r="AS375" i="4" s="1"/>
  <c r="W395" i="5"/>
  <c r="W316" i="5"/>
  <c r="R316" i="5"/>
  <c r="AQ183" i="4" s="1"/>
  <c r="AR183" i="4" s="1"/>
  <c r="AS183" i="4" s="1"/>
  <c r="AR57" i="4"/>
  <c r="AS57" i="4" s="1"/>
  <c r="W291" i="5"/>
  <c r="R291" i="5"/>
  <c r="AQ281" i="4" s="1"/>
  <c r="AR281" i="4" s="1"/>
  <c r="AS281" i="4" s="1"/>
  <c r="R252" i="5"/>
  <c r="AQ388" i="4" s="1"/>
  <c r="AR388" i="4" s="1"/>
  <c r="AS388" i="4" s="1"/>
  <c r="W252" i="5"/>
  <c r="R371" i="5"/>
  <c r="AQ139" i="4" s="1"/>
  <c r="AR139" i="4" s="1"/>
  <c r="AS139" i="4" s="1"/>
  <c r="W371" i="5"/>
  <c r="W72" i="5"/>
  <c r="R72" i="5"/>
  <c r="AQ114" i="4" s="1"/>
  <c r="AR114" i="4" s="1"/>
  <c r="AS114" i="4" s="1"/>
  <c r="W209" i="5"/>
  <c r="R209" i="5"/>
  <c r="AQ298" i="4" s="1"/>
  <c r="AR298" i="4" s="1"/>
  <c r="AS298" i="4" s="1"/>
  <c r="R400" i="5"/>
  <c r="AQ194" i="4" s="1"/>
  <c r="AR194" i="4" s="1"/>
  <c r="AS194" i="4" s="1"/>
  <c r="W400" i="5"/>
  <c r="R94" i="5"/>
  <c r="AQ329" i="4" s="1"/>
  <c r="AR329" i="4" s="1"/>
  <c r="AS329" i="4" s="1"/>
  <c r="W94" i="5"/>
  <c r="R411" i="5"/>
  <c r="AQ279" i="4" s="1"/>
  <c r="AR279" i="4" s="1"/>
  <c r="AS279" i="4" s="1"/>
  <c r="W411" i="5"/>
  <c r="O39" i="3"/>
  <c r="P39" i="3" s="1"/>
  <c r="W313" i="5"/>
  <c r="R313" i="5"/>
  <c r="AQ268" i="4" s="1"/>
  <c r="AR268" i="4" s="1"/>
  <c r="AS268" i="4" s="1"/>
  <c r="R33" i="5"/>
  <c r="AQ187" i="4" s="1"/>
  <c r="AR187" i="4" s="1"/>
  <c r="AS187" i="4" s="1"/>
  <c r="W33" i="5"/>
  <c r="R346" i="5"/>
  <c r="AQ305" i="4" s="1"/>
  <c r="AR305" i="4" s="1"/>
  <c r="AS305" i="4" s="1"/>
  <c r="W346" i="5"/>
  <c r="AR330" i="4"/>
  <c r="AS330" i="4" s="1"/>
  <c r="W307" i="5"/>
  <c r="R307" i="5"/>
  <c r="AQ326" i="4" s="1"/>
  <c r="AR326" i="4" s="1"/>
  <c r="AS326" i="4" s="1"/>
  <c r="R278" i="5"/>
  <c r="AQ316" i="4" s="1"/>
  <c r="AR316" i="4" s="1"/>
  <c r="AS316" i="4" s="1"/>
  <c r="W278" i="5"/>
  <c r="R166" i="5"/>
  <c r="AQ62" i="4" s="1"/>
  <c r="W166" i="5"/>
  <c r="R401" i="5"/>
  <c r="AQ284" i="4" s="1"/>
  <c r="AR284" i="4" s="1"/>
  <c r="AS284" i="4" s="1"/>
  <c r="W401" i="5"/>
  <c r="N3" i="3"/>
  <c r="W229" i="5"/>
  <c r="R229" i="5"/>
  <c r="AQ193" i="4" s="1"/>
  <c r="AR193" i="4" s="1"/>
  <c r="AS193" i="4" s="1"/>
  <c r="W376" i="5"/>
  <c r="R376" i="5"/>
  <c r="AQ171" i="4" s="1"/>
  <c r="AR171" i="4" s="1"/>
  <c r="AS171" i="4" s="1"/>
  <c r="R303" i="5"/>
  <c r="AQ237" i="4" s="1"/>
  <c r="AR237" i="4" s="1"/>
  <c r="AS237" i="4" s="1"/>
  <c r="W303" i="5"/>
  <c r="W293" i="5"/>
  <c r="R293" i="5"/>
  <c r="AQ211" i="4" s="1"/>
  <c r="AR211" i="4" s="1"/>
  <c r="AS211" i="4" s="1"/>
  <c r="B17" i="2"/>
  <c r="W186" i="5"/>
  <c r="R186" i="5"/>
  <c r="AQ112" i="4" s="1"/>
  <c r="AR112" i="4" s="1"/>
  <c r="AS112" i="4" s="1"/>
  <c r="R228" i="5"/>
  <c r="AQ247" i="4" s="1"/>
  <c r="AR247" i="4" s="1"/>
  <c r="AS247" i="4" s="1"/>
  <c r="W228" i="5"/>
  <c r="R325" i="5"/>
  <c r="AQ215" i="4" s="1"/>
  <c r="AR215" i="4" s="1"/>
  <c r="AS215" i="4" s="1"/>
  <c r="W325" i="5"/>
  <c r="R305" i="5"/>
  <c r="AQ335" i="4" s="1"/>
  <c r="AR335" i="4" s="1"/>
  <c r="AS335" i="4" s="1"/>
  <c r="W305" i="5"/>
  <c r="R340" i="5"/>
  <c r="AQ31" i="4" s="1"/>
  <c r="AR31" i="4" s="1"/>
  <c r="AS31" i="4" s="1"/>
  <c r="W340" i="5"/>
  <c r="W403" i="5"/>
  <c r="R403" i="5"/>
  <c r="AQ245" i="4" s="1"/>
  <c r="AR245" i="4" s="1"/>
  <c r="AS245" i="4" s="1"/>
  <c r="R182" i="5"/>
  <c r="AQ30" i="4" s="1"/>
  <c r="AR30" i="4" s="1"/>
  <c r="AS30" i="4" s="1"/>
  <c r="W182" i="5"/>
  <c r="R81" i="5"/>
  <c r="AQ27" i="4" s="1"/>
  <c r="AR27" i="4" s="1"/>
  <c r="W81" i="5"/>
  <c r="W180" i="5"/>
  <c r="R180" i="5"/>
  <c r="AQ213" i="4" s="1"/>
  <c r="AR213" i="4" s="1"/>
  <c r="AS213" i="4" s="1"/>
  <c r="R79" i="5"/>
  <c r="AQ147" i="4" s="1"/>
  <c r="AR147" i="4" s="1"/>
  <c r="AS147" i="4" s="1"/>
  <c r="W79" i="5"/>
  <c r="AR361" i="4"/>
  <c r="AS361" i="4" s="1"/>
  <c r="AR337" i="4"/>
  <c r="AS337" i="4" s="1"/>
  <c r="W299" i="5"/>
  <c r="R299" i="5"/>
  <c r="AQ354" i="4" s="1"/>
  <c r="AR354" i="4" s="1"/>
  <c r="AS354" i="4" s="1"/>
  <c r="R416" i="5"/>
  <c r="AQ113" i="4" s="1"/>
  <c r="AR113" i="4" s="1"/>
  <c r="AS113" i="4" s="1"/>
  <c r="W416" i="5"/>
  <c r="B11" i="2"/>
  <c r="AR256" i="4"/>
  <c r="AS256" i="4" s="1"/>
  <c r="R336" i="5"/>
  <c r="AQ69" i="4" s="1"/>
  <c r="AR69" i="4" s="1"/>
  <c r="AS69" i="4" s="1"/>
  <c r="W336" i="5"/>
  <c r="R396" i="5"/>
  <c r="AQ205" i="4" s="1"/>
  <c r="AR205" i="4" s="1"/>
  <c r="AS205" i="4" s="1"/>
  <c r="W396" i="5"/>
  <c r="W285" i="5"/>
  <c r="R285" i="5"/>
  <c r="AQ368" i="4" s="1"/>
  <c r="AR368" i="4" s="1"/>
  <c r="AS368" i="4" s="1"/>
  <c r="R260" i="5"/>
  <c r="AQ199" i="4" s="1"/>
  <c r="AR199" i="4" s="1"/>
  <c r="AS199" i="4" s="1"/>
  <c r="W260" i="5"/>
  <c r="AR259" i="4"/>
  <c r="AS259" i="4" s="1"/>
  <c r="B12" i="2"/>
  <c r="R414" i="5"/>
  <c r="AQ283" i="4" s="1"/>
  <c r="AR283" i="4" s="1"/>
  <c r="AS283" i="4" s="1"/>
  <c r="W414" i="5"/>
  <c r="AR310" i="4"/>
  <c r="AS310" i="4" s="1"/>
  <c r="R198" i="5"/>
  <c r="AQ229" i="4" s="1"/>
  <c r="AR229" i="4" s="1"/>
  <c r="AS229" i="4" s="1"/>
  <c r="W198" i="5"/>
  <c r="W308" i="5"/>
  <c r="R308" i="5"/>
  <c r="AQ270" i="4" s="1"/>
  <c r="AR270" i="4" s="1"/>
  <c r="AS270" i="4" s="1"/>
  <c r="W85" i="5"/>
  <c r="R85" i="5"/>
  <c r="AQ206" i="4" s="1"/>
  <c r="AR206" i="4" s="1"/>
  <c r="AS206" i="4" s="1"/>
  <c r="W352" i="5"/>
  <c r="R352" i="5"/>
  <c r="AQ350" i="4" s="1"/>
  <c r="AR350" i="4" s="1"/>
  <c r="AS350" i="4" s="1"/>
  <c r="W288" i="5"/>
  <c r="R288" i="5"/>
  <c r="AQ366" i="4" s="1"/>
  <c r="AR366" i="4" s="1"/>
  <c r="AS366" i="4" s="1"/>
  <c r="R417" i="5"/>
  <c r="AQ41" i="4" s="1"/>
  <c r="AR41" i="4" s="1"/>
  <c r="AS41" i="4" s="1"/>
  <c r="W417" i="5"/>
  <c r="R419" i="5"/>
  <c r="AQ74" i="4" s="1"/>
  <c r="AR74" i="4" s="1"/>
  <c r="AS74" i="4" s="1"/>
  <c r="W419" i="5"/>
  <c r="R276" i="5"/>
  <c r="AQ349" i="4" s="1"/>
  <c r="AR349" i="4" s="1"/>
  <c r="AS349" i="4" s="1"/>
  <c r="W276" i="5"/>
  <c r="R297" i="5"/>
  <c r="AQ352" i="4" s="1"/>
  <c r="AR352" i="4" s="1"/>
  <c r="AS352" i="4" s="1"/>
  <c r="W297" i="5"/>
  <c r="W248" i="5"/>
  <c r="R248" i="5"/>
  <c r="AQ141" i="4" s="1"/>
  <c r="AR141" i="4" s="1"/>
  <c r="AS141" i="4" s="1"/>
  <c r="W240" i="5"/>
  <c r="R240" i="5"/>
  <c r="AQ288" i="4" s="1"/>
  <c r="AR288" i="4" s="1"/>
  <c r="AS288" i="4" s="1"/>
  <c r="R374" i="5"/>
  <c r="AQ82" i="4" s="1"/>
  <c r="AR82" i="4" s="1"/>
  <c r="AS82" i="4" s="1"/>
  <c r="W374" i="5"/>
  <c r="R177" i="5"/>
  <c r="AQ221" i="4" s="1"/>
  <c r="AR221" i="4" s="1"/>
  <c r="AS221" i="4" s="1"/>
  <c r="W177" i="5"/>
  <c r="AR243" i="4"/>
  <c r="AS243" i="4" s="1"/>
  <c r="R169" i="5"/>
  <c r="AQ201" i="4" s="1"/>
  <c r="AR201" i="4" s="1"/>
  <c r="AS201" i="4" s="1"/>
  <c r="W169" i="5"/>
  <c r="R412" i="5"/>
  <c r="AQ142" i="4" s="1"/>
  <c r="AR142" i="4" s="1"/>
  <c r="AS142" i="4" s="1"/>
  <c r="W412" i="5"/>
  <c r="W338" i="5"/>
  <c r="R338" i="5"/>
  <c r="AQ203" i="4" s="1"/>
  <c r="AR203" i="4" s="1"/>
  <c r="AS203" i="4" s="1"/>
  <c r="W206" i="5"/>
  <c r="R206" i="5"/>
  <c r="AQ275" i="4" s="1"/>
  <c r="AR275" i="4" s="1"/>
  <c r="AS275" i="4" s="1"/>
  <c r="R279" i="5"/>
  <c r="AQ347" i="4" s="1"/>
  <c r="AR347" i="4" s="1"/>
  <c r="AS347" i="4" s="1"/>
  <c r="W279" i="5"/>
  <c r="W397" i="5"/>
  <c r="R397" i="5"/>
  <c r="AQ378" i="4" s="1"/>
  <c r="AR378" i="4" s="1"/>
  <c r="AS378" i="4" s="1"/>
  <c r="R379" i="5"/>
  <c r="AQ107" i="4" s="1"/>
  <c r="AR107" i="4" s="1"/>
  <c r="AS107" i="4" s="1"/>
  <c r="W379" i="5"/>
  <c r="O31" i="3"/>
  <c r="P31" i="3" s="1"/>
  <c r="W378" i="5"/>
  <c r="R378" i="5"/>
  <c r="AQ313" i="4" s="1"/>
  <c r="AR313" i="4" s="1"/>
  <c r="AS313" i="4" s="1"/>
  <c r="O25" i="3"/>
  <c r="P25" i="3" s="1"/>
  <c r="R282" i="5"/>
  <c r="AQ325" i="4" s="1"/>
  <c r="AR325" i="4" s="1"/>
  <c r="AS325" i="4" s="1"/>
  <c r="W282" i="5"/>
  <c r="R372" i="5"/>
  <c r="AQ287" i="4" s="1"/>
  <c r="AR287" i="4" s="1"/>
  <c r="AS287" i="4" s="1"/>
  <c r="W372" i="5"/>
  <c r="AR355" i="4"/>
  <c r="AS355" i="4" s="1"/>
  <c r="R204" i="5"/>
  <c r="AQ311" i="4" s="1"/>
  <c r="AR311" i="4" s="1"/>
  <c r="AS311" i="4" s="1"/>
  <c r="W204" i="5"/>
  <c r="W6" i="5"/>
  <c r="R6" i="5"/>
  <c r="AQ180" i="4" s="1"/>
  <c r="AR180" i="4" s="1"/>
  <c r="AS180" i="4" s="1"/>
  <c r="W360" i="5"/>
  <c r="R360" i="5"/>
  <c r="AQ81" i="4" s="1"/>
  <c r="AR81" i="4" s="1"/>
  <c r="AS81" i="4" s="1"/>
  <c r="W415" i="5"/>
  <c r="R415" i="5"/>
  <c r="AQ123" i="4" s="1"/>
  <c r="AR123" i="4" s="1"/>
  <c r="AS123" i="4" s="1"/>
  <c r="AR138" i="4"/>
  <c r="AS138" i="4" s="1"/>
  <c r="W334" i="5"/>
  <c r="R334" i="5"/>
  <c r="AQ217" i="4" s="1"/>
  <c r="AR217" i="4" s="1"/>
  <c r="AS217" i="4" s="1"/>
  <c r="W272" i="5"/>
  <c r="R272" i="5"/>
  <c r="AQ327" i="4" s="1"/>
  <c r="AR327" i="4" s="1"/>
  <c r="AS327" i="4" s="1"/>
  <c r="R205" i="5"/>
  <c r="AQ289" i="4" s="1"/>
  <c r="AR289" i="4" s="1"/>
  <c r="AS289" i="4" s="1"/>
  <c r="W205" i="5"/>
  <c r="R207" i="5"/>
  <c r="AQ304" i="4" s="1"/>
  <c r="AR304" i="4" s="1"/>
  <c r="AS304" i="4" s="1"/>
  <c r="W207" i="5"/>
  <c r="R322" i="5"/>
  <c r="AQ314" i="4" s="1"/>
  <c r="AR314" i="4" s="1"/>
  <c r="AS314" i="4" s="1"/>
  <c r="W322" i="5"/>
  <c r="O21" i="3"/>
  <c r="P21" i="3" s="1"/>
  <c r="R242" i="5"/>
  <c r="AQ331" i="4" s="1"/>
  <c r="AR331" i="4" s="1"/>
  <c r="AS331" i="4" s="1"/>
  <c r="W242" i="5"/>
  <c r="AR207" i="4"/>
  <c r="AS207" i="4" s="1"/>
  <c r="R257" i="5"/>
  <c r="AQ379" i="4" s="1"/>
  <c r="AR379" i="4" s="1"/>
  <c r="AS379" i="4" s="1"/>
  <c r="W257" i="5"/>
  <c r="AR191" i="4"/>
  <c r="AS191" i="4" s="1"/>
  <c r="AR407" i="4"/>
  <c r="AS407" i="4" s="1"/>
  <c r="R160" i="5"/>
  <c r="AQ339" i="4" s="1"/>
  <c r="AR339" i="4" s="1"/>
  <c r="AS339" i="4" s="1"/>
  <c r="W160" i="5"/>
  <c r="R201" i="5"/>
  <c r="AQ338" i="4" s="1"/>
  <c r="AR338" i="4" s="1"/>
  <c r="AS338" i="4" s="1"/>
  <c r="W201" i="5"/>
  <c r="R185" i="5"/>
  <c r="AQ359" i="4" s="1"/>
  <c r="AR359" i="4" s="1"/>
  <c r="AS359" i="4" s="1"/>
  <c r="W185" i="5"/>
  <c r="W194" i="5"/>
  <c r="R194" i="5"/>
  <c r="AQ408" i="4" s="1"/>
  <c r="AR408" i="4" s="1"/>
  <c r="AS408" i="4" s="1"/>
  <c r="R28" i="5"/>
  <c r="AQ219" i="4" s="1"/>
  <c r="AR219" i="4" s="1"/>
  <c r="AS219" i="4" s="1"/>
  <c r="W28" i="5"/>
  <c r="W265" i="5"/>
  <c r="R265" i="5"/>
  <c r="AQ367" i="4" s="1"/>
  <c r="AR367" i="4" s="1"/>
  <c r="AS367" i="4" s="1"/>
  <c r="AR195" i="4"/>
  <c r="AS195" i="4" s="1"/>
  <c r="W167" i="5"/>
  <c r="R167" i="5"/>
  <c r="AQ111" i="4" s="1"/>
  <c r="AR111" i="4" s="1"/>
  <c r="AS111" i="4" s="1"/>
  <c r="AR59" i="4"/>
  <c r="AS59" i="4" s="1"/>
  <c r="W337" i="5"/>
  <c r="R337" i="5"/>
  <c r="AQ76" i="4" s="1"/>
  <c r="AR76" i="4" s="1"/>
  <c r="AS76" i="4" s="1"/>
  <c r="R289" i="5"/>
  <c r="AQ246" i="4" s="1"/>
  <c r="AR246" i="4" s="1"/>
  <c r="AS246" i="4" s="1"/>
  <c r="W289" i="5"/>
  <c r="R311" i="5"/>
  <c r="AQ370" i="4" s="1"/>
  <c r="AR370" i="4" s="1"/>
  <c r="AS370" i="4" s="1"/>
  <c r="W311" i="5"/>
  <c r="O26" i="3"/>
  <c r="P26" i="3" s="1"/>
  <c r="R168" i="5"/>
  <c r="AQ94" i="4" s="1"/>
  <c r="AR94" i="4" s="1"/>
  <c r="AS94" i="4" s="1"/>
  <c r="W168" i="5"/>
  <c r="R238" i="5"/>
  <c r="AQ167" i="4" s="1"/>
  <c r="AR167" i="4" s="1"/>
  <c r="AS167" i="4" s="1"/>
  <c r="W238" i="5"/>
  <c r="AR383" i="4"/>
  <c r="AS383" i="4" s="1"/>
  <c r="AR340" i="4"/>
  <c r="AS340" i="4" s="1"/>
  <c r="O32" i="3"/>
  <c r="P32" i="3" s="1"/>
  <c r="R358" i="5"/>
  <c r="AQ164" i="4" s="1"/>
  <c r="AR164" i="4" s="1"/>
  <c r="AS164" i="4" s="1"/>
  <c r="W358" i="5"/>
  <c r="R324" i="5"/>
  <c r="AQ371" i="4" s="1"/>
  <c r="AR371" i="4" s="1"/>
  <c r="AS371" i="4" s="1"/>
  <c r="W324" i="5"/>
  <c r="W243" i="5"/>
  <c r="R243" i="5"/>
  <c r="AQ249" i="4" s="1"/>
  <c r="AR249" i="4" s="1"/>
  <c r="AS249" i="4" s="1"/>
  <c r="R254" i="5"/>
  <c r="AQ119" i="4" s="1"/>
  <c r="AR119" i="4" s="1"/>
  <c r="AS119" i="4" s="1"/>
  <c r="W254" i="5"/>
  <c r="W212" i="5"/>
  <c r="R212" i="5"/>
  <c r="AQ343" i="4" s="1"/>
  <c r="AR343" i="4" s="1"/>
  <c r="AS343" i="4" s="1"/>
  <c r="W96" i="5"/>
  <c r="R96" i="5"/>
  <c r="AQ346" i="4" s="1"/>
  <c r="AR346" i="4" s="1"/>
  <c r="AS346" i="4" s="1"/>
  <c r="R184" i="5"/>
  <c r="AQ292" i="4" s="1"/>
  <c r="AR292" i="4" s="1"/>
  <c r="AS292" i="4" s="1"/>
  <c r="W184" i="5"/>
  <c r="R420" i="5"/>
  <c r="AQ28" i="4" s="1"/>
  <c r="W420" i="5"/>
  <c r="R298" i="5"/>
  <c r="AQ362" i="4" s="1"/>
  <c r="AR362" i="4" s="1"/>
  <c r="AS362" i="4" s="1"/>
  <c r="W298" i="5"/>
  <c r="W189" i="5"/>
  <c r="R189" i="5"/>
  <c r="AQ299" i="4" s="1"/>
  <c r="AR299" i="4" s="1"/>
  <c r="AS299" i="4" s="1"/>
  <c r="W251" i="5"/>
  <c r="R251" i="5"/>
  <c r="AQ100" i="4" s="1"/>
  <c r="AR100" i="4" s="1"/>
  <c r="AS100" i="4" s="1"/>
  <c r="R236" i="5"/>
  <c r="AQ348" i="4" s="1"/>
  <c r="AR348" i="4" s="1"/>
  <c r="AS348" i="4" s="1"/>
  <c r="W236" i="5"/>
  <c r="AR151" i="4"/>
  <c r="AS151" i="4" s="1"/>
  <c r="R11" i="5"/>
  <c r="AQ242" i="4" s="1"/>
  <c r="AR242" i="4" s="1"/>
  <c r="AS242" i="4" s="1"/>
  <c r="W11" i="5"/>
  <c r="R258" i="5"/>
  <c r="AQ40" i="4" s="1"/>
  <c r="AR40" i="4" s="1"/>
  <c r="W258" i="5"/>
  <c r="W259" i="5"/>
  <c r="R259" i="5"/>
  <c r="AQ83" i="4" s="1"/>
  <c r="AR83" i="4" s="1"/>
  <c r="AS83" i="4" s="1"/>
  <c r="R363" i="5"/>
  <c r="AQ46" i="4" s="1"/>
  <c r="AR46" i="4" s="1"/>
  <c r="AS46" i="4" s="1"/>
  <c r="W363" i="5"/>
  <c r="AR369" i="4"/>
  <c r="AS369" i="4" s="1"/>
  <c r="B7" i="2"/>
  <c r="O24" i="3"/>
  <c r="P24" i="3" s="1"/>
  <c r="AR286" i="4"/>
  <c r="AS286" i="4" s="1"/>
  <c r="W232" i="5"/>
  <c r="R232" i="5"/>
  <c r="AQ156" i="4" s="1"/>
  <c r="AR156" i="4" s="1"/>
  <c r="AS156" i="4" s="1"/>
  <c r="AR261" i="4"/>
  <c r="AS261" i="4" s="1"/>
  <c r="W211" i="5"/>
  <c r="R211" i="5"/>
  <c r="AQ244" i="4" s="1"/>
  <c r="AR244" i="4" s="1"/>
  <c r="AS244" i="4" s="1"/>
  <c r="C10" i="2" l="1"/>
  <c r="AR154" i="4"/>
  <c r="P3" i="3"/>
  <c r="AS166" i="4"/>
  <c r="D8" i="2"/>
  <c r="D13" i="2"/>
  <c r="AS40" i="4"/>
  <c r="C7" i="2"/>
  <c r="D16" i="2"/>
  <c r="AS18" i="4"/>
  <c r="C12" i="2"/>
  <c r="C14" i="2"/>
  <c r="C8" i="2"/>
  <c r="D14" i="2"/>
  <c r="AS51" i="4"/>
  <c r="R3" i="5"/>
  <c r="AQ47" i="4"/>
  <c r="AQ3" i="4" s="1"/>
  <c r="AS208" i="4"/>
  <c r="D12" i="2"/>
  <c r="D11" i="2"/>
  <c r="AS22" i="4"/>
  <c r="C11" i="2"/>
  <c r="AS124" i="4"/>
  <c r="D6" i="2"/>
  <c r="C17" i="2"/>
  <c r="AR62" i="4"/>
  <c r="C15" i="2"/>
  <c r="AR25" i="4"/>
  <c r="C6" i="2"/>
  <c r="O3" i="3"/>
  <c r="D7" i="2"/>
  <c r="AS27" i="4"/>
  <c r="AR28" i="4"/>
  <c r="AS154" i="4"/>
  <c r="D9" i="2"/>
  <c r="B3" i="2"/>
  <c r="C13" i="2"/>
  <c r="C16" i="2"/>
  <c r="E11" i="2" l="1"/>
  <c r="G11" i="2" s="1"/>
  <c r="H11" i="2" s="1"/>
  <c r="AT22" i="4" s="1"/>
  <c r="D15" i="2"/>
  <c r="AS25" i="4"/>
  <c r="D17" i="2"/>
  <c r="AS28" i="4"/>
  <c r="D10" i="2"/>
  <c r="AS62" i="4"/>
  <c r="E12" i="2"/>
  <c r="G12" i="2" s="1"/>
  <c r="H12" i="2" s="1"/>
  <c r="E7" i="2"/>
  <c r="G7" i="2" s="1"/>
  <c r="H7" i="2" s="1"/>
  <c r="E9" i="2"/>
  <c r="G9" i="2" s="1"/>
  <c r="H9" i="2" s="1"/>
  <c r="E8" i="2"/>
  <c r="G8" i="2" s="1"/>
  <c r="H8" i="2" s="1"/>
  <c r="AT166" i="4" s="1"/>
  <c r="E14" i="2"/>
  <c r="G14" i="2" s="1"/>
  <c r="H14" i="2" s="1"/>
  <c r="C5" i="2"/>
  <c r="C3" i="2" s="1"/>
  <c r="AR47" i="4"/>
  <c r="E16" i="2"/>
  <c r="G16" i="2" s="1"/>
  <c r="H16" i="2" s="1"/>
  <c r="AT18" i="4" s="1"/>
  <c r="E13" i="2"/>
  <c r="G13" i="2" s="1"/>
  <c r="H13" i="2" s="1"/>
  <c r="AT40" i="4" s="1"/>
  <c r="E6" i="2"/>
  <c r="G6" i="2" s="1"/>
  <c r="H6" i="2" s="1"/>
  <c r="AT392" i="4" l="1"/>
  <c r="AT393" i="4"/>
  <c r="AT395" i="4"/>
  <c r="AT389" i="4"/>
  <c r="AT410" i="4"/>
  <c r="AT385" i="4"/>
  <c r="AT17" i="4"/>
  <c r="AT390" i="4"/>
  <c r="AT241" i="4"/>
  <c r="AT23" i="4"/>
  <c r="AT149" i="4"/>
  <c r="AT72" i="4"/>
  <c r="AT33" i="4"/>
  <c r="AT117" i="4"/>
  <c r="AT11" i="4"/>
  <c r="AT52" i="4"/>
  <c r="AT231" i="4"/>
  <c r="AT108" i="4"/>
  <c r="AT42" i="4"/>
  <c r="AT132" i="4"/>
  <c r="AT64" i="4"/>
  <c r="AT127" i="4"/>
  <c r="AT169" i="4"/>
  <c r="AT118" i="4"/>
  <c r="AT105" i="4"/>
  <c r="AT103" i="4"/>
  <c r="AT34" i="4"/>
  <c r="AT8" i="4"/>
  <c r="AT131" i="4"/>
  <c r="AT125" i="4"/>
  <c r="AT278" i="4"/>
  <c r="AT192" i="4"/>
  <c r="AT262" i="4"/>
  <c r="AT144" i="4"/>
  <c r="AT91" i="4"/>
  <c r="AT10" i="4"/>
  <c r="AT24" i="4"/>
  <c r="AT55" i="4"/>
  <c r="AT181" i="4"/>
  <c r="AT45" i="4"/>
  <c r="AT80" i="4"/>
  <c r="AT61" i="4"/>
  <c r="AT109" i="4"/>
  <c r="AT86" i="4"/>
  <c r="AT394" i="4"/>
  <c r="AT29" i="4"/>
  <c r="AT97" i="4"/>
  <c r="AT5" i="4"/>
  <c r="AT210" i="4"/>
  <c r="AT280" i="4"/>
  <c r="AT256" i="4"/>
  <c r="AT346" i="4"/>
  <c r="AT329" i="4"/>
  <c r="AT184" i="4"/>
  <c r="AT174" i="4"/>
  <c r="AT195" i="4"/>
  <c r="AT206" i="4"/>
  <c r="AT178" i="4"/>
  <c r="E10" i="2"/>
  <c r="G10" i="2" s="1"/>
  <c r="H10" i="2" s="1"/>
  <c r="AT200" i="4"/>
  <c r="AT44" i="4"/>
  <c r="AT115" i="4"/>
  <c r="AT20" i="4"/>
  <c r="AT60" i="4"/>
  <c r="AT202" i="4"/>
  <c r="AT67" i="4"/>
  <c r="AT38" i="4"/>
  <c r="AT85" i="4"/>
  <c r="AT50" i="4"/>
  <c r="AT56" i="4"/>
  <c r="AT32" i="4"/>
  <c r="AT13" i="4"/>
  <c r="AT207" i="4"/>
  <c r="AT383" i="4"/>
  <c r="E17" i="2"/>
  <c r="G17" i="2" s="1"/>
  <c r="H17" i="2" s="1"/>
  <c r="AT154" i="4"/>
  <c r="AT147" i="4"/>
  <c r="AT35" i="4"/>
  <c r="AT407" i="4"/>
  <c r="AT57" i="4"/>
  <c r="AT417" i="4"/>
  <c r="AT243" i="4"/>
  <c r="AT134" i="4"/>
  <c r="AT168" i="4"/>
  <c r="AT114" i="4"/>
  <c r="AT53" i="4"/>
  <c r="E15" i="2"/>
  <c r="G15" i="2" s="1"/>
  <c r="H15" i="2" s="1"/>
  <c r="AS47" i="4"/>
  <c r="D5" i="2"/>
  <c r="D3" i="2" s="1"/>
  <c r="AR3" i="4"/>
  <c r="AT413" i="4"/>
  <c r="AT409" i="4"/>
  <c r="AT421" i="4"/>
  <c r="AT36" i="4"/>
  <c r="AT95" i="4"/>
  <c r="AT116" i="4"/>
  <c r="AT267" i="4"/>
  <c r="AT374" i="4"/>
  <c r="AT212" i="4"/>
  <c r="AT172" i="4"/>
  <c r="AT15" i="4"/>
  <c r="AT173" i="4"/>
  <c r="AT130" i="4"/>
  <c r="AT265" i="4"/>
  <c r="AT87" i="4"/>
  <c r="AT77" i="4"/>
  <c r="AT257" i="4"/>
  <c r="AT152" i="4"/>
  <c r="AT54" i="4"/>
  <c r="AT234" i="4"/>
  <c r="AT128" i="4"/>
  <c r="AT75" i="4"/>
  <c r="AT39" i="4"/>
  <c r="AT104" i="4"/>
  <c r="AT404" i="4"/>
  <c r="AT63" i="4"/>
  <c r="AT274" i="4"/>
  <c r="AT145" i="4"/>
  <c r="AT16" i="4"/>
  <c r="AT106" i="4"/>
  <c r="AT353" i="4"/>
  <c r="AT98" i="4"/>
  <c r="AT163" i="4"/>
  <c r="AT222" i="4"/>
  <c r="AT79" i="4"/>
  <c r="AT420" i="4"/>
  <c r="AT157" i="4"/>
  <c r="AT334" i="4"/>
  <c r="AT198" i="4"/>
  <c r="AT6" i="4"/>
  <c r="AT322" i="4"/>
  <c r="AT219" i="4"/>
  <c r="AT187" i="4"/>
  <c r="AT176" i="4"/>
  <c r="AT253" i="4"/>
  <c r="AT372" i="4"/>
  <c r="AT188" i="4"/>
  <c r="AT27" i="4"/>
  <c r="AT384" i="4"/>
  <c r="AT412" i="4"/>
  <c r="AT387" i="4"/>
  <c r="AT405" i="4"/>
  <c r="AT397" i="4"/>
  <c r="AT403" i="4"/>
  <c r="AT399" i="4"/>
  <c r="AT398" i="4"/>
  <c r="AT396" i="4"/>
  <c r="AT386" i="4"/>
  <c r="AT21" i="4"/>
  <c r="AT46" i="4"/>
  <c r="AT143" i="4"/>
  <c r="AT101" i="4"/>
  <c r="AT139" i="4"/>
  <c r="AT19" i="4"/>
  <c r="AT136" i="4"/>
  <c r="AT313" i="4"/>
  <c r="AT148" i="4"/>
  <c r="AT135" i="4"/>
  <c r="AT138" i="4"/>
  <c r="AT164" i="4"/>
  <c r="AT204" i="4"/>
  <c r="AT133" i="4"/>
  <c r="AT377" i="4"/>
  <c r="AT99" i="4"/>
  <c r="AT81" i="4"/>
  <c r="AT422" i="4"/>
  <c r="AT287" i="4"/>
  <c r="AT82" i="4"/>
  <c r="AT189" i="4"/>
  <c r="AT90" i="4"/>
  <c r="AT66" i="4"/>
  <c r="AT107" i="4"/>
  <c r="AT171" i="4"/>
  <c r="AT146" i="4"/>
  <c r="AT235" i="4"/>
  <c r="AT151" i="4"/>
  <c r="AT350" i="4"/>
  <c r="AT124" i="4"/>
  <c r="AT239" i="4"/>
  <c r="AT179" i="4"/>
  <c r="AT364" i="4"/>
  <c r="AT360" i="4"/>
  <c r="AT380" i="4"/>
  <c r="AT223" i="4"/>
  <c r="AT376" i="4"/>
  <c r="AT260" i="4"/>
  <c r="AT391" i="4"/>
  <c r="AT401" i="4"/>
  <c r="AT402" i="4"/>
  <c r="AT258" i="4"/>
  <c r="AT342" i="4"/>
  <c r="AT367" i="4"/>
  <c r="AT365" i="4"/>
  <c r="AT203" i="4"/>
  <c r="AT324" i="4"/>
  <c r="AT264" i="4"/>
  <c r="AT315" i="4"/>
  <c r="AT273" i="4"/>
  <c r="AT268" i="4"/>
  <c r="AT93" i="4"/>
  <c r="AT227" i="4"/>
  <c r="AT347" i="4"/>
  <c r="AT363" i="4"/>
  <c r="AT215" i="4"/>
  <c r="AT317" i="4"/>
  <c r="AT316" i="4"/>
  <c r="AT293" i="4"/>
  <c r="AT370" i="4"/>
  <c r="AT344" i="4"/>
  <c r="AT312" i="4"/>
  <c r="AT303" i="4"/>
  <c r="AT325" i="4"/>
  <c r="AT314" i="4"/>
  <c r="AT270" i="4"/>
  <c r="AT236" i="4"/>
  <c r="AT327" i="4"/>
  <c r="AT233" i="4"/>
  <c r="AT361" i="4"/>
  <c r="AT326" i="4"/>
  <c r="AT69" i="4"/>
  <c r="AT355" i="4"/>
  <c r="AT89" i="4"/>
  <c r="AT217" i="4"/>
  <c r="AT261" i="4"/>
  <c r="AT366" i="4"/>
  <c r="AT330" i="4"/>
  <c r="AT341" i="4"/>
  <c r="AT225" i="4"/>
  <c r="AT246" i="4"/>
  <c r="AT362" i="4"/>
  <c r="AT296" i="4"/>
  <c r="AT349" i="4"/>
  <c r="AT369" i="4"/>
  <c r="AT159" i="4"/>
  <c r="AT358" i="4"/>
  <c r="AT183" i="4"/>
  <c r="AT76" i="4"/>
  <c r="AT237" i="4"/>
  <c r="AT414" i="4"/>
  <c r="AT218" i="4"/>
  <c r="AT182" i="4"/>
  <c r="AT301" i="4"/>
  <c r="AT211" i="4"/>
  <c r="AT416" i="4"/>
  <c r="AT286" i="4"/>
  <c r="AT290" i="4"/>
  <c r="AT259" i="4"/>
  <c r="AT281" i="4"/>
  <c r="AT371" i="4"/>
  <c r="AT368" i="4"/>
  <c r="AT356" i="4"/>
  <c r="AT352" i="4"/>
  <c r="AT354" i="4"/>
  <c r="AT335" i="4"/>
  <c r="AT263" i="4"/>
  <c r="AT340" i="4"/>
  <c r="AT382" i="4"/>
  <c r="AT295" i="4"/>
  <c r="AT78" i="4"/>
  <c r="AT291" i="4"/>
  <c r="AT92" i="4"/>
  <c r="AT48" i="4"/>
  <c r="AT321" i="4"/>
  <c r="AT68" i="4"/>
  <c r="AT102" i="4"/>
  <c r="AT162" i="4"/>
  <c r="AT110" i="4"/>
  <c r="AT336" i="4"/>
  <c r="AT12" i="4"/>
  <c r="AT343" i="4"/>
  <c r="AT299" i="4"/>
  <c r="AT304" i="4"/>
  <c r="AT311" i="4"/>
  <c r="AT216" i="4"/>
  <c r="AT408" i="4"/>
  <c r="AT308" i="4"/>
  <c r="AT248" i="4"/>
  <c r="AT244" i="4"/>
  <c r="AT338" i="4"/>
  <c r="AT220" i="4"/>
  <c r="AT302" i="4"/>
  <c r="AT275" i="4"/>
  <c r="AT298" i="4"/>
  <c r="AT309" i="4"/>
  <c r="AT289" i="4"/>
  <c r="AT230" i="4"/>
  <c r="AT229" i="4"/>
  <c r="AT255" i="4"/>
  <c r="AT277" i="4"/>
  <c r="AT294" i="4"/>
  <c r="AT373" i="4"/>
  <c r="AT332" i="4"/>
  <c r="AT400" i="4"/>
  <c r="AT300" i="4"/>
  <c r="AT266" i="4"/>
  <c r="AT83" i="4"/>
  <c r="AT156" i="4"/>
  <c r="AT49" i="4"/>
  <c r="AT419" i="4"/>
  <c r="AT379" i="4"/>
  <c r="AT348" i="4"/>
  <c r="AT193" i="4"/>
  <c r="AT306" i="4"/>
  <c r="AT84" i="4"/>
  <c r="AT310" i="4"/>
  <c r="AT155" i="4"/>
  <c r="AT167" i="4"/>
  <c r="AT249" i="4"/>
  <c r="AT272" i="4"/>
  <c r="AT43" i="4"/>
  <c r="AT185" i="4"/>
  <c r="AT141" i="4"/>
  <c r="AT247" i="4"/>
  <c r="AT199" i="4"/>
  <c r="AT331" i="4"/>
  <c r="AT137" i="4"/>
  <c r="AT288" i="4"/>
  <c r="AT100" i="4"/>
  <c r="AT158" i="4"/>
  <c r="AT170" i="4"/>
  <c r="AT250" i="4"/>
  <c r="AT119" i="4"/>
  <c r="AT161" i="4"/>
  <c r="AT388" i="4"/>
  <c r="AT160" i="4"/>
  <c r="AT252" i="4"/>
  <c r="AT177" i="4"/>
  <c r="AT51" i="4"/>
  <c r="AT208" i="4"/>
  <c r="AT351" i="4"/>
  <c r="AT307" i="4"/>
  <c r="AT411" i="4"/>
  <c r="AT94" i="4"/>
  <c r="AT221" i="4"/>
  <c r="AT30" i="4"/>
  <c r="AT359" i="4"/>
  <c r="AT333" i="4"/>
  <c r="AT70" i="4"/>
  <c r="AT292" i="4"/>
  <c r="AT213" i="4"/>
  <c r="AT112" i="4"/>
  <c r="AT201" i="4"/>
  <c r="AT345" i="4"/>
  <c r="AT285" i="4"/>
  <c r="AT320" i="4"/>
  <c r="AT328" i="4"/>
  <c r="AT224" i="4"/>
  <c r="AT232" i="4"/>
  <c r="AT415" i="4" l="1"/>
  <c r="AT406" i="4"/>
  <c r="AT357" i="4"/>
  <c r="AT251" i="4"/>
  <c r="AT375" i="4"/>
  <c r="AT245" i="4"/>
  <c r="AT59" i="4"/>
  <c r="AT284" i="4"/>
  <c r="AT228" i="4"/>
  <c r="AT140" i="4"/>
  <c r="AT142" i="4"/>
  <c r="AT279" i="4"/>
  <c r="AT271" i="4"/>
  <c r="AT126" i="4"/>
  <c r="AT129" i="4"/>
  <c r="AT297" i="4"/>
  <c r="AT378" i="4"/>
  <c r="AT58" i="4"/>
  <c r="AT74" i="4"/>
  <c r="AT226" i="4"/>
  <c r="AT41" i="4"/>
  <c r="AT123" i="4"/>
  <c r="AT205" i="4"/>
  <c r="AT276" i="4"/>
  <c r="AT194" i="4"/>
  <c r="AT113" i="4"/>
  <c r="AT254" i="4"/>
  <c r="AT122" i="4"/>
  <c r="AT283" i="4"/>
  <c r="AT269" i="4"/>
  <c r="AT37" i="4"/>
  <c r="AT28" i="4"/>
  <c r="AT323" i="4"/>
  <c r="AT153" i="4"/>
  <c r="AT337" i="4"/>
  <c r="AT339" i="4"/>
  <c r="AT73" i="4"/>
  <c r="AT111" i="4"/>
  <c r="AT319" i="4"/>
  <c r="AT209" i="4"/>
  <c r="AT186" i="4"/>
  <c r="E5" i="2"/>
  <c r="AT62" i="4"/>
  <c r="AT26" i="4"/>
  <c r="AT88" i="4"/>
  <c r="AT31" i="4"/>
  <c r="AT121" i="4"/>
  <c r="AT240" i="4"/>
  <c r="AT282" i="4"/>
  <c r="AT196" i="4"/>
  <c r="AT305" i="4"/>
  <c r="AT190" i="4"/>
  <c r="AT191" i="4"/>
  <c r="AT25" i="4"/>
  <c r="AS3" i="4"/>
  <c r="G5" i="2" l="1"/>
  <c r="E3" i="2"/>
  <c r="H5" i="2" l="1"/>
  <c r="G3" i="2"/>
  <c r="AT214" i="4" l="1"/>
  <c r="AT71" i="4"/>
  <c r="AT96" i="4"/>
  <c r="AT150" i="4"/>
  <c r="AT65" i="4"/>
  <c r="AT175" i="4"/>
  <c r="AT9" i="4"/>
  <c r="AT418" i="4"/>
  <c r="AT165" i="4"/>
  <c r="AT318" i="4"/>
  <c r="AT120" i="4"/>
  <c r="AT381" i="4"/>
  <c r="AT14" i="4"/>
  <c r="AT242" i="4"/>
  <c r="AT7" i="4"/>
  <c r="AT180" i="4"/>
  <c r="AT197" i="4"/>
  <c r="AT238" i="4"/>
  <c r="AT47" i="4"/>
  <c r="AT3" i="4" l="1"/>
</calcChain>
</file>

<file path=xl/sharedStrings.xml><?xml version="1.0" encoding="utf-8"?>
<sst xmlns="http://schemas.openxmlformats.org/spreadsheetml/2006/main" count="6071" uniqueCount="1889">
  <si>
    <t>Acronyms:</t>
  </si>
  <si>
    <t>ACIA - Average Commercial Incentive Award</t>
  </si>
  <si>
    <t>ACR - Average Commercial Reimbursement</t>
  </si>
  <si>
    <t>CHIRP - Comprehensive Hospital Increase Reimbursement Program</t>
  </si>
  <si>
    <t>IGT - Inter-Governmental Transfer</t>
  </si>
  <si>
    <t>IP - Inpatient</t>
  </si>
  <si>
    <t>NPI - National Provider Identifier</t>
  </si>
  <si>
    <t>OP - Outpatient</t>
  </si>
  <si>
    <t>SDA - Service Delivery Area</t>
  </si>
  <si>
    <t>SFY - State Fiscal Year</t>
  </si>
  <si>
    <t>TPI - Texas Provider Identifier</t>
  </si>
  <si>
    <t>UHRIP - Uniform Hospital Rate Increase Payment</t>
  </si>
  <si>
    <t>UPL - Upper Payment Limit</t>
  </si>
  <si>
    <t>IGT Recommendations by SDA</t>
  </si>
  <si>
    <t>SDA</t>
  </si>
  <si>
    <t>Hospitals Receive</t>
  </si>
  <si>
    <t>MCO Retains</t>
  </si>
  <si>
    <t>Total</t>
  </si>
  <si>
    <t>Suggested Total IGT after 8% (12 months)</t>
  </si>
  <si>
    <t>IGT Received in June</t>
  </si>
  <si>
    <t>Suggested IGT for 2nd 6 months</t>
  </si>
  <si>
    <t>Cutback</t>
  </si>
  <si>
    <t>Bexar</t>
  </si>
  <si>
    <t>Dallas</t>
  </si>
  <si>
    <t>El Paso</t>
  </si>
  <si>
    <t>Harris</t>
  </si>
  <si>
    <t>Hidalgo</t>
  </si>
  <si>
    <t>Jefferson</t>
  </si>
  <si>
    <t>Lubbock</t>
  </si>
  <si>
    <t>MRSA Central</t>
  </si>
  <si>
    <t>MRSA Northeast</t>
  </si>
  <si>
    <t>MRSA West</t>
  </si>
  <si>
    <t>Nueces</t>
  </si>
  <si>
    <t>Tarrant</t>
  </si>
  <si>
    <t>Travis</t>
  </si>
  <si>
    <t xml:space="preserve">STAR </t>
  </si>
  <si>
    <t>Summary of CHIRP Payments and UHRIP Rates by SDA and Class</t>
  </si>
  <si>
    <t>Totals:</t>
  </si>
  <si>
    <t>Inpatient Rate Class</t>
  </si>
  <si>
    <t>IP Medicare UPL Gap</t>
  </si>
  <si>
    <t>OP Medicare UPL Gap</t>
  </si>
  <si>
    <t>Total Medicare UPL Gap</t>
  </si>
  <si>
    <t>PGY 5 IP Encounters</t>
  </si>
  <si>
    <t>PGY 5 OP Encounters</t>
  </si>
  <si>
    <t>PGY5 Encounters</t>
  </si>
  <si>
    <t>UHRIP Rate Increase based on IP Medicare Gap</t>
  </si>
  <si>
    <t>UHRIP Rate Increase based on OP Medicare Gap</t>
  </si>
  <si>
    <t>IP UHRIP Payment</t>
  </si>
  <si>
    <t>OP UHRIP Payment</t>
  </si>
  <si>
    <t>Total UHRIP Payment</t>
  </si>
  <si>
    <t>IP ACIA Payment</t>
  </si>
  <si>
    <t>OP ACIA Payment</t>
  </si>
  <si>
    <t>Total ACIA Payment</t>
  </si>
  <si>
    <t>Total CHIRP Payment</t>
  </si>
  <si>
    <t>Number of Hospitals</t>
  </si>
  <si>
    <t>Urban Harris</t>
  </si>
  <si>
    <t>Urban Dallas</t>
  </si>
  <si>
    <t>Urban Bexar</t>
  </si>
  <si>
    <t>Children's Harris</t>
  </si>
  <si>
    <t>State-Owned Non-IMD Harris</t>
  </si>
  <si>
    <t>Urban MRSA Central</t>
  </si>
  <si>
    <t>Urban Hidalgo</t>
  </si>
  <si>
    <t>Children's Dallas</t>
  </si>
  <si>
    <t>Urban Tarrant</t>
  </si>
  <si>
    <t>Children's Tarrant</t>
  </si>
  <si>
    <t>Urban Lubbock</t>
  </si>
  <si>
    <t>Urban Nueces</t>
  </si>
  <si>
    <t>Urban El Paso</t>
  </si>
  <si>
    <t>Urban Travis</t>
  </si>
  <si>
    <t>Children's Nueces</t>
  </si>
  <si>
    <t>Urban MRSA Northeast</t>
  </si>
  <si>
    <t>Urban MRSA West</t>
  </si>
  <si>
    <t>Children's Bexar</t>
  </si>
  <si>
    <t>Children's Travis</t>
  </si>
  <si>
    <t>Urban Jefferson</t>
  </si>
  <si>
    <t>Children's Lubbock</t>
  </si>
  <si>
    <t>Children's El Paso</t>
  </si>
  <si>
    <t>State-Owned Non-IMD Dallas</t>
  </si>
  <si>
    <t>State-Owned Non-IMD MRSA Northeast</t>
  </si>
  <si>
    <t>Rural Hidalgo</t>
  </si>
  <si>
    <t>Rural MRSA Northeast</t>
  </si>
  <si>
    <t>Rural MRSA West</t>
  </si>
  <si>
    <t>Rural Tarrant</t>
  </si>
  <si>
    <t>Non-State-Owned IMD Tarrant</t>
  </si>
  <si>
    <t>Non-State-Owned IMD Harris</t>
  </si>
  <si>
    <t>Non-State-Owned IMD El Paso</t>
  </si>
  <si>
    <t>Non-State-Owned IMD Dallas</t>
  </si>
  <si>
    <t>Non-State-Owned IMD Bexar</t>
  </si>
  <si>
    <t>State-Owned IMD MRSA West</t>
  </si>
  <si>
    <t>Rural Harris</t>
  </si>
  <si>
    <t>Rural Jefferson</t>
  </si>
  <si>
    <t>Rural Dallas</t>
  </si>
  <si>
    <t>Rural Nueces</t>
  </si>
  <si>
    <t>Rural Travis</t>
  </si>
  <si>
    <t>Rural Bexar</t>
  </si>
  <si>
    <t>Rural Lubbock</t>
  </si>
  <si>
    <t>Non-State-Owned IMD Travis</t>
  </si>
  <si>
    <t>Non-State-Owned IMD Hidalgo</t>
  </si>
  <si>
    <t>Rural MRSA Central</t>
  </si>
  <si>
    <t>Non-State-Owned IMD MRSA Central</t>
  </si>
  <si>
    <t>State-Owned IMD Harris</t>
  </si>
  <si>
    <t>Non-State-Owned IMD MRSA West</t>
  </si>
  <si>
    <t>State-Owned IMD El Paso</t>
  </si>
  <si>
    <t>State-Owned IMD Travis</t>
  </si>
  <si>
    <t>State-Owned IMD Dallas</t>
  </si>
  <si>
    <t>Non-State-Owned IMD Lubbock</t>
  </si>
  <si>
    <t>State-Owned IMD Bexar</t>
  </si>
  <si>
    <t>State-Owned Non-IMD Bexar</t>
  </si>
  <si>
    <t>State-Owned IMD Hidalgo</t>
  </si>
  <si>
    <t>State-Owned IMD MRSA Central</t>
  </si>
  <si>
    <t>State-Owned IMD MRSA Northeast</t>
  </si>
  <si>
    <t>Non-State-Owned IMD MRSA Northeast</t>
  </si>
  <si>
    <t>Sum of Additional IGT Needed for Year 1 FY22</t>
  </si>
  <si>
    <t>Grand Total</t>
  </si>
  <si>
    <t>CHIRP SFY2022 Payment Calculation</t>
  </si>
  <si>
    <t>State Share</t>
  </si>
  <si>
    <t>% of ACR before Cutback</t>
  </si>
  <si>
    <t>Reduction</t>
  </si>
  <si>
    <t>2021 Master TPI</t>
  </si>
  <si>
    <t>TPI</t>
  </si>
  <si>
    <t>Master NPI</t>
  </si>
  <si>
    <t>NPI</t>
  </si>
  <si>
    <t>PROVIDER NAME</t>
  </si>
  <si>
    <t>CHIRP Class</t>
  </si>
  <si>
    <t>Combined Rates Class &amp; SDA</t>
  </si>
  <si>
    <t>PGY5 AA IP Encounters STAR and STAR Plus</t>
  </si>
  <si>
    <t>PGY5 AA OP Encounters STAR and STAR Plus</t>
  </si>
  <si>
    <t>Total PGY5 AA Encounters</t>
  </si>
  <si>
    <t>2021 IP UPL Gap</t>
  </si>
  <si>
    <t>2021 OP UPL Gap</t>
  </si>
  <si>
    <t>Total UPL Gap</t>
  </si>
  <si>
    <t>IP ACR Gap</t>
  </si>
  <si>
    <t>OP ACR Gap</t>
  </si>
  <si>
    <t>Full ACR Gap</t>
  </si>
  <si>
    <t>Does the Hospital Have Positive IP ACR Room?</t>
  </si>
  <si>
    <t>Does the Hospital Have Positive OP ACR Room?</t>
  </si>
  <si>
    <t>IP UHRIP Rate</t>
  </si>
  <si>
    <t>OP UHRIP Rate</t>
  </si>
  <si>
    <t>Requested to participate in ACIA Component?</t>
  </si>
  <si>
    <t>A</t>
  </si>
  <si>
    <t>B</t>
  </si>
  <si>
    <t>IP ACIA payment is &gt; $0</t>
  </si>
  <si>
    <t>OP ACIA payment is &gt; $0</t>
  </si>
  <si>
    <t>Total ACIA payment is &gt; $0</t>
  </si>
  <si>
    <t>IP ACIA Rate</t>
  </si>
  <si>
    <t>OP ACIA Rate</t>
  </si>
  <si>
    <t>IP ACIA Payment before reduction to stay at 90% of ACR</t>
  </si>
  <si>
    <t>OP ACIA Payment (before reduction to stay at 90% of ACR)</t>
  </si>
  <si>
    <t>Revised IP ACIA Rate</t>
  </si>
  <si>
    <t>Revised OP ACIA Rate</t>
  </si>
  <si>
    <t>Revised IP ACIA Payment to stay at 90% of ACR</t>
  </si>
  <si>
    <t>Revised OP ACIA Payment to stay at 90% of ACR</t>
  </si>
  <si>
    <t>Inpatient CHIRP Rate</t>
  </si>
  <si>
    <t>Outpatient CHIRP Rate</t>
  </si>
  <si>
    <t>Hospital Receives</t>
  </si>
  <si>
    <t>MCO Fees</t>
  </si>
  <si>
    <t>Total Hospital Receives Plus MCO Fees</t>
  </si>
  <si>
    <t>Total IGT Required for CHIRP</t>
  </si>
  <si>
    <t>Additional IGT Needed for Year 1 FY22</t>
  </si>
  <si>
    <t>137805107</t>
  </si>
  <si>
    <t>1982666111</t>
  </si>
  <si>
    <t xml:space="preserve">MEMORIAL HERMANN HOSPITAL SYSTEM-MHHS HERMANN HOSPITAL                             </t>
  </si>
  <si>
    <t>Urban</t>
  </si>
  <si>
    <t>Yes</t>
  </si>
  <si>
    <t>127295703</t>
  </si>
  <si>
    <t>1932123247</t>
  </si>
  <si>
    <t xml:space="preserve">PARKLAND MEMORIAL HOSPITAL-PARKLAND MEMORIAL-REHAB UNIT                      </t>
  </si>
  <si>
    <t>094154402</t>
  </si>
  <si>
    <t>1124074273</t>
  </si>
  <si>
    <t xml:space="preserve">METHODIST HOSPITAL                                </t>
  </si>
  <si>
    <t>139135109</t>
  </si>
  <si>
    <t>1477643690</t>
  </si>
  <si>
    <t xml:space="preserve">TEXAS CHILDRENS HOSPITAL                          </t>
  </si>
  <si>
    <t>Children's</t>
  </si>
  <si>
    <t>136141205</t>
  </si>
  <si>
    <t>1821011248</t>
  </si>
  <si>
    <t xml:space="preserve">BEXAR COUNTY HOSPITAL DISTRICT-UNIVERSITY HEALTH SYSTEM                          </t>
  </si>
  <si>
    <t>094092602</t>
  </si>
  <si>
    <t>1548226988</t>
  </si>
  <si>
    <t>UNIVERSITY OF TEXAS MEDICAL BRANCH AT GALVESTON</t>
  </si>
  <si>
    <t>State-Owned Non-IMD</t>
  </si>
  <si>
    <t>020834001</t>
  </si>
  <si>
    <t>1730132234</t>
  </si>
  <si>
    <t xml:space="preserve">MEMORIAL HERMANN HEALTH SYSTEM-MHHS THE WOODLANDS  HOSPITAL                      </t>
  </si>
  <si>
    <t>137249208</t>
  </si>
  <si>
    <t>1477516466</t>
  </si>
  <si>
    <t xml:space="preserve">SCOTT AND WHITE MEMORIAL HOSPITAL-SCOTT AND WHITE MEDICAL CENTER TEMPLE             </t>
  </si>
  <si>
    <t>160709501</t>
  </si>
  <si>
    <t>1053317362</t>
  </si>
  <si>
    <t xml:space="preserve">DAY SURGERY AT RENAISSANCE LLC-DOCTORS HOSPITAL AT RENAISSANCE LTD               </t>
  </si>
  <si>
    <t>159156201</t>
  </si>
  <si>
    <t>1598744856</t>
  </si>
  <si>
    <t xml:space="preserve">VHS SAN ANTONIO PARTNERS LLC-BAPTIST MEDICAL CENTER                            </t>
  </si>
  <si>
    <t>138910807</t>
  </si>
  <si>
    <t>1194743013</t>
  </si>
  <si>
    <t xml:space="preserve">CHILDRENS MEDICAL CENTER OF DALLAS-CHILDRENS MEDICAL CENTER                          </t>
  </si>
  <si>
    <t>020943901</t>
  </si>
  <si>
    <t>1689628984</t>
  </si>
  <si>
    <t xml:space="preserve">COLUMBIA HOSPITAL MEDICAL CITY DALLAS, SUBSIDIARY-COLUMBIA HOSPITAL AT MEDICAL C                    </t>
  </si>
  <si>
    <t>133355104</t>
  </si>
  <si>
    <t>1205900370</t>
  </si>
  <si>
    <t xml:space="preserve">HARRIS COUNTY HOSPITAL DISTRICT                   </t>
  </si>
  <si>
    <t>No</t>
  </si>
  <si>
    <t>126675104</t>
  </si>
  <si>
    <t>1992753222</t>
  </si>
  <si>
    <t xml:space="preserve">TARRANT COUNTY HOSPITAL DISTRICT-JPS HEALTH NETWORK                                </t>
  </si>
  <si>
    <t>112677302</t>
  </si>
  <si>
    <t>1336172105</t>
  </si>
  <si>
    <t xml:space="preserve">TEXAS HEALTH HARRIS METHODIST HOSPITAL FORT WORTH-                                                  </t>
  </si>
  <si>
    <t>094113001</t>
  </si>
  <si>
    <t>1770573586</t>
  </si>
  <si>
    <t xml:space="preserve">MCALLEN HOSPITALS LP-EDINBURG HOSPITAL REHAB                           </t>
  </si>
  <si>
    <t>021184901</t>
  </si>
  <si>
    <t>1891765178</t>
  </si>
  <si>
    <t xml:space="preserve">COOK CHILDREN'S MEDICAL CENTER-                                                  </t>
  </si>
  <si>
    <t>137999206</t>
  </si>
  <si>
    <t>1821087164</t>
  </si>
  <si>
    <t xml:space="preserve">UNIVERSITY MEDICAL CENTER                         </t>
  </si>
  <si>
    <t>112712802</t>
  </si>
  <si>
    <t>1023065794</t>
  </si>
  <si>
    <t xml:space="preserve">CHCA WOMANS HOSPITAL LP-THE WOMANS HOSPITAL OF TEXAS                      </t>
  </si>
  <si>
    <t>121807504</t>
  </si>
  <si>
    <t>1063466035</t>
  </si>
  <si>
    <t xml:space="preserve">CHCA CLEAR LAKE  LP-HCA HOUSTON HEALTHCARE CLEAR LAKE                 </t>
  </si>
  <si>
    <t>121775403</t>
  </si>
  <si>
    <t>1689641680</t>
  </si>
  <si>
    <t xml:space="preserve">CHRISTUS SPOHN HEALTH SYSTEM CORPORATION-CHRISTUS SPOHN HOSPITAL CORPUS CHRISTI            </t>
  </si>
  <si>
    <t>020973601</t>
  </si>
  <si>
    <t>1508810573</t>
  </si>
  <si>
    <t xml:space="preserve">BAY AREA HEALTHCARE GROUP, LTD-CORPUS CHRISTI MEDICAL CENTER                     </t>
  </si>
  <si>
    <t>094109802</t>
  </si>
  <si>
    <t>1770536120</t>
  </si>
  <si>
    <t xml:space="preserve">EL PASO HEALTHCARE SYSTEM LTD-LAS PALMAS MEDICAL CENTER                         </t>
  </si>
  <si>
    <t>094160103</t>
  </si>
  <si>
    <t>1720033947</t>
  </si>
  <si>
    <t xml:space="preserve">ST DAVIDS COMMUNITY HOSPITAL-ST DAVIDS MEDICAL CENTER                          </t>
  </si>
  <si>
    <t>127300503</t>
  </si>
  <si>
    <t>1184622847</t>
  </si>
  <si>
    <t>CHI ST LUKES HEALTH BAYLOR COLLEGE OF MEDICINE MED</t>
  </si>
  <si>
    <t>137245009</t>
  </si>
  <si>
    <t>1467442418</t>
  </si>
  <si>
    <t xml:space="preserve">NORTHWEST HEALTHCARE SYSTEM INC-NORTHWEST TEXAS-PSYC UNIT                         </t>
  </si>
  <si>
    <t>132812205</t>
  </si>
  <si>
    <t>1548286172</t>
  </si>
  <si>
    <t xml:space="preserve">DRISCOLL CHILDRENS HOSPITAL                       </t>
  </si>
  <si>
    <t>292096901</t>
  </si>
  <si>
    <t>1154618742</t>
  </si>
  <si>
    <t xml:space="preserve">VHS HARLINGEN HOSPITAL COMPANY LLC-                                                  </t>
  </si>
  <si>
    <t>020817501</t>
  </si>
  <si>
    <t>1174576698</t>
  </si>
  <si>
    <t xml:space="preserve">CHCA BAYSHORE LP-HCA HOUSTON HEALTHCARE SOUTHEAST                  </t>
  </si>
  <si>
    <t>112724302</t>
  </si>
  <si>
    <t>1811942238</t>
  </si>
  <si>
    <t xml:space="preserve">KINGWOOD PLAZA HOSPITAL-HCA HOUSTON HEALTHCARE KINGWOOD                   </t>
  </si>
  <si>
    <t>130601104</t>
  </si>
  <si>
    <t>1700801909</t>
  </si>
  <si>
    <t xml:space="preserve">TENET HOSPITALS LIMITED-THE HOSPITALS OF PROVIDENCE MEMORIAL CAMPUS       </t>
  </si>
  <si>
    <t>135032405</t>
  </si>
  <si>
    <t>1528027786</t>
  </si>
  <si>
    <t xml:space="preserve">METHODIST HOSPITALS OF DALLAS-METHODIST DALLAS MEDICAL CENTER                   </t>
  </si>
  <si>
    <t>135225404</t>
  </si>
  <si>
    <t>1164526786</t>
  </si>
  <si>
    <t xml:space="preserve">SETON FAMILY OF HOSPITALS-SETON MEDICAL CENTER AUSTIN                       </t>
  </si>
  <si>
    <t>112716902</t>
  </si>
  <si>
    <t>1619924719</t>
  </si>
  <si>
    <t xml:space="preserve">COLUMBIA RIO GRANDE HEALTHCARE LP-RIO GRANDE REGIONAL HOSPITAL                      </t>
  </si>
  <si>
    <t>020908201</t>
  </si>
  <si>
    <t>1396779948</t>
  </si>
  <si>
    <t xml:space="preserve">TEXAS HEALTH PRESBYTERIAN HOSPITAL DALLAS-TEXAS PRESBYTERIAN HOSPITAL OF DALLAS             </t>
  </si>
  <si>
    <t>094108002</t>
  </si>
  <si>
    <t>1679578439</t>
  </si>
  <si>
    <t xml:space="preserve">MOTHER FRANCES HOSPITAL REGIONAL HEALTHCARE CENTER-MOTHER FRANCES HOSPITAL                           </t>
  </si>
  <si>
    <t>094216103</t>
  </si>
  <si>
    <t>1629021845</t>
  </si>
  <si>
    <t xml:space="preserve">ST DAVID'S HEALTHCARE PARTNERSHIP LP LLP-ST DAVID'S NORTH AUSTIN MEDICAL CENTER            </t>
  </si>
  <si>
    <t>181706601</t>
  </si>
  <si>
    <t>1154361475</t>
  </si>
  <si>
    <t>SAINT JOSEPH MEDICAL CENTER</t>
  </si>
  <si>
    <t>112667403</t>
  </si>
  <si>
    <t>1124092036</t>
  </si>
  <si>
    <t xml:space="preserve">CHRISTUS GOOD SHEPHERD MEDICAL CENTER-CHRISTUS GOOD SHEPHERD MEDICAL CENTER MARSHALL    </t>
  </si>
  <si>
    <t>162033801</t>
  </si>
  <si>
    <t>1548232044</t>
  </si>
  <si>
    <t xml:space="preserve">LAREDO MEDICAL CENTER                             </t>
  </si>
  <si>
    <t>193867201</t>
  </si>
  <si>
    <t>1740450121</t>
  </si>
  <si>
    <t xml:space="preserve">HOUSTON NORTHWEST OPERATING COMPANY LLC-HOUSTON NORTHWEST MEDICAL CENTER                  </t>
  </si>
  <si>
    <t>020950401</t>
  </si>
  <si>
    <t>1134172406</t>
  </si>
  <si>
    <t xml:space="preserve">COLUMBIA MEDICAL CENTER OF ARLINGTON SUBSIDIARY LP-MEDICAL CENTER OF ARLINGTON                       </t>
  </si>
  <si>
    <t>020844903</t>
  </si>
  <si>
    <t>1821004151</t>
  </si>
  <si>
    <t xml:space="preserve">CHRISTUS SANTA ROSA HEALTH CARE CORPORATION-CHRISTUS SANTA ROSA CHILDRENS                     </t>
  </si>
  <si>
    <t>138962907</t>
  </si>
  <si>
    <t>1891882833</t>
  </si>
  <si>
    <t xml:space="preserve">HILLCREST BAPTIST MEDICAL CENTER-BAYLOR SCOTT AND WHITE MEDICAL CENTER HILLCREST   </t>
  </si>
  <si>
    <t>388347201</t>
  </si>
  <si>
    <t>1407364847</t>
  </si>
  <si>
    <t xml:space="preserve">TYLER REGIONAL HOSPITAL LLC-UT HEALTH EAST TEXAS TYLER REGIONAL HOSPITAL      </t>
  </si>
  <si>
    <t>094186602</t>
  </si>
  <si>
    <t>1396731105</t>
  </si>
  <si>
    <t xml:space="preserve">LAREDO REGIONAL MEDICAL CENTER LP-DOCTORS HOSPITAL OF LAREDO                        </t>
  </si>
  <si>
    <t>135237906</t>
  </si>
  <si>
    <t>1023013448</t>
  </si>
  <si>
    <t xml:space="preserve">UNITED REGIONAL HEALTHCARE                        </t>
  </si>
  <si>
    <t>020841501</t>
  </si>
  <si>
    <t>1962455816</t>
  </si>
  <si>
    <t xml:space="preserve">CHCA CONROE LP-HCA HOUSTON HEALTHCARE CONROE                     </t>
  </si>
  <si>
    <t>138951211</t>
  </si>
  <si>
    <t>1316936990</t>
  </si>
  <si>
    <t xml:space="preserve">EL PASO COUNTY HOSPITAL DISTRICT-UNIVERSITY MEDICAL CENTER OF EL PASO              </t>
  </si>
  <si>
    <t>139485012</t>
  </si>
  <si>
    <t>1447250253</t>
  </si>
  <si>
    <t xml:space="preserve">BAYLOR UNIVERSITY MEDICAL CENTER                  </t>
  </si>
  <si>
    <t>094187402</t>
  </si>
  <si>
    <t>1275580938</t>
  </si>
  <si>
    <t xml:space="preserve">CHCA WEST HOUSTON LP-HCA HOUSTON HEALTHCARE WEST                       </t>
  </si>
  <si>
    <t>294543801</t>
  </si>
  <si>
    <t>1184911877</t>
  </si>
  <si>
    <t xml:space="preserve">VHS BROWNSVILLE HOSPITAL COMPANY LLC-VALLEY BAPTIST MEDICAL CENTER BROWNSVILLE         </t>
  </si>
  <si>
    <t>196829901</t>
  </si>
  <si>
    <t>1972709970</t>
  </si>
  <si>
    <t xml:space="preserve">TENET HOSPITALS LIMITED-THE HOSPITALS OF PROVIDENCE EAST CAMPUS           </t>
  </si>
  <si>
    <t>137265806</t>
  </si>
  <si>
    <t>1093810327</t>
  </si>
  <si>
    <t>SETON FAMILY OF HOSPITALS-DELL SETON MEDICAL CENTER AT THE UNIVERSITY OF TEX</t>
  </si>
  <si>
    <t>186599001</t>
  </si>
  <si>
    <t>1447355771</t>
  </si>
  <si>
    <t xml:space="preserve">SETON HEALTHCARE-DELL CHILDRENS MEDICAL CENTER                     </t>
  </si>
  <si>
    <t>020947001</t>
  </si>
  <si>
    <t>1043267701</t>
  </si>
  <si>
    <t xml:space="preserve">COLUMBIA VALLEY HEALTHCARE SYSTEMS LP-VALLEY REGIONAL MEDICAL CENTER                    </t>
  </si>
  <si>
    <t>192751901</t>
  </si>
  <si>
    <t>1295843787</t>
  </si>
  <si>
    <t xml:space="preserve">MEMORIAL HERMANN HOSPITAL SYSTEM-MHHS NORTHEAST HOSPITAL                           </t>
  </si>
  <si>
    <t>138296208</t>
  </si>
  <si>
    <t>1679557888</t>
  </si>
  <si>
    <t xml:space="preserve">CHRISTUS HEALTH SOUTHEAST TEXAS-CHRISTUS HOSPITAL                                 </t>
  </si>
  <si>
    <t>126679303</t>
  </si>
  <si>
    <t>1275592131</t>
  </si>
  <si>
    <t xml:space="preserve">METHODIST HOSPITAL OF DALLAS-METHODIST CHARLTON MEDICAL CENTER                 </t>
  </si>
  <si>
    <t>020934801</t>
  </si>
  <si>
    <t>1740233782</t>
  </si>
  <si>
    <t xml:space="preserve">MEMORIAL HERMANN HOSPITAL SYSTEM-MHHS MEMORIAL CITY HOSPITAL                       </t>
  </si>
  <si>
    <t>020844901</t>
  </si>
  <si>
    <t>1194787218</t>
  </si>
  <si>
    <t xml:space="preserve">CHRISTUS SANTA ROSA HEALTH CARE CORPORATION-CHRISTUS SANTA ROSA HOSPITAL                      </t>
  </si>
  <si>
    <t>135036506</t>
  </si>
  <si>
    <t>1669472387</t>
  </si>
  <si>
    <t>BAYLOR ALL SAINTS MEDICAL CENTER-BAYLOR SCOTT &amp; WHITE ALL SAINTS MEDICAL CENTER FOR</t>
  </si>
  <si>
    <t>112679902</t>
  </si>
  <si>
    <t>1205833985</t>
  </si>
  <si>
    <t xml:space="preserve">MISSION HOSPITAL INC-MISSION REGIONAL MEDICAL CENTER                   </t>
  </si>
  <si>
    <t>127267603</t>
  </si>
  <si>
    <t>1942294939</t>
  </si>
  <si>
    <t xml:space="preserve">SAINT JOSEPH REGIONAL HEALTH CENTER               </t>
  </si>
  <si>
    <t>135235306</t>
  </si>
  <si>
    <t>1740273994</t>
  </si>
  <si>
    <t xml:space="preserve">ECTOR COUNTY HOSPITAL DISTRICT-MEDICAL CENTER HOSPITAL                           </t>
  </si>
  <si>
    <t>322879301</t>
  </si>
  <si>
    <t>1407191984</t>
  </si>
  <si>
    <t xml:space="preserve">BSA HOSPITAL LLC-BAPTIST ST ANTHONYS HEALTH SYSTEM                 </t>
  </si>
  <si>
    <t>136491104</t>
  </si>
  <si>
    <t>1912906298</t>
  </si>
  <si>
    <t xml:space="preserve">SOUTHWEST GENERAL HOSPITAL LP-SOUTHWEST GENERAL HOSPITAL                        </t>
  </si>
  <si>
    <t>140713201</t>
  </si>
  <si>
    <t>1871619254</t>
  </si>
  <si>
    <t xml:space="preserve">METHODIST WILLOWBROOK-HOUSTON METHODIST WILLOWBROOK HOSPITAL            </t>
  </si>
  <si>
    <t>094148602</t>
  </si>
  <si>
    <t>1093744187</t>
  </si>
  <si>
    <t xml:space="preserve">BAPTIST HOSPITALS OF SOUTHEAST TEXAS-MEMORIAL HERMANN BAPTIST BEAUMONT HOSPITAL        </t>
  </si>
  <si>
    <t>112717702</t>
  </si>
  <si>
    <t>1679528889</t>
  </si>
  <si>
    <t xml:space="preserve">ST DAVIDS HEALTHCARE PARTNERSHIP LP LLP-SOUTH AUSTIN HOSPITAL                             </t>
  </si>
  <si>
    <t>127311205</t>
  </si>
  <si>
    <t>1699726406</t>
  </si>
  <si>
    <t xml:space="preserve">COLUMBIA MEDICAL CENTER OF PLANO LP-MEDICAL CENTER OF PLANO                           </t>
  </si>
  <si>
    <t>112711003</t>
  </si>
  <si>
    <t>1801852736</t>
  </si>
  <si>
    <t xml:space="preserve">ODESSA REGIONAL HOSPITAL LP-ODESSA REGIONAL MEDICAL CENTER                    </t>
  </si>
  <si>
    <t>391575301</t>
  </si>
  <si>
    <t>1083112023</t>
  </si>
  <si>
    <t xml:space="preserve">PIPELINE EAST DALLAS LLC-CITY HOSPITAL AT WHITE ROCK                       </t>
  </si>
  <si>
    <t>111829102</t>
  </si>
  <si>
    <t>1093708679</t>
  </si>
  <si>
    <t xml:space="preserve">PROVIDENCE HEALTH SERVICES OF WACO-PROVIDENCE HEALTHCARE NETWORK                     </t>
  </si>
  <si>
    <t>354178101</t>
  </si>
  <si>
    <t>1720480627</t>
  </si>
  <si>
    <t xml:space="preserve">CHILDRENS MEDICAL CENTER OF DALLAS-CHILDREN'S MEDICAL CENTER PLANO                   </t>
  </si>
  <si>
    <t>137949705</t>
  </si>
  <si>
    <t>1548387418</t>
  </si>
  <si>
    <t xml:space="preserve">THE METHODIST HOSPITAL                            </t>
  </si>
  <si>
    <t>314080801</t>
  </si>
  <si>
    <t>1033120423</t>
  </si>
  <si>
    <t xml:space="preserve">TEXAS HEALTH HUGULEY INC-TEXAS HEALTH HUGULEY FORT WORTH SOUTH             </t>
  </si>
  <si>
    <t>120726804</t>
  </si>
  <si>
    <t>1417980202</t>
  </si>
  <si>
    <t xml:space="preserve">TEXAS HEALTH HARRIS METHODIST HOSPITAL SOUTHWEST F-                                                  </t>
  </si>
  <si>
    <t>194997601</t>
  </si>
  <si>
    <t>1851390967</t>
  </si>
  <si>
    <t xml:space="preserve">UHS OF TEXOMA INC-REBA MCENTIRE CENTER FOR REHABILITATION           </t>
  </si>
  <si>
    <t>110839103</t>
  </si>
  <si>
    <t>1528026267</t>
  </si>
  <si>
    <t xml:space="preserve">LONGVIEW MEDICAL CENTER LP-LONGVIEW REGIONAL MEDICAL CENTER                  </t>
  </si>
  <si>
    <t>135035706</t>
  </si>
  <si>
    <t>1861488579</t>
  </si>
  <si>
    <t xml:space="preserve">KNAPP MEDICAL CENTER                              </t>
  </si>
  <si>
    <t>137962006</t>
  </si>
  <si>
    <t>1891789772</t>
  </si>
  <si>
    <t xml:space="preserve">SAN JACINTO METHODIST HOSPITAL-HOUSTON METHODIST SAN JACINTO HOSPITAL            </t>
  </si>
  <si>
    <t>131038504</t>
  </si>
  <si>
    <t>1598750721</t>
  </si>
  <si>
    <t xml:space="preserve">HUNT MEMORIAL HOSPITAL DISTRICT-HUNT REGIONAL MEDICAL CENTER                      </t>
  </si>
  <si>
    <t>094118902</t>
  </si>
  <si>
    <t>1851343909</t>
  </si>
  <si>
    <t xml:space="preserve">VICTORIA OF TEXAS LP-DETAR HOSPITAL NAVARRO NORTH PSYCH UNIT           </t>
  </si>
  <si>
    <t>137226005</t>
  </si>
  <si>
    <t>1992707228</t>
  </si>
  <si>
    <t xml:space="preserve">SHANNON MEDICAL CENTER-SHANNON W TX MEM HOSP                             </t>
  </si>
  <si>
    <t>130614405</t>
  </si>
  <si>
    <t>1174533343</t>
  </si>
  <si>
    <t xml:space="preserve">TEXAS HEALTH ARLINGTON MEMORIAL HOSPITAL-                                                  </t>
  </si>
  <si>
    <t>146021401</t>
  </si>
  <si>
    <t>1295788735</t>
  </si>
  <si>
    <t xml:space="preserve">MEMORIAL HERMANN HOSPITAL SYSTEM-MHHS SUGAR LAND HOSPITAL                          </t>
  </si>
  <si>
    <t>094119702</t>
  </si>
  <si>
    <t>1629089966</t>
  </si>
  <si>
    <t xml:space="preserve">METROPLEX ADVENTIST HOSPITAL INC-METROPLEX HOSPITAL                                </t>
  </si>
  <si>
    <t>136143806</t>
  </si>
  <si>
    <t>1255325817</t>
  </si>
  <si>
    <t xml:space="preserve">MIDLAND COUNTY HOSPITAL DISTRCT-MIDLAND MEMORIAL HOSPITAL                         </t>
  </si>
  <si>
    <t>127319504</t>
  </si>
  <si>
    <t>1437171568</t>
  </si>
  <si>
    <t xml:space="preserve">METHODISTS CHILDRENS HOSPITAL-COVENANT CHILDRENS HOSPITAL                       </t>
  </si>
  <si>
    <t>112698903</t>
  </si>
  <si>
    <t>1437102639</t>
  </si>
  <si>
    <t xml:space="preserve">COLUMBIA MEDICAL CENTER OF MCKINNEY SUBSIDIARY LP-MEDICAL CENTER OF MCKINNEY                        </t>
  </si>
  <si>
    <t>204254101</t>
  </si>
  <si>
    <t>1659525236</t>
  </si>
  <si>
    <t xml:space="preserve">METHODIST HEALTHCARE SYSTEM OF SAN ANTONIO LTD LLP-METHODIST STONE OAK HOSPITAL                      </t>
  </si>
  <si>
    <t>127303903</t>
  </si>
  <si>
    <t>1700883196</t>
  </si>
  <si>
    <t xml:space="preserve">OAK BEND MEDICAL CENTER-OAKBEND MEDICAL CENTER                            </t>
  </si>
  <si>
    <t>094207002</t>
  </si>
  <si>
    <t>1770514077</t>
  </si>
  <si>
    <t xml:space="preserve">TEXAS HEALTH PRESBYTERIAN HOSPTAL PLANO-                                                  </t>
  </si>
  <si>
    <t>020967802</t>
  </si>
  <si>
    <t>1003883158</t>
  </si>
  <si>
    <t xml:space="preserve">TEXAS HEALTH PRESBYTERIAN HOSPITAL DENTON-                                                  </t>
  </si>
  <si>
    <t>020976902</t>
  </si>
  <si>
    <t>1295736734</t>
  </si>
  <si>
    <t xml:space="preserve">CHRISTUS HEALTH ARK LATEX-                                                  </t>
  </si>
  <si>
    <t>136326908</t>
  </si>
  <si>
    <t>1104845015</t>
  </si>
  <si>
    <t xml:space="preserve">TEXAS HEALTH HARRIS METHODIST HOSPITAL HURST-EULES-                                                  </t>
  </si>
  <si>
    <t>326725404</t>
  </si>
  <si>
    <t>1265772362</t>
  </si>
  <si>
    <t>SCOTT AND WHITE HOSPITAL COLLEGE STATION-BAYLOR SCOTT &amp; WHITE MEDICAL CENTER COLLEGE STATIO</t>
  </si>
  <si>
    <t>377705401</t>
  </si>
  <si>
    <t>1750819025</t>
  </si>
  <si>
    <t xml:space="preserve">NORTH HOUSTON TRMC LLC-TOMBALL REGIONAL MEDICAL CENTER                   </t>
  </si>
  <si>
    <t>020966001</t>
  </si>
  <si>
    <t>1205018439</t>
  </si>
  <si>
    <t xml:space="preserve">LAKE POINTE MEDICAL CENTER-BAYLOR SCOTT &amp; WHITE MEDICAL CENTER LAKE POINTE   </t>
  </si>
  <si>
    <t>146509801</t>
  </si>
  <si>
    <t>1932152337</t>
  </si>
  <si>
    <t xml:space="preserve">MEMORIAL HERMANN HOSPITAL SYSTEM-MHHS KATY HOSPITAL                                </t>
  </si>
  <si>
    <t>209345201</t>
  </si>
  <si>
    <t>1033165501</t>
  </si>
  <si>
    <t xml:space="preserve">METHODIST HOSPITALS OF DALLAS-METHODIST RICHARDSON MEDICAL CENTER               </t>
  </si>
  <si>
    <t>094193202</t>
  </si>
  <si>
    <t>1659323772</t>
  </si>
  <si>
    <t xml:space="preserve">COLUMBIA PLAZA MED CTR OF FT WORTH SUBSIDIARY LP-PLAZA MEDICAL CENTER OF FORT WORTH                </t>
  </si>
  <si>
    <t>160630301</t>
  </si>
  <si>
    <t>1942208616</t>
  </si>
  <si>
    <t xml:space="preserve">ST LUKES COMMUNITY HEALTH SERVICES-ST LUKES THE WOODLANDS HOSPITAL                   </t>
  </si>
  <si>
    <t>281028501</t>
  </si>
  <si>
    <t>281028502</t>
  </si>
  <si>
    <t>1083937593</t>
  </si>
  <si>
    <t xml:space="preserve">METHODIST HEALTH CENTERS-HOUSTON METHODIST WEST HOSPITAL                   </t>
  </si>
  <si>
    <t>312239201</t>
  </si>
  <si>
    <t>1841562709</t>
  </si>
  <si>
    <t xml:space="preserve">HH KILLEEN HEALTH SYSTEM LLC-SETON MEDICAL CENTER HARKER HEIGHTS               </t>
  </si>
  <si>
    <t>163925401</t>
  </si>
  <si>
    <t>1861467573</t>
  </si>
  <si>
    <t xml:space="preserve">THE MEDICAL CENTER OF SOUTHEAST TEXAS LP-                                                  </t>
  </si>
  <si>
    <t>408600101</t>
  </si>
  <si>
    <t>133478101</t>
  </si>
  <si>
    <t>1972517365</t>
  </si>
  <si>
    <t xml:space="preserve">COVENANT HEALTH SYSTEM-COVENANT MEDICAL CENTER                           </t>
  </si>
  <si>
    <t>208013701</t>
  </si>
  <si>
    <t>1619115383</t>
  </si>
  <si>
    <t xml:space="preserve">SETON FAMILY OF HOSPITALS-SETON MEDICAL CENTER HAYS                         </t>
  </si>
  <si>
    <t>291854201</t>
  </si>
  <si>
    <t>1558659714</t>
  </si>
  <si>
    <t xml:space="preserve">EL PASO CHILDRENS HOSPITAL-                                                  </t>
  </si>
  <si>
    <t>154504801</t>
  </si>
  <si>
    <t>1881688976</t>
  </si>
  <si>
    <t xml:space="preserve">HARLINGEN MEDICAL CENTER LP-                                                  </t>
  </si>
  <si>
    <t>354018901</t>
  </si>
  <si>
    <t>1790174860</t>
  </si>
  <si>
    <t xml:space="preserve">PRIME HEALTHCARE SERVICES MESQUITE LLC-DALLAS REGIONAL MEDICAL CENTER                    </t>
  </si>
  <si>
    <t>378943001</t>
  </si>
  <si>
    <t>1073043592</t>
  </si>
  <si>
    <t xml:space="preserve">HOUSTON PPH LLC-HCA HOUSTON HEALTHCARE MEDICAL CENTER             </t>
  </si>
  <si>
    <t>336478801</t>
  </si>
  <si>
    <t>1952723967</t>
  </si>
  <si>
    <t xml:space="preserve">HOUSTON METHODIST ST JOHN HOSPITAL-HOUSTON METHODIST CLEAR LAKE HOSPITAL             </t>
  </si>
  <si>
    <t>387515501</t>
  </si>
  <si>
    <t>1417465824</t>
  </si>
  <si>
    <t xml:space="preserve">ATHENS HOSPITAL LLC-UT HEALTH EAST TEXAS ATHENS HOSPITAL              </t>
  </si>
  <si>
    <t>138411709</t>
  </si>
  <si>
    <t>1720088123</t>
  </si>
  <si>
    <t xml:space="preserve">GUADALUPE COUNTY HOSPITAL BOARD-GUADALUPE REGIONAL MEDICAL CENTER                 </t>
  </si>
  <si>
    <t>137907508</t>
  </si>
  <si>
    <t>1124052162</t>
  </si>
  <si>
    <t xml:space="preserve">CITIZENS MEDICAL CENTER COUNTY OF VICTORIA-CITIZENS MEDICAL CENTER                           </t>
  </si>
  <si>
    <t>158980601</t>
  </si>
  <si>
    <t>1124137054</t>
  </si>
  <si>
    <t xml:space="preserve">SETON FAMILY OF HOSPITALS-ASCENSION SETON NORTHWEST                         </t>
  </si>
  <si>
    <t>194106401</t>
  </si>
  <si>
    <t>1578780870</t>
  </si>
  <si>
    <t xml:space="preserve">SETON FAMILY OF HOSPITALS-SETON MEDICAL CENTER WILLIAMSON                   </t>
  </si>
  <si>
    <t>175287501</t>
  </si>
  <si>
    <t>1285798918</t>
  </si>
  <si>
    <t>UNIVERSITY OF TEXAS SOUTHWESTERN MEDICAL CENTER AT-UNIVERSITY OF TEXAS SOUTHWESTERN UNIVERSITY HOSPTI</t>
  </si>
  <si>
    <t>094219503</t>
  </si>
  <si>
    <t>1497871628</t>
  </si>
  <si>
    <t xml:space="preserve">METHODIST SUGAR LAND HOSPITAL-HOUSTON METHODIST SUGAR LAND HOSPITAL             </t>
  </si>
  <si>
    <t>190123303</t>
  </si>
  <si>
    <t>1265568638</t>
  </si>
  <si>
    <t xml:space="preserve">SCOTT AND WHITE HOSPITAL ROUND ROCK-BAYLOR SCOTT &amp; WHITE MEDICAL CENTER - ROUND ROCK  </t>
  </si>
  <si>
    <t>298019501</t>
  </si>
  <si>
    <t>1659559573</t>
  </si>
  <si>
    <t xml:space="preserve">ST. LUKE'S COMMUNITY DEVELOPMENT CORPORATION-SUGAR-ST. LUKE'S SUGAR LAND HOSPITAL                    </t>
  </si>
  <si>
    <t>020979302</t>
  </si>
  <si>
    <t>1902857766</t>
  </si>
  <si>
    <t xml:space="preserve">COLUMBIA MEDICAL CENTER OF LAS COLINAS, INC-LAS COLINAS MEDICAL CENTER                        </t>
  </si>
  <si>
    <t>020957901</t>
  </si>
  <si>
    <t>1649223645</t>
  </si>
  <si>
    <t xml:space="preserve">ST DAVIDS HEALTHCARE PARTNERSHIP LP LLP-ROUND ROCK MEDICAL CENTER                         </t>
  </si>
  <si>
    <t>121776205</t>
  </si>
  <si>
    <t>121776204</t>
  </si>
  <si>
    <t>1992700983</t>
  </si>
  <si>
    <t xml:space="preserve">BAYLOR MEDICAL CENTER AT IRVING-                                                  </t>
  </si>
  <si>
    <t>339153401</t>
  </si>
  <si>
    <t>1710314141</t>
  </si>
  <si>
    <t>SAINT LUKE'S AT VINTAGE</t>
  </si>
  <si>
    <t>112671602</t>
  </si>
  <si>
    <t>1972581940</t>
  </si>
  <si>
    <t xml:space="preserve">COMMUNITY HOSPITAL OF BRAZOSPORT-BRAZOSPORT REGIONAL HEALTH SYSTEM                 </t>
  </si>
  <si>
    <t>094192402</t>
  </si>
  <si>
    <t>1255384533</t>
  </si>
  <si>
    <t xml:space="preserve">MEDICAL CENTER OF LEWISVILLE SUBSIDIARY LP-MEDICAL CENTER OF LEWISVILLE                      </t>
  </si>
  <si>
    <t>133245406</t>
  </si>
  <si>
    <t>1215969787</t>
  </si>
  <si>
    <t xml:space="preserve">TENET HOSPITALS LIMITED-THE HOSPITALS OF PROVIDENCE SIERRA CAMPUS         </t>
  </si>
  <si>
    <t>385345901</t>
  </si>
  <si>
    <t>1417471467</t>
  </si>
  <si>
    <t xml:space="preserve">WEATHERFORD HEALTH SERVICES, LLC-                                                  </t>
  </si>
  <si>
    <t>186221101</t>
  </si>
  <si>
    <t>1689629941</t>
  </si>
  <si>
    <t xml:space="preserve">METHODIST HOSPITAL OF DALLAS-METHODIST MANSFIELD MEDICAL CENTER                </t>
  </si>
  <si>
    <t>127278304</t>
  </si>
  <si>
    <t>1417941295</t>
  </si>
  <si>
    <t>UNIVERSITY OF TEXAS HEALTH AND SCIENCE CENTER AT TYLER</t>
  </si>
  <si>
    <t>111905902</t>
  </si>
  <si>
    <t>1306897277</t>
  </si>
  <si>
    <t xml:space="preserve">COLUMBIA MEDICAL CENTER OF DENTON SUBSIDIARY LP-DENTON REGIONAL MEDICAL CENTER                    </t>
  </si>
  <si>
    <t>131036903</t>
  </si>
  <si>
    <t>1396778064</t>
  </si>
  <si>
    <t xml:space="preserve">TEXAS HEALTH HARRIS METHODIST HOSPITAL CLEBURNE-                                                  </t>
  </si>
  <si>
    <t>415580601</t>
  </si>
  <si>
    <t>121789503</t>
  </si>
  <si>
    <t>1447883301</t>
  </si>
  <si>
    <t>1821009242</t>
  </si>
  <si>
    <t xml:space="preserve">CHRISTUS Santa Rosa Hospital-San Marcos       </t>
  </si>
  <si>
    <t>207311601</t>
  </si>
  <si>
    <t>1114903523</t>
  </si>
  <si>
    <t xml:space="preserve">BRIM HEALTHCARE OF TEXAS LLC-WADLEY REGIONAL MEDICAL CENTER                    </t>
  </si>
  <si>
    <t>192622201</t>
  </si>
  <si>
    <t>1376662296</t>
  </si>
  <si>
    <t xml:space="preserve">CEDAR PARK REGIONAL MEDICAL CENTER                </t>
  </si>
  <si>
    <t>350857401</t>
  </si>
  <si>
    <t>1871911016</t>
  </si>
  <si>
    <t xml:space="preserve">NORTH TEXAS - MCA, LLC-MEDICAL CENTER OF ALLIANCE                        </t>
  </si>
  <si>
    <t>349366001</t>
  </si>
  <si>
    <t>1609275585</t>
  </si>
  <si>
    <t xml:space="preserve">CHCA PEARLAND, LP-HCA HOUSTON HEALTHCARE PEARLAND                   </t>
  </si>
  <si>
    <t>135223905</t>
  </si>
  <si>
    <t>1265430177</t>
  </si>
  <si>
    <t xml:space="preserve">BAYLOR MEDICAL CENTER AT WAXAHACHIE               </t>
  </si>
  <si>
    <t>316296801</t>
  </si>
  <si>
    <t>1215296884</t>
  </si>
  <si>
    <t xml:space="preserve">TEXAS HEALTH HARRIS METHODIST HOSPITAL ALLIANCE-                                                  </t>
  </si>
  <si>
    <t>369162801</t>
  </si>
  <si>
    <t>1538522412</t>
  </si>
  <si>
    <t xml:space="preserve">TENET HOSPITALS LIMITED-THE HOSPITALS OF PROVIDENCE TRANSMOUNTAIN CAMPUS  </t>
  </si>
  <si>
    <t>217744601</t>
  </si>
  <si>
    <t>1902047376</t>
  </si>
  <si>
    <t xml:space="preserve">FLOWER MOUND HOSPITAL PARTNERS LLC-TEXAS HEALTH PRESBYTERIAN HOSPITAL FLOWER MOUND   </t>
  </si>
  <si>
    <t>020977701</t>
  </si>
  <si>
    <t>1134166192</t>
  </si>
  <si>
    <t xml:space="preserve">ORTHOPEDIC  HOSPITAL LTD-TEXAS ORTHOPEDIC  HOSPITAL                        </t>
  </si>
  <si>
    <t>343723801</t>
  </si>
  <si>
    <t>1427472463</t>
  </si>
  <si>
    <t xml:space="preserve">RESOLUTE HOSPITAL COMPANY LLC-                                                  </t>
  </si>
  <si>
    <t>094105602</t>
  </si>
  <si>
    <t>1518911833</t>
  </si>
  <si>
    <t xml:space="preserve">COLUMBIA NORTH HILLS HOSPITAL-COLUMBIA NORTH HILLS HOSPITA                      </t>
  </si>
  <si>
    <t>314161601</t>
  </si>
  <si>
    <t>1124305065</t>
  </si>
  <si>
    <t xml:space="preserve">BAYLOR MEDICAL CENTERS AT GARLAND AND MCKINNEY-BAYLOR SCOTT AND WHITE MEDICAL CENTER - MCKINNEY  </t>
  </si>
  <si>
    <t>412747401</t>
  </si>
  <si>
    <t>189791001</t>
  </si>
  <si>
    <t>1245878990</t>
  </si>
  <si>
    <t>1144225699</t>
  </si>
  <si>
    <t xml:space="preserve">WALKER COUNTY HOSPITAL CORPORATION-HUNTSVILLE MEMORIAL HOSPITAL                      </t>
  </si>
  <si>
    <t>110803703</t>
  </si>
  <si>
    <t>1770579591</t>
  </si>
  <si>
    <t xml:space="preserve">FORT DUNCAN REGIONAL MEDICAL CENTER LP-FORT DUNCAN REGIONAL MEDICAL CENTER               </t>
  </si>
  <si>
    <t>Rural</t>
  </si>
  <si>
    <t>139172412</t>
  </si>
  <si>
    <t>1396746129</t>
  </si>
  <si>
    <t xml:space="preserve">MEMORIAL MEDICAL CENTER OF EAST TEXAS-MEMORIAL MED CTR OF EAST TX                       </t>
  </si>
  <si>
    <t>094164302</t>
  </si>
  <si>
    <t>1487607792</t>
  </si>
  <si>
    <t xml:space="preserve">WOODLAND HEIGHTS MEDICAL CENTER                   </t>
  </si>
  <si>
    <t>193399601</t>
  </si>
  <si>
    <t>1629138029</t>
  </si>
  <si>
    <t xml:space="preserve">ROCKWALL REGIONAL HOSPITAL LLC-TEXAS HEALTH PRESBYTERIAN HOSPITAL ROCKWALL       </t>
  </si>
  <si>
    <t>163111101</t>
  </si>
  <si>
    <t>1063411767</t>
  </si>
  <si>
    <t xml:space="preserve">ESSENT PRMC LP-PARIS REGIONAL MEDICAL CENTER                     </t>
  </si>
  <si>
    <t>121782009</t>
  </si>
  <si>
    <t>1740288505</t>
  </si>
  <si>
    <t xml:space="preserve">UVALDE COUNTY HOSPITAL AUTHORITY-UVALDE MEMORIAL HOSPITAL                          </t>
  </si>
  <si>
    <t>366812101</t>
  </si>
  <si>
    <t>1033568621</t>
  </si>
  <si>
    <t>CHRISTUS HOPKINS HEALTH ALLIANCE-CHRISTUS MOTHER FRANCES HOSPITAL - SULPHUR SPRINGS</t>
  </si>
  <si>
    <t>131030203</t>
  </si>
  <si>
    <t>021798601</t>
  </si>
  <si>
    <t>1801831748</t>
  </si>
  <si>
    <t xml:space="preserve">NACOGDOCHES COUNTY HOSPITAL DISTRICT-MEMORIAL HOSPITAL                                 </t>
  </si>
  <si>
    <t>409332001</t>
  </si>
  <si>
    <t>1053963009</t>
  </si>
  <si>
    <t>1467403477</t>
  </si>
  <si>
    <t>COLLEGE STATION MEDICAL CENTER</t>
  </si>
  <si>
    <t>094140302</t>
  </si>
  <si>
    <t>1457382798</t>
  </si>
  <si>
    <t xml:space="preserve">TEXAS HEALTH PRESBYTERIAN HOSPITAL KAUFMAN-                                                  </t>
  </si>
  <si>
    <t>130606006</t>
  </si>
  <si>
    <t>1124076401</t>
  </si>
  <si>
    <t xml:space="preserve">DECATUR HOSPITAL AUTHORITY-WISE HEALTH SYSTEM                                </t>
  </si>
  <si>
    <t>349059101</t>
  </si>
  <si>
    <t>1871917971</t>
  </si>
  <si>
    <t xml:space="preserve">SAN ANTONIO BEHAVIORAL HEALTHCARE HOSPITAL, LLC-                                                  </t>
  </si>
  <si>
    <t>Non-State-Owned IMD</t>
  </si>
  <si>
    <t>121829905</t>
  </si>
  <si>
    <t>1598764359</t>
  </si>
  <si>
    <t xml:space="preserve">WEST OAK HOSPITAL INC-TEXAS WEST OAKS HOSPITAL                          </t>
  </si>
  <si>
    <t>130605205</t>
  </si>
  <si>
    <t>1700885076</t>
  </si>
  <si>
    <t xml:space="preserve">NACOGDOCHES MEDICAL CENTER                        </t>
  </si>
  <si>
    <t>191968002</t>
  </si>
  <si>
    <t>191968001</t>
  </si>
  <si>
    <t>1386779304</t>
  </si>
  <si>
    <t xml:space="preserve">UNIVERSITY BEHAVIORAL HEALTH OF EL PASO LLC       </t>
  </si>
  <si>
    <t>337433201</t>
  </si>
  <si>
    <t>1710985098</t>
  </si>
  <si>
    <t>TIRR MEMORIAL HERMANN</t>
  </si>
  <si>
    <t>138913209</t>
  </si>
  <si>
    <t>1174526529</t>
  </si>
  <si>
    <t xml:space="preserve">TITUS COUNTY MEM HOSP DIST-TITUS REGIONAL MEDICAL CENTER                     </t>
  </si>
  <si>
    <t>127304703</t>
  </si>
  <si>
    <t>1508899204</t>
  </si>
  <si>
    <t xml:space="preserve">TEXAS HEALTH HARRIS METHODIST HOSPITAL AZLE-                                                  </t>
  </si>
  <si>
    <t>358963201</t>
  </si>
  <si>
    <t>1255708715</t>
  </si>
  <si>
    <t xml:space="preserve">OCH HOLDINGS-OUR CHILDRENS HOUSE                               </t>
  </si>
  <si>
    <t>020982701</t>
  </si>
  <si>
    <t>1548291883</t>
  </si>
  <si>
    <t xml:space="preserve">TEXAS HEALTH PRESBYTERIAN HOSPITAL ALLEN-                                                  </t>
  </si>
  <si>
    <t>361635101</t>
  </si>
  <si>
    <t>1003282039</t>
  </si>
  <si>
    <t xml:space="preserve">SUN HOUSTON, LLC-                                                  </t>
  </si>
  <si>
    <t>112742503</t>
  </si>
  <si>
    <t>1326015595</t>
  </si>
  <si>
    <t>Clarity Child Guidance Center
8535 Tom Slick Drive
San Antonio, TX 78229</t>
  </si>
  <si>
    <t>Non-state-owned IMD</t>
  </si>
  <si>
    <t>333289201</t>
  </si>
  <si>
    <t>1457791105</t>
  </si>
  <si>
    <t xml:space="preserve">DALLAS BEHAVIORAL HEALTHCARE HOSPITAL LLC-                                                  </t>
  </si>
  <si>
    <t>121816602</t>
  </si>
  <si>
    <t>1164510673</t>
  </si>
  <si>
    <t xml:space="preserve">PALESTINE PRINCIPAL HEALTHCARE LIMITED PARTNERSHIP-PALESTINE REGIONAL MEDICAL                        </t>
  </si>
  <si>
    <t>175965601</t>
  </si>
  <si>
    <t>1861598633</t>
  </si>
  <si>
    <t xml:space="preserve">SHC KPH LP-KINGWOOD PINES HOSPITAL                           </t>
  </si>
  <si>
    <t>021196301</t>
  </si>
  <si>
    <t>1245344472</t>
  </si>
  <si>
    <t>TXDSHS dba North Texas State Hospital-Vernon</t>
  </si>
  <si>
    <t>State-Owned IMD</t>
  </si>
  <si>
    <t>021240902</t>
  </si>
  <si>
    <t>1043280951</t>
  </si>
  <si>
    <t xml:space="preserve">TEXAS LAUREL RIDGE HOSPITAL LP-LAUREL RIDGE TREATMENT CENTER                     </t>
  </si>
  <si>
    <t>376837601</t>
  </si>
  <si>
    <t>1184179194</t>
  </si>
  <si>
    <t xml:space="preserve">METHODIST HEALTH CENTERS-HOUSTON METHODIST THE WOODLANDS HOSPITAL          </t>
  </si>
  <si>
    <t>119877204</t>
  </si>
  <si>
    <t>1104830900</t>
  </si>
  <si>
    <t xml:space="preserve">VAL VERDE HOSPITAL CORPORATION-VAL VERDE REGIONAL MEDICAL CENTER                 </t>
  </si>
  <si>
    <t>127294003</t>
  </si>
  <si>
    <t>1790782704</t>
  </si>
  <si>
    <t xml:space="preserve">SID PETERSON MEMORIAL HOSPITAL-PETERSON REGIONAL MEDICAL CENTER                  </t>
  </si>
  <si>
    <t>130959304</t>
  </si>
  <si>
    <t>1679678767</t>
  </si>
  <si>
    <t xml:space="preserve">MATAGORDA COUNTY HOSPITAL DISTRICT-MATAGORDA REGIONAL MEDICAL CENTER                 </t>
  </si>
  <si>
    <t>387381201</t>
  </si>
  <si>
    <t>1730697350</t>
  </si>
  <si>
    <t xml:space="preserve">JACKSONVILLE HOSPITAL LLC-UT HEALTH EAST TEXAS JACKSONVILLE HOSPITAL        </t>
  </si>
  <si>
    <t>112697102</t>
  </si>
  <si>
    <t>1689650616</t>
  </si>
  <si>
    <t xml:space="preserve">MEMORIAL HOSP OF POLK COUNTY-CHI ST LUKES HEALTH MEMORIAL LIVINGSTON           </t>
  </si>
  <si>
    <t>112746602</t>
  </si>
  <si>
    <t>1922078815</t>
  </si>
  <si>
    <t xml:space="preserve">GLEN OAKS HOSPITAL INC-GLEN OAKS HOSPITAL                                </t>
  </si>
  <si>
    <t>112701102</t>
  </si>
  <si>
    <t>1144274226</t>
  </si>
  <si>
    <t xml:space="preserve">NAVARRO REGIONAL HOSPITAL                         </t>
  </si>
  <si>
    <t>094178302</t>
  </si>
  <si>
    <t>1114998911</t>
  </si>
  <si>
    <t xml:space="preserve">LAKE GRANBURY MEDICAL CENTER                      </t>
  </si>
  <si>
    <t>094222903</t>
  </si>
  <si>
    <t>1003885641</t>
  </si>
  <si>
    <t xml:space="preserve">CHRISTUS SPOHN HEALTH SYSTEM CORPORATION-                                                  </t>
  </si>
  <si>
    <t>020811801</t>
  </si>
  <si>
    <t>1447228747</t>
  </si>
  <si>
    <t xml:space="preserve">CHRISTUS SPOHN HEALTH SYSTEM CORPORATION-CHRISTUS SPOHN HOSPITAL BEEVILLE                  </t>
  </si>
  <si>
    <t>281219001</t>
  </si>
  <si>
    <t>1407990088</t>
  </si>
  <si>
    <t xml:space="preserve">ST LUKES PATIENTS MEDICAL CENTER-                                                  </t>
  </si>
  <si>
    <t>387377001</t>
  </si>
  <si>
    <t>1326546797</t>
  </si>
  <si>
    <t xml:space="preserve">HENDERSON HOSPITAL LLC-UT HEALTH EAST TEXAS HENDERSON HOSPITAL           </t>
  </si>
  <si>
    <t>353712801</t>
  </si>
  <si>
    <t>1396138970</t>
  </si>
  <si>
    <t xml:space="preserve">SCOTT &amp; WHITE HOSPITAL-MARBLE FALLS-BAYLOR SCOTT &amp; WHITE MEDICAL CENTER-MARBLE FALLS  </t>
  </si>
  <si>
    <t>021203701</t>
  </si>
  <si>
    <t>1730187568</t>
  </si>
  <si>
    <t xml:space="preserve">CYPRESS CREEK HOSPITAL INC                        </t>
  </si>
  <si>
    <t>136436606</t>
  </si>
  <si>
    <t>1093783391</t>
  </si>
  <si>
    <t xml:space="preserve">CHRISTUS SPOHN HEALTH SYSTEM CORPORATION-CHRISTUS SPOHN HOSPITAL KLEBERG                   </t>
  </si>
  <si>
    <t>379200401</t>
  </si>
  <si>
    <t>1376071530</t>
  </si>
  <si>
    <t xml:space="preserve">METHODIST HEALTHCARE SYSTEM OF SAN ANTONIO LTD LLP-METHODIST HOSPITAL SOUTH                          </t>
  </si>
  <si>
    <t>388217701</t>
  </si>
  <si>
    <t>169553801</t>
  </si>
  <si>
    <t>1801826839</t>
  </si>
  <si>
    <t xml:space="preserve">BAYLOR SCOTT &amp; WHITE MEDICAL CENTER - CENTENNIAL-                                                  </t>
  </si>
  <si>
    <t>162459501</t>
  </si>
  <si>
    <t>1942292255</t>
  </si>
  <si>
    <t xml:space="preserve">TEXAS SPINE AND JOINT HOSPITAL LTD                </t>
  </si>
  <si>
    <t>136332705</t>
  </si>
  <si>
    <t>1760567085</t>
  </si>
  <si>
    <t xml:space="preserve">STARR COUNTY MEMORIAL HOSPITAL                    </t>
  </si>
  <si>
    <t>127263503</t>
  </si>
  <si>
    <t>1073580726</t>
  </si>
  <si>
    <t xml:space="preserve">METHODIST HOSPITAL PLAINVIEW-COVENANT HOSPITAL PLAINVIEW                       </t>
  </si>
  <si>
    <t>094221102</t>
  </si>
  <si>
    <t>1386652527</t>
  </si>
  <si>
    <t xml:space="preserve">CORNERSTONE REGIONAL HOSPITAL                     </t>
  </si>
  <si>
    <t>094351601</t>
  </si>
  <si>
    <t>1821061532</t>
  </si>
  <si>
    <t>HEALTHSOUTH REHABILITATION-ENCOMPASS HEALTH  REHABILITATION HOSPITAL OF MIDLA</t>
  </si>
  <si>
    <t>162965101</t>
  </si>
  <si>
    <t>1659352987</t>
  </si>
  <si>
    <t xml:space="preserve">USMD HOSPITAL AT ARLINGTON LP                     </t>
  </si>
  <si>
    <t>333086201</t>
  </si>
  <si>
    <t>1578809505</t>
  </si>
  <si>
    <t xml:space="preserve">TEXAS OAKS PSYCHIATRIC HOSPITAL LP-AUSTIN OAKS HOSPITAL                              </t>
  </si>
  <si>
    <t>217547301</t>
  </si>
  <si>
    <t>1093021719</t>
  </si>
  <si>
    <t xml:space="preserve">BEHAVIORAL HEALTH MANAGEMENT, LLC-                                                  </t>
  </si>
  <si>
    <t>371439601</t>
  </si>
  <si>
    <t>1154782548</t>
  </si>
  <si>
    <t xml:space="preserve">STRATEGIC BH-BROWNSVILLE, LLC-PALMS BEHAVIORAL HEALTH                           </t>
  </si>
  <si>
    <t>121794503</t>
  </si>
  <si>
    <t>1922031541</t>
  </si>
  <si>
    <t xml:space="preserve">TEXAS HEALTH HARRIS METHODIST HOSPITAL STEPHENVILL-                                                  </t>
  </si>
  <si>
    <t>112706003</t>
  </si>
  <si>
    <t>1598749707</t>
  </si>
  <si>
    <t xml:space="preserve">CHRISTUS JASPER MEMORIAL HOSPITAL-                                                  </t>
  </si>
  <si>
    <t>348990801</t>
  </si>
  <si>
    <t>1689098790</t>
  </si>
  <si>
    <t xml:space="preserve">HOUSTON BEHAVIORAL HEALTHCARE HOSPITAL, LLC-                                                  </t>
  </si>
  <si>
    <t>308032701</t>
  </si>
  <si>
    <t>1386902138</t>
  </si>
  <si>
    <t xml:space="preserve">PRIME HEALTHCARE SERVICES PAMPA LLC-PAMPA REGIONAL MEDICAL CENTER                     </t>
  </si>
  <si>
    <t>121822403</t>
  </si>
  <si>
    <t>1700805678</t>
  </si>
  <si>
    <t xml:space="preserve">PRHC ENNIS LP-ENNIS REGIONAL MEDICAL CENTER                     </t>
  </si>
  <si>
    <t>281514401</t>
  </si>
  <si>
    <t>1225289499</t>
  </si>
  <si>
    <t xml:space="preserve">LUBBOCK HERITAGE HOSPITAL LLC-GRACE MEDICAL CENTER                              </t>
  </si>
  <si>
    <t>021168201</t>
  </si>
  <si>
    <t>1548233265</t>
  </si>
  <si>
    <t>HEALTHSOUTH REHAB INSTITUTUE OF SAN ANTONIO RIOSA-ENCOMPASS HEALTH REHABILITATION HOSPITAL OF SAN AN</t>
  </si>
  <si>
    <t>138950412</t>
  </si>
  <si>
    <t>1972590602</t>
  </si>
  <si>
    <t xml:space="preserve">PALO PINTO GENERAL HOSPITAL                       </t>
  </si>
  <si>
    <t>021215104</t>
  </si>
  <si>
    <t>1689692402</t>
  </si>
  <si>
    <t xml:space="preserve">HMIH CEDAR CREST LLC-CEDAR CREST HOSPITAL                              </t>
  </si>
  <si>
    <t>313188001</t>
  </si>
  <si>
    <t>1659539567</t>
  </si>
  <si>
    <t xml:space="preserve">HEALTHSOUTH REHABILITATION HOSPITAL OF ABILENE LLC-HEALTHSOUTH REHABILITATION HOSPITAL OF ABILENE    </t>
  </si>
  <si>
    <t>217884004</t>
  </si>
  <si>
    <t>1326134255</t>
  </si>
  <si>
    <t xml:space="preserve">DIMMIT REGIONAL HOSPITAL-                                                  </t>
  </si>
  <si>
    <t>184076101</t>
  </si>
  <si>
    <t>1205999232</t>
  </si>
  <si>
    <t xml:space="preserve">HICKORY TRAIL HOSPITAL LP                         </t>
  </si>
  <si>
    <t>135226205</t>
  </si>
  <si>
    <t>1154315307</t>
  </si>
  <si>
    <t xml:space="preserve">SCOTT &amp;  WHITE HOSPITAL BRENHAM-BAYLOR SCOTT AND WHITE MEDICAL CENTER BRENHAM     </t>
  </si>
  <si>
    <t>197063401</t>
  </si>
  <si>
    <t>1841497153</t>
  </si>
  <si>
    <t xml:space="preserve">GPCH LLC-GOLDEN PLAINS COMMUNITY HOSPITAL                  </t>
  </si>
  <si>
    <t>331242301</t>
  </si>
  <si>
    <t>1851632616</t>
  </si>
  <si>
    <t xml:space="preserve">LANCASTER REGIONAL HOSPITAL LP-CRESCENT MEDICAL CENTER LANCASTER                 </t>
  </si>
  <si>
    <t>127298107</t>
  </si>
  <si>
    <t>1174563779</t>
  </si>
  <si>
    <t xml:space="preserve">ANDREWS COUNTY HOSPITAL DISTRICT                  </t>
  </si>
  <si>
    <t>133258705</t>
  </si>
  <si>
    <t>1225146400</t>
  </si>
  <si>
    <t xml:space="preserve">METHODIST HOSPITAL LEVELLAND-COVENANT HOSPITAL LEVELLAND                       </t>
  </si>
  <si>
    <t>133244705</t>
  </si>
  <si>
    <t>1275581852</t>
  </si>
  <si>
    <t xml:space="preserve">ROLLING PLAINS MEMORIAL HOSPITAL                  </t>
  </si>
  <si>
    <t>286326801</t>
  </si>
  <si>
    <t>1154612638</t>
  </si>
  <si>
    <t>SETON FAMILY OF HOSPITALS-SETON SMITHVILLE REGIONAL HOSPITAL</t>
  </si>
  <si>
    <t>405102101</t>
  </si>
  <si>
    <t>1285191452</t>
  </si>
  <si>
    <t>1831160423</t>
  </si>
  <si>
    <t xml:space="preserve">SCENIC MOUNTAIN MEDICAL CENTER                    </t>
  </si>
  <si>
    <t>158977201</t>
  </si>
  <si>
    <t>1750499273</t>
  </si>
  <si>
    <t xml:space="preserve">SETON FAMILY OF HOSPITALS-SETON SOUTHWEST HOSPITAL                          </t>
  </si>
  <si>
    <t>138911619</t>
  </si>
  <si>
    <t>1437148020</t>
  </si>
  <si>
    <t xml:space="preserve">CUERO COMMUNITY HOSPITAL                          </t>
  </si>
  <si>
    <t>136430906</t>
  </si>
  <si>
    <t>1497726343</t>
  </si>
  <si>
    <t xml:space="preserve">HILL COUNTRY MEMORIAL HOSPITAL-HILL COUNTRY MEMORIAL HOSP                        </t>
  </si>
  <si>
    <t>344854001</t>
  </si>
  <si>
    <t>1215354899</t>
  </si>
  <si>
    <t xml:space="preserve">WESTPARK SPRINGS LLC-                                                  </t>
  </si>
  <si>
    <t>133544006</t>
  </si>
  <si>
    <t>1568454403</t>
  </si>
  <si>
    <t xml:space="preserve">DEAF SMITH COUNTY HOSPITAL DISTRICT-HEREFORD REGIONAL MEDICAL CENTER                  </t>
  </si>
  <si>
    <t>021195501</t>
  </si>
  <si>
    <t>1477669208</t>
  </si>
  <si>
    <t>Texas HHSC North Texas State Hospital-Wichita</t>
  </si>
  <si>
    <t>171848805</t>
  </si>
  <si>
    <t>171848801</t>
  </si>
  <si>
    <t>1649273434</t>
  </si>
  <si>
    <t xml:space="preserve">BAYLOR REGIONAL MEDICAL CENTER AT PLANO-                                                  </t>
  </si>
  <si>
    <t>177658501</t>
  </si>
  <si>
    <t>1851346407</t>
  </si>
  <si>
    <t xml:space="preserve">UHP LP                                            </t>
  </si>
  <si>
    <t>112745802</t>
  </si>
  <si>
    <t>1518937218</t>
  </si>
  <si>
    <t xml:space="preserve">RIVER CREST HOSPITAL                              </t>
  </si>
  <si>
    <t>136330112</t>
  </si>
  <si>
    <t>1578588463</t>
  </si>
  <si>
    <t xml:space="preserve">SCURRY COUNTY HOSPITAL DISTRICT-D.M. COGDELL MEMORIAL HOSPITAL                    </t>
  </si>
  <si>
    <t>212140201</t>
  </si>
  <si>
    <t>1427048453</t>
  </si>
  <si>
    <t>MEDINA COUNTY HOSPITAL DISTRICT-MEDINA HEALTHCARE SYSTEM,MEDINA REGIONAL HOSPITAL,</t>
  </si>
  <si>
    <t>094121303</t>
  </si>
  <si>
    <t>1821025990</t>
  </si>
  <si>
    <t xml:space="preserve">MEMORIAL HOSPITAL                                 </t>
  </si>
  <si>
    <t>137909111</t>
  </si>
  <si>
    <t>1689630865</t>
  </si>
  <si>
    <t xml:space="preserve">MEMORIAL MEDICAL CENTER                           </t>
  </si>
  <si>
    <t>220238402</t>
  </si>
  <si>
    <t>220238401</t>
  </si>
  <si>
    <t>1043457583</t>
  </si>
  <si>
    <t xml:space="preserve">MEMORIAL HERMANN REHABILITATION HOSPITAL KATY-                                                  </t>
  </si>
  <si>
    <t>135151206</t>
  </si>
  <si>
    <t>1871599829</t>
  </si>
  <si>
    <t xml:space="preserve">WILSON COUNTY MEMORIAL HOSPITAL DISTRICT-CONNALLY MEMORIAL MEDICAL CENTER                  </t>
  </si>
  <si>
    <t>112751605</t>
  </si>
  <si>
    <t>1720094550</t>
  </si>
  <si>
    <t>Texas Department of State Health Services dba El Paso Psychiatric Center</t>
  </si>
  <si>
    <t>133252009</t>
  </si>
  <si>
    <t>133252010</t>
  </si>
  <si>
    <t>1992285282</t>
  </si>
  <si>
    <t>1093786204</t>
  </si>
  <si>
    <t xml:space="preserve">NHCI OF HILLSBORO INC-HILL REGIONAL HOSPITAL                            </t>
  </si>
  <si>
    <t>021194801</t>
  </si>
  <si>
    <t>1326052226</t>
  </si>
  <si>
    <t>Texas Department of State Health Services dba Austin State Hospital</t>
  </si>
  <si>
    <t>133250406</t>
  </si>
  <si>
    <t>1326079534</t>
  </si>
  <si>
    <t xml:space="preserve">CHILDRESS COUNTY HOSPITAL DISTRICT-CHILDRESS REGIONAL MEDICAL CENTER                 </t>
  </si>
  <si>
    <t>388696201</t>
  </si>
  <si>
    <t>1184132524</t>
  </si>
  <si>
    <t xml:space="preserve">PITTSBURG HOSPITAL LLC-UT HEALTH EAST TEXAS PITTSBURG HOSPITAL           </t>
  </si>
  <si>
    <t>135033210</t>
  </si>
  <si>
    <t>1740238641</t>
  </si>
  <si>
    <t xml:space="preserve">COLUMBUS COMMUNITY HOSPITAL-                                                  </t>
  </si>
  <si>
    <t>141858401</t>
  </si>
  <si>
    <t>1952306672</t>
  </si>
  <si>
    <t xml:space="preserve">MOTHER FRANCES HOSPITAL JACKSONVILLE              </t>
  </si>
  <si>
    <t>387663301</t>
  </si>
  <si>
    <t>1538667035</t>
  </si>
  <si>
    <t xml:space="preserve">CARTHAGE HOSPITAL LLC-UT HEALTH EAST TEXAS CARTHAGE HOSPITAL            </t>
  </si>
  <si>
    <t>345305201</t>
  </si>
  <si>
    <t>1275956807</t>
  </si>
  <si>
    <t xml:space="preserve">GEORGETOWN BEHAVIORAL HEALTH INSTITUTE, LLC-GEORGETOWN BEHAVIORAL HEALTH INSTITUTE LLC        </t>
  </si>
  <si>
    <t>396650901</t>
  </si>
  <si>
    <t>1972071991</t>
  </si>
  <si>
    <t xml:space="preserve">GAINESVILLE COMMUNITY HOSPITAL, INC.-NORTH TEXAS MEDICAL CENTER                        </t>
  </si>
  <si>
    <t>137919003</t>
  </si>
  <si>
    <t>1992713119</t>
  </si>
  <si>
    <t>Texas Department of State Health Services dba Terrell State Hospital</t>
  </si>
  <si>
    <t>348183001</t>
  </si>
  <si>
    <t>1144625153</t>
  </si>
  <si>
    <t xml:space="preserve">AUSTIN BEHAVIORAL HOSPITAL LLC-CROSS CREEK HOSPITAL                              </t>
  </si>
  <si>
    <t>140714001</t>
  </si>
  <si>
    <t>1861487779</t>
  </si>
  <si>
    <t xml:space="preserve">LIMESTONE MEDICAL CENTER                          </t>
  </si>
  <si>
    <t>311054601</t>
  </si>
  <si>
    <t>1003192311</t>
  </si>
  <si>
    <t xml:space="preserve">EL CAMPO MEMORIAL HOSPITAL-                                                  </t>
  </si>
  <si>
    <t>094347402</t>
  </si>
  <si>
    <t>1144294893</t>
  </si>
  <si>
    <t xml:space="preserve">HEALTHSOUTH PLANO REHABILITATION HOSPITAL LLC-HEALTHSOUTH PLANO REHABILITATION HOSPITAL         </t>
  </si>
  <si>
    <t>333366801</t>
  </si>
  <si>
    <t>1750620456</t>
  </si>
  <si>
    <t xml:space="preserve">OCEANS BEHAVIORAL HOSPITAL OF ABILENE LLC-                                                  </t>
  </si>
  <si>
    <t>336658501</t>
  </si>
  <si>
    <t>1396184180</t>
  </si>
  <si>
    <t xml:space="preserve">BEHAVIORAL HEALTH CENTER OF THE PERMIAN BASIN LLC-OCEANS BEHAVIORAL HOSPITAL OF PERMIAN BASIN       </t>
  </si>
  <si>
    <t>112684904</t>
  </si>
  <si>
    <t>1831170273</t>
  </si>
  <si>
    <t xml:space="preserve">REEVES COUNTY HOSPITAL DISTRICT                   </t>
  </si>
  <si>
    <t>094129604</t>
  </si>
  <si>
    <t>1700991700</t>
  </si>
  <si>
    <t xml:space="preserve">MOORE COUNTY HOSPITAL-                                                  </t>
  </si>
  <si>
    <t>391264401</t>
  </si>
  <si>
    <t>1740791748</t>
  </si>
  <si>
    <t xml:space="preserve">WOODLAND SPINGS LLC-WOODLAND SPRINGS                                  </t>
  </si>
  <si>
    <t>112688004</t>
  </si>
  <si>
    <t>007047601</t>
  </si>
  <si>
    <t>1447574819</t>
  </si>
  <si>
    <t xml:space="preserve">FRIO HOSPITAL-FRIO REGIONAL SWING BED                           </t>
  </si>
  <si>
    <t>189947801</t>
  </si>
  <si>
    <t>1134108053</t>
  </si>
  <si>
    <t xml:space="preserve">DAWSON COUNTY HOSPITAL DISTRICT-MEDICAL ARTS HOSPITAL                             </t>
  </si>
  <si>
    <t>314562501</t>
  </si>
  <si>
    <t>1982920773</t>
  </si>
  <si>
    <t xml:space="preserve">HEALTHSOUTH REHABILITATION HOSPITAL OF DALLAS LLC-HEALTHSOUTH REHABILITATION HOSPITAL OF DALLAS     </t>
  </si>
  <si>
    <t>391576104</t>
  </si>
  <si>
    <t>1114435260</t>
  </si>
  <si>
    <t xml:space="preserve">CROCKETT MEDICAL CENTER LLC-CROCKETT MEDICAL CENTER                           </t>
  </si>
  <si>
    <t>185556101</t>
  </si>
  <si>
    <t>1962504340</t>
  </si>
  <si>
    <t xml:space="preserve">TEXAS HEART HOSPITAL OF THE SOUTHWEST LLP-BAYLOR SCOTT &amp; WHITE THE HEART HOSPITAL PLANO     </t>
  </si>
  <si>
    <t>130616909</t>
  </si>
  <si>
    <t>130616902</t>
  </si>
  <si>
    <t>1760598692</t>
  </si>
  <si>
    <t xml:space="preserve">PECOS COUNTY MEMORIAL HOSPITAL-                                                  </t>
  </si>
  <si>
    <t>209190201</t>
  </si>
  <si>
    <t>1245422567</t>
  </si>
  <si>
    <t xml:space="preserve">HEALTHSOUTH REHABILITATION HOSPITAL OF ROUND ROCK </t>
  </si>
  <si>
    <t>137074409</t>
  </si>
  <si>
    <t>1689650921</t>
  </si>
  <si>
    <t xml:space="preserve">EASTLAND MEMORIAL HOSPITAL DISTRICT-EASTLAND MEMORIAL HOSPITAL                        </t>
  </si>
  <si>
    <t>094153604</t>
  </si>
  <si>
    <t>1356446686</t>
  </si>
  <si>
    <t xml:space="preserve">SETON FAMILY OF HOSPITALS-ASCENSION SETON EDGAR B DAVIS                     </t>
  </si>
  <si>
    <t>388701003</t>
  </si>
  <si>
    <t>1477061885</t>
  </si>
  <si>
    <t xml:space="preserve">QUITMAN HOSPITAL LLC-UT HEALTH EAST TEXAS                              </t>
  </si>
  <si>
    <t>210433301</t>
  </si>
  <si>
    <t>1427048743</t>
  </si>
  <si>
    <t xml:space="preserve">RED RIVER HOSPITAL LLC-RED RIVER HOSPITAL                                </t>
  </si>
  <si>
    <t>151691601</t>
  </si>
  <si>
    <t>1609855139</t>
  </si>
  <si>
    <t xml:space="preserve">BAYLOR HEART AND VASCULAR CENTER                  </t>
  </si>
  <si>
    <t>134772611</t>
  </si>
  <si>
    <t>1780823021</t>
  </si>
  <si>
    <t xml:space="preserve">CORYELL COUNTY MEMORIAL HOSPITAL AUTHORITY-                                                  </t>
  </si>
  <si>
    <t>094151004</t>
  </si>
  <si>
    <t>1003833013</t>
  </si>
  <si>
    <t xml:space="preserve">SETON FAMILY OF HOSPITALS-SETON HIGHLAND LAKES                              </t>
  </si>
  <si>
    <t>111915801</t>
  </si>
  <si>
    <t>1497708929</t>
  </si>
  <si>
    <t xml:space="preserve">PARKVIEW REGIONAL HOSPITAL                        </t>
  </si>
  <si>
    <t>210274101</t>
  </si>
  <si>
    <t>1184868879</t>
  </si>
  <si>
    <t xml:space="preserve">ST LUKES LAKESIDE HOSPITAL LLC-ST LUKES LAKESIDE HOSPITAL                        </t>
  </si>
  <si>
    <t>395486901</t>
  </si>
  <si>
    <t>1346729159</t>
  </si>
  <si>
    <t>BAYLOR SCOTT &amp; WHITE MEDICAL CENTERS - CAPITOL ARE-BAYLOR SCOTT &amp; WHITE MEDICAL CENTER - PFLUGERVILLE</t>
  </si>
  <si>
    <t>020988401</t>
  </si>
  <si>
    <t>1023011657</t>
  </si>
  <si>
    <t xml:space="preserve">SWEENY COMMUNITY HOSPITAL                         </t>
  </si>
  <si>
    <t>094224503</t>
  </si>
  <si>
    <t>1356312243</t>
  </si>
  <si>
    <t xml:space="preserve">BIG BEND REGIONAL MEDICAL CENTER                  </t>
  </si>
  <si>
    <t>136412710</t>
  </si>
  <si>
    <t>1699772541</t>
  </si>
  <si>
    <t xml:space="preserve">KARNES COUNTY HOSPITAL DISTRICT-OTTO KAISER MEMORIAL HOSPITAL                     </t>
  </si>
  <si>
    <t>309446801</t>
  </si>
  <si>
    <t>1548546088</t>
  </si>
  <si>
    <t xml:space="preserve">HEALTHSOUTH REHAB  HOSPITAL OF SOUTH AUSTIN LLC-HEALTHSOUTH REHABILITATION  HOSPITAL OF AUSTIN    </t>
  </si>
  <si>
    <t>176692501</t>
  </si>
  <si>
    <t>1659362630</t>
  </si>
  <si>
    <t xml:space="preserve">ST MARKS MEDICAL CENTER                           </t>
  </si>
  <si>
    <t>130618504</t>
  </si>
  <si>
    <t>1811916901</t>
  </si>
  <si>
    <t xml:space="preserve">TERRY MEMORIAL HOSPITAL DISTRICT-BROWNFIELD REGIONAL MEDICAL CENTER                </t>
  </si>
  <si>
    <t>137227806</t>
  </si>
  <si>
    <t>1790702371</t>
  </si>
  <si>
    <t xml:space="preserve">COUNTY OF YOAKUM-YOAKUM COUNTY HOSPITAL                            </t>
  </si>
  <si>
    <t>282322101</t>
  </si>
  <si>
    <t>1407169196</t>
  </si>
  <si>
    <t xml:space="preserve">AMH CATH LABS, LLC-TEXAS HEALTH HEART &amp; VASCULAR HOSPITAL ARLINGTON  </t>
  </si>
  <si>
    <t>330811601</t>
  </si>
  <si>
    <t>1760417646</t>
  </si>
  <si>
    <t xml:space="preserve">FANNIN COUNTY HOSPITAL AUTHORITY-TMC BONHAM HOSPITAL                               </t>
  </si>
  <si>
    <t>020990001</t>
  </si>
  <si>
    <t>1780731737</t>
  </si>
  <si>
    <t xml:space="preserve">MADISON ST JOSEPH HEALTH CENTER                   </t>
  </si>
  <si>
    <t>136331910</t>
  </si>
  <si>
    <t>1720096019</t>
  </si>
  <si>
    <t xml:space="preserve">COUNTY OF WARD-WARD MEMORIAL HOSPITAL                            </t>
  </si>
  <si>
    <t>368423501</t>
  </si>
  <si>
    <t>1932573417</t>
  </si>
  <si>
    <t xml:space="preserve">ST JOSEPH HEALTHSOUTH REHABILITATION HOSPITAL LLC-CHI ST JOSEPH REHABILITATION HOSPITAL             </t>
  </si>
  <si>
    <t>165305701</t>
  </si>
  <si>
    <t>1912948845</t>
  </si>
  <si>
    <t xml:space="preserve">PHYSICIANS SURGICAL HOSPITALS LLC-QUAIL CREEK SURGICAL HOSPITAL                     </t>
  </si>
  <si>
    <t>112707808</t>
  </si>
  <si>
    <t>1316931835</t>
  </si>
  <si>
    <t xml:space="preserve">WILBARGER COUNTY HOSPITAL DISTRICT-WILBARGER GENERAL HOSPITAL                        </t>
  </si>
  <si>
    <t>121792903</t>
  </si>
  <si>
    <t>1326037607</t>
  </si>
  <si>
    <t xml:space="preserve">HAMILTON COUNTY HOSPITAL DISTRICT-HAMILTON GENERAL HOSPITAL                         </t>
  </si>
  <si>
    <t>121808305</t>
  </si>
  <si>
    <t>1124061882</t>
  </si>
  <si>
    <t xml:space="preserve">JACKSON COUNTY HOSPITAL DISTRICT-JACKSON HEALTHCARE CENTER                         </t>
  </si>
  <si>
    <t>119874904</t>
  </si>
  <si>
    <t>1790777696</t>
  </si>
  <si>
    <t xml:space="preserve">JACK COUNTY HOSPITAL DISTRICT-FAITH COMMUNITY HOSPITAL                          </t>
  </si>
  <si>
    <t>136327710</t>
  </si>
  <si>
    <t>1962497800</t>
  </si>
  <si>
    <t xml:space="preserve">SCOTT AND WHITE HOSPITAL TAYLOR-BAYLOR SCOTT AND WHITE MEDICAL CENTER TAYLOR      </t>
  </si>
  <si>
    <t>112673204</t>
  </si>
  <si>
    <t>1881697878</t>
  </si>
  <si>
    <t xml:space="preserve">YOAKUM COMMUNITY HOSPITAL                         </t>
  </si>
  <si>
    <t>401736001</t>
  </si>
  <si>
    <t>1104383371</t>
  </si>
  <si>
    <t xml:space="preserve">BOSQUE COUNTY HOSPITAL DISTRICT-GOODALL-WITCHER HOSPITAL                          </t>
  </si>
  <si>
    <t>389645801</t>
  </si>
  <si>
    <t>1174021695</t>
  </si>
  <si>
    <t xml:space="preserve">REHABILITATION HOSPITAL LLC-UT HEALTH EAST TEXAS REHABILITATION HOSPITAL      </t>
  </si>
  <si>
    <t>346945401</t>
  </si>
  <si>
    <t>1881691061</t>
  </si>
  <si>
    <t xml:space="preserve">GRAHAM HOSPITAL DISTRICT-                                                  </t>
  </si>
  <si>
    <t>147918003</t>
  </si>
  <si>
    <t>1154317774</t>
  </si>
  <si>
    <t xml:space="preserve">GRIMES ST JOSEPH HEALTH CENTER                    </t>
  </si>
  <si>
    <t>130826407</t>
  </si>
  <si>
    <t>1639176456</t>
  </si>
  <si>
    <t xml:space="preserve">COON MEMORIAL HOSPITAL                            </t>
  </si>
  <si>
    <t>133367602</t>
  </si>
  <si>
    <t>1841294246</t>
  </si>
  <si>
    <t xml:space="preserve">FALLS COMMUNITY HOSPITAL AND CLINIC               </t>
  </si>
  <si>
    <t>020991801</t>
  </si>
  <si>
    <t>1942240189</t>
  </si>
  <si>
    <t xml:space="preserve">REFUGIO COUNTY MEMORIAL HOSPITAL DISTRICT         </t>
  </si>
  <si>
    <t>127301306</t>
  </si>
  <si>
    <t>1659308948</t>
  </si>
  <si>
    <t xml:space="preserve">MOTHER FRANCES HOSPITAL WINNSBORO                 </t>
  </si>
  <si>
    <t>136492909</t>
  </si>
  <si>
    <t>1265648513</t>
  </si>
  <si>
    <t xml:space="preserve">LUBBOCK REGIONAL MHMR CENTER                      </t>
  </si>
  <si>
    <t>281406304</t>
  </si>
  <si>
    <t>1346544616</t>
  </si>
  <si>
    <t>COMANCHE COUNTY MEDICAL CENTER COMPANY-COMANCHE COUNTY MEDICAL CENTER</t>
  </si>
  <si>
    <t>112725003</t>
  </si>
  <si>
    <t>1750377289</t>
  </si>
  <si>
    <t xml:space="preserve">BURLESON ST JOSEPH HEALTH CENTER-BURLESON ST. JOSEPH HEALTH CENTER                 </t>
  </si>
  <si>
    <t>094353202</t>
  </si>
  <si>
    <t>1467453902</t>
  </si>
  <si>
    <t xml:space="preserve">CHRISTUS HEALTH ARK LA TEX-CHRISTUS ST MICHAEL REHABILITATION HOSPITAL       </t>
  </si>
  <si>
    <t>149073203</t>
  </si>
  <si>
    <t>1750392916</t>
  </si>
  <si>
    <t xml:space="preserve">METROPLEX ADVENTIST HOSPITAL INC-ROLLINS BROOK COMMUNITY HOSPITAL                  </t>
  </si>
  <si>
    <t>112704504</t>
  </si>
  <si>
    <t>1245237593</t>
  </si>
  <si>
    <t xml:space="preserve">OCHILTREE GENERAL HOSPITAL                        </t>
  </si>
  <si>
    <t>171461001</t>
  </si>
  <si>
    <t>1629064928</t>
  </si>
  <si>
    <t xml:space="preserve">SOUTHLAKE SPECIALTY HOSPITAL LLC-TEXAS HEALTH HARRIS METHODIST HOSPITAL SOUTHLAKE  </t>
  </si>
  <si>
    <t>135034009</t>
  </si>
  <si>
    <t>1871583153</t>
  </si>
  <si>
    <t xml:space="preserve">ELECTRA HOSPITAL DISTRICT-ELECTRA MEMORIAL HOSPITAL                         </t>
  </si>
  <si>
    <t>316360201</t>
  </si>
  <si>
    <t>1407121189</t>
  </si>
  <si>
    <t xml:space="preserve">PREFERRED HOSPITAL LEASING COLEMAN INC-COLEMAN COUNTY MEDICAL CENTER COMPANY             </t>
  </si>
  <si>
    <t>138353107</t>
  </si>
  <si>
    <t>1194893263</t>
  </si>
  <si>
    <t xml:space="preserve">BAYLOR COUNTY HOSPITAL DISTRICT-SEYMOUR HOSPITAL                                  </t>
  </si>
  <si>
    <t>322916301</t>
  </si>
  <si>
    <t>1558349399</t>
  </si>
  <si>
    <t xml:space="preserve">HEART OF TEXAS HEALTHCARE SYSTEM-                                                  </t>
  </si>
  <si>
    <t>138706004</t>
  </si>
  <si>
    <t>1972511921</t>
  </si>
  <si>
    <t>Texas Department of State Health Services dba San Antonio State Hospital</t>
  </si>
  <si>
    <t>284333604</t>
  </si>
  <si>
    <t>1154324952</t>
  </si>
  <si>
    <t xml:space="preserve">LIBERTY COUNTY HOSPITAL DISTRICT NO 1-LIBERTY DAYTON REGIONAL MEDICAL CENTER            </t>
  </si>
  <si>
    <t>127313803</t>
  </si>
  <si>
    <t>1700854288</t>
  </si>
  <si>
    <t xml:space="preserve">LAMB HEALTHCARE CENTER                            </t>
  </si>
  <si>
    <t>220798701</t>
  </si>
  <si>
    <t>1326349986</t>
  </si>
  <si>
    <t xml:space="preserve">SCOTT AND WHITE HOSPITAL - LLANO-BAYLOR SCOTT AND WHITE MEDICAL CENTER - LLANO     </t>
  </si>
  <si>
    <t>021224301</t>
  </si>
  <si>
    <t>1831140698</t>
  </si>
  <si>
    <t xml:space="preserve">GREEN OAKS HOSPITAL SUBSIDIA                      </t>
  </si>
  <si>
    <t>020993401</t>
  </si>
  <si>
    <t>1174522494</t>
  </si>
  <si>
    <t xml:space="preserve">BAYSIDE COMMUNITY HOSPITAL-                                                  </t>
  </si>
  <si>
    <t>136325111</t>
  </si>
  <si>
    <t>1184631673</t>
  </si>
  <si>
    <t xml:space="preserve">MITCHELL COUNTY HOSPITAL DISTRICT-MITCHELL COUNTY HOSPITAL                          </t>
  </si>
  <si>
    <t>337991901</t>
  </si>
  <si>
    <t>1285065623</t>
  </si>
  <si>
    <t>STEPHENS MEMORIAL HOSPITAL</t>
  </si>
  <si>
    <t>136145310</t>
  </si>
  <si>
    <t>1679560866</t>
  </si>
  <si>
    <t xml:space="preserve">MARTIN COUNTY HOSPITAL DISTRICT                   </t>
  </si>
  <si>
    <t>110856504</t>
  </si>
  <si>
    <t>1134137466</t>
  </si>
  <si>
    <t xml:space="preserve">HAMILTON HOSPITAL                                 </t>
  </si>
  <si>
    <t>126667806</t>
  </si>
  <si>
    <t>126667801</t>
  </si>
  <si>
    <t>1104842475</t>
  </si>
  <si>
    <t xml:space="preserve">W J MANGOLD MEMORIAL HOSPITAL                     </t>
  </si>
  <si>
    <t>083290905</t>
  </si>
  <si>
    <t>1477857332</t>
  </si>
  <si>
    <t xml:space="preserve">BELLVILLE ST JOSEPH HEALTH CENTER-                                                  </t>
  </si>
  <si>
    <t>121692107</t>
  </si>
  <si>
    <t>1861510521</t>
  </si>
  <si>
    <t xml:space="preserve">HARDEMAN COUNTY MEMORIAL HOSPITAL                 </t>
  </si>
  <si>
    <t>200683501</t>
  </si>
  <si>
    <t>1932379856</t>
  </si>
  <si>
    <t xml:space="preserve">PREFERRED HOSPITAL LEASING HEMPHILL INC-SABINE COUNTY HOSPITAL                            </t>
  </si>
  <si>
    <t>130734007</t>
  </si>
  <si>
    <t>1578547345</t>
  </si>
  <si>
    <t xml:space="preserve">MEMORIAL MEDICAL CENTER SAN AUGUSTINE             </t>
  </si>
  <si>
    <t>316076401</t>
  </si>
  <si>
    <t>1518253194</t>
  </si>
  <si>
    <t xml:space="preserve">SWISHER MEMORIAL HEALTHCARE SYSTEM-SWISHER MEMORIAL HOSPITAL                         </t>
  </si>
  <si>
    <t>174662001</t>
  </si>
  <si>
    <t>1316933609</t>
  </si>
  <si>
    <t>PHYSICIANS MEDICAL CENTER LLC-TEXAS HEALTH CENTER FOR DIAGNOSTICS AND SURGERY PL</t>
  </si>
  <si>
    <t>350190001</t>
  </si>
  <si>
    <t>1619368339</t>
  </si>
  <si>
    <t xml:space="preserve">PREFERRED HOSPITAL LEASING MULESHOE INC-MULESHOE AREA MEDICAL CENTER                      </t>
  </si>
  <si>
    <t>212060201</t>
  </si>
  <si>
    <t>1205164928</t>
  </si>
  <si>
    <t xml:space="preserve">CAHRMC LLC-RICE MEDICAL CENTER                               </t>
  </si>
  <si>
    <t>136381405</t>
  </si>
  <si>
    <t>1447259627</t>
  </si>
  <si>
    <t xml:space="preserve">TYLER COUNTY HOSPITAL                             </t>
  </si>
  <si>
    <t>216719901</t>
  </si>
  <si>
    <t>1700826575</t>
  </si>
  <si>
    <t xml:space="preserve">SOMERVELL COUNTY HOSPITAL DISTRICT-GLEN ROSE MEDICAL CENTER                          </t>
  </si>
  <si>
    <t>148698701</t>
  </si>
  <si>
    <t>1295781227</t>
  </si>
  <si>
    <t xml:space="preserve">WINNIE COMMUNITY HOSPITAL LLC                     </t>
  </si>
  <si>
    <t>199602701</t>
  </si>
  <si>
    <t>1316197767</t>
  </si>
  <si>
    <t xml:space="preserve">CRANE COUNTY HOSPITAL DISTRICT-CRANE MEMORIAL HOSPITAL                           </t>
  </si>
  <si>
    <t>094117105</t>
  </si>
  <si>
    <t>1992707780</t>
  </si>
  <si>
    <t xml:space="preserve">HANSFORD COUNTY HOSPITAL DISTRICT-HANSFORD COUNTY HOSPITAL                          </t>
  </si>
  <si>
    <t>136142011</t>
  </si>
  <si>
    <t>1033118716</t>
  </si>
  <si>
    <t xml:space="preserve">CASTRO COUNTY HOSPITAL DISTRICT-PLAINS MEMORIAL HOSPITAL                          </t>
  </si>
  <si>
    <t>135233809</t>
  </si>
  <si>
    <t>1992767511</t>
  </si>
  <si>
    <t xml:space="preserve">LAVACA MEDICAL CENTER                             </t>
  </si>
  <si>
    <t>121781205</t>
  </si>
  <si>
    <t>1831140979</t>
  </si>
  <si>
    <t xml:space="preserve">LILLIAN M HUDSPETH MEMORIAL ER PHYS-LILLIAN M HUDSPETH MEMORIAL HOSPITAL              </t>
  </si>
  <si>
    <t>094180903</t>
  </si>
  <si>
    <t>1821066820</t>
  </si>
  <si>
    <t xml:space="preserve">LYNN COUNTY HOSPITAL-LYNN COUNTY HOSPITAL DISTRICT                     </t>
  </si>
  <si>
    <t>152686501</t>
  </si>
  <si>
    <t>1780786699</t>
  </si>
  <si>
    <t xml:space="preserve">PALACIOS COMMUNITY MEDICAL CENTER                 </t>
  </si>
  <si>
    <t>130089906</t>
  </si>
  <si>
    <t>130089904</t>
  </si>
  <si>
    <t>1225038938</t>
  </si>
  <si>
    <t xml:space="preserve">BALLINGER MEMORIAL HOSPITAL                       </t>
  </si>
  <si>
    <t>127310404</t>
  </si>
  <si>
    <t>1689655912</t>
  </si>
  <si>
    <t xml:space="preserve">NOCONA HOSPITAL DISTRICT-NOCONA GENERAL HOSPITAL                           </t>
  </si>
  <si>
    <t>112702904</t>
  </si>
  <si>
    <t>1184607897</t>
  </si>
  <si>
    <t xml:space="preserve">HASKELL MEMORIAL HOSPITAL                         </t>
  </si>
  <si>
    <t>021189801</t>
  </si>
  <si>
    <t>1023015120</t>
  </si>
  <si>
    <t xml:space="preserve">MILLWOOD HOSPITAL                                 </t>
  </si>
  <si>
    <t>319209801</t>
  </si>
  <si>
    <t>1013941780</t>
  </si>
  <si>
    <t xml:space="preserve">COVENANT LONG TERM CARE LP-COVENANT SPECIALTY HOSPITAL                       </t>
  </si>
  <si>
    <t>364187001</t>
  </si>
  <si>
    <t>1457393571</t>
  </si>
  <si>
    <t xml:space="preserve">ANSON HOSPITAL DISTRICT-                                                  </t>
  </si>
  <si>
    <t>199238002</t>
  </si>
  <si>
    <t>1720279342</t>
  </si>
  <si>
    <t xml:space="preserve">HEALTHSOUTH REHABILITATION HOSPITAL OF RICHARDSON </t>
  </si>
  <si>
    <t>121053605</t>
  </si>
  <si>
    <t>121053601</t>
  </si>
  <si>
    <t>1487639175</t>
  </si>
  <si>
    <t xml:space="preserve">KNOX COUNTY HOSPITAL DISTRICT-KNOX COUNTY HOSPITAL                              </t>
  </si>
  <si>
    <t>137343308</t>
  </si>
  <si>
    <t>1861475626</t>
  </si>
  <si>
    <t xml:space="preserve">PARMER COUNTY COMMUNITY HOSPITAL                  </t>
  </si>
  <si>
    <t>020992601</t>
  </si>
  <si>
    <t>1083612121</t>
  </si>
  <si>
    <t xml:space="preserve">STONEWALL MEMORIAL HOSPITAL DISTRICT-STONEWALL MEMORIAL HOSPITAL                       </t>
  </si>
  <si>
    <t>339869503</t>
  </si>
  <si>
    <t>1184056954</t>
  </si>
  <si>
    <t xml:space="preserve">ROCK SPRINGS, LLC-                                                  </t>
  </si>
  <si>
    <t>206083201</t>
  </si>
  <si>
    <t>1164688495</t>
  </si>
  <si>
    <t xml:space="preserve">PREFERRED HOSPITAL LEASING JUNCTION INC-KIMBLE HOSPITAL                                   </t>
  </si>
  <si>
    <t>163219201</t>
  </si>
  <si>
    <t>163219202</t>
  </si>
  <si>
    <t>1922001775</t>
  </si>
  <si>
    <t xml:space="preserve">LUBBOCK HEART HOSPITAL LLC-LUBBOCK HEART HOSPITAL                            </t>
  </si>
  <si>
    <t>121193005</t>
  </si>
  <si>
    <t>092179301</t>
  </si>
  <si>
    <t>1538150370</t>
  </si>
  <si>
    <t xml:space="preserve">SHAMROCK GENERAL HOSPITAL                         </t>
  </si>
  <si>
    <t>109588703</t>
  </si>
  <si>
    <t>1558354241</t>
  </si>
  <si>
    <t xml:space="preserve">HEMPHILL COUNTY HOSPITAL                          </t>
  </si>
  <si>
    <t>126840107</t>
  </si>
  <si>
    <t>1477594299</t>
  </si>
  <si>
    <t xml:space="preserve">PREFERRED HOSPITAL LEASING INC-COLLINGSWORTH GENERAL HOSPITAL                    </t>
  </si>
  <si>
    <t>112692202</t>
  </si>
  <si>
    <t>1598746703</t>
  </si>
  <si>
    <t xml:space="preserve">FISHER COUNTY HOSPITAL-FISHER COUNTY HOSPITAL DISTRICT                   </t>
  </si>
  <si>
    <t>112728403</t>
  </si>
  <si>
    <t>1083619712</t>
  </si>
  <si>
    <t xml:space="preserve">GENERAL HOSPITAL-IRAAN GENERAL HOSPITAL                            </t>
  </si>
  <si>
    <t>094172602</t>
  </si>
  <si>
    <t>1023013935</t>
  </si>
  <si>
    <t xml:space="preserve">MCCAMEY HOSPITAL                                  </t>
  </si>
  <si>
    <t>091770005</t>
  </si>
  <si>
    <t>1326025701</t>
  </si>
  <si>
    <t xml:space="preserve">CONCHO COUNTY HOSPITAL                            </t>
  </si>
  <si>
    <t>176354201</t>
  </si>
  <si>
    <t>1013970862</t>
  </si>
  <si>
    <t xml:space="preserve">PREFERRED HOSPITAL LEASING VAN HORN INC-CULBERSON HOSPITAL                                </t>
  </si>
  <si>
    <t>179272301</t>
  </si>
  <si>
    <t>140715701</t>
  </si>
  <si>
    <t>1295764553</t>
  </si>
  <si>
    <t xml:space="preserve">PREFERRED HOSPITAL LEASING ELDORADO INC-SCHLEICHER COUNTY MEDICAL CENTER                  </t>
  </si>
  <si>
    <t>121787905</t>
  </si>
  <si>
    <t>1396748471</t>
  </si>
  <si>
    <t xml:space="preserve">NORTH WHEELER COUNTY HOSTPIAL DISTRICT-PARKVIEW HOSPITAL                                 </t>
  </si>
  <si>
    <t>402628801</t>
  </si>
  <si>
    <t>094204701</t>
  </si>
  <si>
    <t>1730183658</t>
  </si>
  <si>
    <t xml:space="preserve">WINKLER COUNTY HOSPITAL DISTRICT-WINKLER COUNTY MEMORIAL HOSPITAL                  </t>
  </si>
  <si>
    <t>121806703</t>
  </si>
  <si>
    <t>1881697316</t>
  </si>
  <si>
    <t>REAGAN HOSPITAL DISTRICT-REAGAN MEMORIAL HOSPITAL</t>
  </si>
  <si>
    <t>359590201</t>
  </si>
  <si>
    <t>1649646415</t>
  </si>
  <si>
    <t xml:space="preserve">GARLAND BEHAVIORAL HOSPITAL                       </t>
  </si>
  <si>
    <t>120745806</t>
  </si>
  <si>
    <t>1699770149</t>
  </si>
  <si>
    <t xml:space="preserve">MUENSTER HOSPITAL DISTRICT-MUENSTER MEMORIAL HOSPITAL                        </t>
  </si>
  <si>
    <t>173574801</t>
  </si>
  <si>
    <t>1245201656</t>
  </si>
  <si>
    <t>TEXAS INSTITUTE FOR SURGERY LLP-TEXAS INSTITUTE FOR SURGERY AT TEXAS HEALTH PRESBY</t>
  </si>
  <si>
    <t>094382101</t>
  </si>
  <si>
    <t>1538264866</t>
  </si>
  <si>
    <t xml:space="preserve">SETON SHOAL CREEK HOSPITAL                        </t>
  </si>
  <si>
    <t>121799406</t>
  </si>
  <si>
    <t>1295739258</t>
  </si>
  <si>
    <t xml:space="preserve">RANKIN COUNTY HOSPITAL DISTRICT                   </t>
  </si>
  <si>
    <t>283280001</t>
  </si>
  <si>
    <t>1871898478</t>
  </si>
  <si>
    <t xml:space="preserve">MAYHILL BEHAVIORAL HEALTH LLC-                                                  </t>
  </si>
  <si>
    <t>192996002</t>
  </si>
  <si>
    <t>1962614834</t>
  </si>
  <si>
    <t xml:space="preserve">HORIZON HEALTH AUSTIN INC-AUSTIN LAKES HOSPITAL                             </t>
  </si>
  <si>
    <t>021175701</t>
  </si>
  <si>
    <t>1649243353</t>
  </si>
  <si>
    <t>HEALTHSOUTH REHABILITATION OF TEXARKANA INC-ENCOMPASS HEALTH REHABILITATION HOSPITAL OF TEXARK</t>
  </si>
  <si>
    <t>088189803</t>
  </si>
  <si>
    <t>1356418974</t>
  </si>
  <si>
    <t xml:space="preserve">THROCKMORTON COUNTY MEMORIAL HOSPITAL-                                                  </t>
  </si>
  <si>
    <t>133257904</t>
  </si>
  <si>
    <t>1841354677</t>
  </si>
  <si>
    <t>Texas DSHS TCID</t>
  </si>
  <si>
    <t>388635001</t>
  </si>
  <si>
    <t>1013085083</t>
  </si>
  <si>
    <t xml:space="preserve">SCOTT &amp; WHITE CONTINUING CARE HOSPITAL-BAYLOR SCOTT &amp; WHITE CONTINUING CARE HOSPITAL     </t>
  </si>
  <si>
    <t>021219301</t>
  </si>
  <si>
    <t>1821161167</t>
  </si>
  <si>
    <t>Texas HHSC Rio Grande State Center</t>
  </si>
  <si>
    <t>314300001</t>
  </si>
  <si>
    <t>1134401466</t>
  </si>
  <si>
    <t xml:space="preserve">CARROLLTON SPRINGS LLC                            </t>
  </si>
  <si>
    <t>342897103</t>
  </si>
  <si>
    <t>1306268321</t>
  </si>
  <si>
    <t xml:space="preserve">HOUSTON METHODIST ST CATHERINE HOSPITAL-HOUSTON METHODIST CONTINUING CARE HOSPITAL        </t>
  </si>
  <si>
    <t>094205403</t>
  </si>
  <si>
    <t>094205401</t>
  </si>
  <si>
    <t>1730278417</t>
  </si>
  <si>
    <t xml:space="preserve">TEXAS HEALTH SPECIALTY HOSPITAL FORT WORTH-                                                  </t>
  </si>
  <si>
    <t>330388501</t>
  </si>
  <si>
    <t>1194753590</t>
  </si>
  <si>
    <t xml:space="preserve">THHBP MANAGEMENT COMPANY LLC-BAYLOR SCOTT AND WHITE THE HEART HOSPITAL DENTON  </t>
  </si>
  <si>
    <t>184505902</t>
  </si>
  <si>
    <t>1316911068</t>
  </si>
  <si>
    <t>TRINITY MOTHER FRANCES REHABILITATION HOSPITAL-CHRISTUS TRINITY MOTHER FRANCES REHABILITATION HOS</t>
  </si>
  <si>
    <t>094352403</t>
  </si>
  <si>
    <t>1194798801</t>
  </si>
  <si>
    <t xml:space="preserve">HEALTHSOUTH REHABILITATION  HOSPITAL THE WOODLANDS-ENCOMPASS HEALTH REHABILITATION HOSPITAL OF THE W </t>
  </si>
  <si>
    <t>315341301</t>
  </si>
  <si>
    <t>1376829812</t>
  </si>
  <si>
    <t xml:space="preserve">HEALTHSOUTH REHABILITATION HOSPITAL OF VINTAGE PAR-HEALTHSOUTH REHABILITATION HOSPITAL THE VINTAGE   </t>
  </si>
  <si>
    <t>094349003</t>
  </si>
  <si>
    <t>1689648339</t>
  </si>
  <si>
    <t>CMS REHAB OF WF LP-ENCOMPASS HEALTH REHABILITATION HOSPITAL OF WICHIT</t>
  </si>
  <si>
    <t>219907701</t>
  </si>
  <si>
    <t>1518287721</t>
  </si>
  <si>
    <t xml:space="preserve">HEALTHSOUTH REHABILITATION HOSPITAL OF SUGAR LAND-HEALTHSOUTH SUGAR LAND REHABILITATION HOSPITAL    </t>
  </si>
  <si>
    <t>209804801</t>
  </si>
  <si>
    <t>1477731156</t>
  </si>
  <si>
    <t>HEALTHSOUTH REHABILITATION HOSPITAL NORTH HOUSTON-ENCOMPASS HEALTH REHABILITATION HOSPITAL VISION PA</t>
  </si>
  <si>
    <t>337018101</t>
  </si>
  <si>
    <t>1366871600</t>
  </si>
  <si>
    <t xml:space="preserve">HEALTH SOUTH REHABILITATION HOSPITAL OF HUMBLE-                                                  </t>
  </si>
  <si>
    <t>301006801</t>
  </si>
  <si>
    <t>1275813610</t>
  </si>
  <si>
    <t xml:space="preserve">HEALTHSOUTH REHABILITATION HOSPITAL OF CYPRESS LLC-                                                  </t>
  </si>
  <si>
    <t>288662403</t>
  </si>
  <si>
    <t>1427374222</t>
  </si>
  <si>
    <t xml:space="preserve">HEALTHSOUTH REHAB HOSPITAL OF THE MID-CITIES LLC-RELIANT REHABILITATION HOSPITAL MID CITIES        </t>
  </si>
  <si>
    <t>199329702</t>
  </si>
  <si>
    <t>1699749341</t>
  </si>
  <si>
    <t>HEALTH SOUTH CITY VIEW REHABILITATION HOSPITAL-ENCOMPASS HEALTH REHABILITATION HOSPITAL OF CITY V</t>
  </si>
  <si>
    <t>021173202</t>
  </si>
  <si>
    <t>1821062050</t>
  </si>
  <si>
    <t xml:space="preserve">HEALTHSOUTH REHABILIATION HOSPITAL OF ARLINGTON   </t>
  </si>
  <si>
    <t>127262703</t>
  </si>
  <si>
    <t>1073511762</t>
  </si>
  <si>
    <t xml:space="preserve">BAYLOR MED CTR AT GRAPEVINE-BAYLOR SCOTT AND WHITE MEDICAL CENTER-GRAPEVINE   </t>
  </si>
  <si>
    <t>133331202</t>
  </si>
  <si>
    <t>1942218581</t>
  </si>
  <si>
    <t>Texas HHSC Rusk State Hospital</t>
  </si>
  <si>
    <t>137918204</t>
  </si>
  <si>
    <t>1881600682</t>
  </si>
  <si>
    <t>Texas HHSC Big Spring State Hospital</t>
  </si>
  <si>
    <t>127320302</t>
  </si>
  <si>
    <t>1407862170</t>
  </si>
  <si>
    <t>Texas HHSC Kerrville State Hospital</t>
  </si>
  <si>
    <t>339487601</t>
  </si>
  <si>
    <t>1366880627</t>
  </si>
  <si>
    <t xml:space="preserve">MESA SPRINGS, LLC-                                                  </t>
  </si>
  <si>
    <t>418113301</t>
  </si>
  <si>
    <t>352273201</t>
  </si>
  <si>
    <t>Kindred BH Acquisition 1, LLC d/b/a WellBridge Hospital Greater Dallas</t>
  </si>
  <si>
    <t>415930301</t>
  </si>
  <si>
    <t>351415001</t>
  </si>
  <si>
    <t>Kindred BH Acquisition 2, LLC d/b/a WellBridge Healthcare Fort Worth</t>
  </si>
  <si>
    <t>414962701</t>
  </si>
  <si>
    <t>Ascension Seton Bastrop</t>
  </si>
  <si>
    <t>400811201</t>
  </si>
  <si>
    <t>1346724879</t>
  </si>
  <si>
    <t>El Paso Behavioral Health, LLC DBA Rio Vista Behavioral Health</t>
  </si>
  <si>
    <t>376537203</t>
  </si>
  <si>
    <t>1235685892</t>
  </si>
  <si>
    <t xml:space="preserve">Fairfield Hospital District
DBA Freestone Medical Center
</t>
  </si>
  <si>
    <t>414763901</t>
  </si>
  <si>
    <t>1104381292</t>
  </si>
  <si>
    <t>Texas Health Frisco</t>
  </si>
  <si>
    <t>382091201</t>
  </si>
  <si>
    <t>1144756578</t>
  </si>
  <si>
    <t>Encompass Health Rehabilitation Hospital of Pearland</t>
  </si>
  <si>
    <t>413256501</t>
  </si>
  <si>
    <t>1154893675</t>
  </si>
  <si>
    <t>South Plains Rehabilitation Hospital, an affiliate of UMC and Encompass Health</t>
  </si>
  <si>
    <t>Pending 1</t>
  </si>
  <si>
    <t>1356960132</t>
  </si>
  <si>
    <t>Texas Health Hospital Mansfield</t>
  </si>
  <si>
    <t>Pending 2</t>
  </si>
  <si>
    <t>1487271375</t>
  </si>
  <si>
    <t>Methodist Midlothian Medical Center</t>
  </si>
  <si>
    <t>420957901</t>
  </si>
  <si>
    <t>020930601</t>
  </si>
  <si>
    <t>1679526982</t>
  </si>
  <si>
    <t>HENDRICK MEDICAL CENTER BROWNWOOD</t>
  </si>
  <si>
    <t>407926101</t>
  </si>
  <si>
    <t>1144781501</t>
  </si>
  <si>
    <t>BAYLOR SCOTT &amp; WHITE MEDICAL CENTERS - CAPITOL AREA</t>
  </si>
  <si>
    <t>138644310</t>
  </si>
  <si>
    <t>1528064649</t>
  </si>
  <si>
    <t>Hendrick Medical Center ABILENE</t>
  </si>
  <si>
    <t>380473401</t>
  </si>
  <si>
    <t>1003344334</t>
  </si>
  <si>
    <t xml:space="preserve">HCN EP HORIZON CITY LLC-THE HOSPITALS OF PROVIDENCE HORIZON CITY CAMPUS   </t>
  </si>
  <si>
    <t>309798201</t>
  </si>
  <si>
    <t>1669752234</t>
  </si>
  <si>
    <t xml:space="preserve">EMERUS BHS SA THOUSAND OAKS LLC-BAPTIST EMERGENCY HOSPITAL SHAVANO PARK           </t>
  </si>
  <si>
    <t>220351501</t>
  </si>
  <si>
    <t>138349908</t>
  </si>
  <si>
    <t>1013957836</t>
  </si>
  <si>
    <t xml:space="preserve">SHERMAN GRAYSON HOSPITAL LLC-SHERMAN GRAYSON HEALTH SYSTEM                     </t>
  </si>
  <si>
    <t>219336901</t>
  </si>
  <si>
    <t>1861690364</t>
  </si>
  <si>
    <t xml:space="preserve">DALLAS MEDICAL CENTER LLC-                                                  </t>
  </si>
  <si>
    <t>315440301</t>
  </si>
  <si>
    <t>1760628184</t>
  </si>
  <si>
    <t xml:space="preserve">TEXAS SCOTTISH RITE HOSPITAL FOR CRIPPLED CHILDREN-                                                  </t>
  </si>
  <si>
    <t>348928801</t>
  </si>
  <si>
    <t>1679903967</t>
  </si>
  <si>
    <t>Baylor Scott &amp; White Emergency Hospital Burleson</t>
  </si>
  <si>
    <t>Actuarial Encounters and MCO Fees</t>
  </si>
  <si>
    <t>STAR (AA Data)</t>
  </si>
  <si>
    <t>STAR+PLUS (AA Data)</t>
  </si>
  <si>
    <t>Capitation Factors</t>
  </si>
  <si>
    <t>Hospital Class</t>
  </si>
  <si>
    <t>Master TPI</t>
  </si>
  <si>
    <t>Provider Name</t>
  </si>
  <si>
    <t>OP</t>
  </si>
  <si>
    <t>Non-OP</t>
  </si>
  <si>
    <t>Total OP</t>
  </si>
  <si>
    <t>Total IP</t>
  </si>
  <si>
    <t>CHIRP Outpatient Increase</t>
  </si>
  <si>
    <t>CHIRP Inpatient Increase</t>
  </si>
  <si>
    <t>STAR OP Total</t>
  </si>
  <si>
    <t>STAR Plus OP Total</t>
  </si>
  <si>
    <t>STAR IP Total</t>
  </si>
  <si>
    <t>STAR Plus IP Total</t>
  </si>
  <si>
    <t>Risk Margin - STAR</t>
  </si>
  <si>
    <t xml:space="preserve">CHRISTUS SANTA ROSA HEALTH CARE CORPORATION-CHRISTUS SANTA ROSA CHILDRENS                 </t>
  </si>
  <si>
    <t>Risk Margin - STAR+PLUS</t>
  </si>
  <si>
    <t xml:space="preserve">Laurel Ridge Treatment Center
</t>
  </si>
  <si>
    <t>Admin</t>
  </si>
  <si>
    <t>Premium Tax</t>
  </si>
  <si>
    <t>San Antonio Behavioral Healthcare Hospital</t>
  </si>
  <si>
    <t>ACA Fee</t>
  </si>
  <si>
    <t>Methodist Hospital South</t>
  </si>
  <si>
    <t xml:space="preserve">   Total - STAR</t>
  </si>
  <si>
    <t>Medina County Hospital District</t>
  </si>
  <si>
    <t xml:space="preserve">   Total - STAR+PLUS</t>
  </si>
  <si>
    <t>Wilson County Memorial Hospital District dba Connally Memorial Medical Center</t>
  </si>
  <si>
    <t xml:space="preserve">San Antonio State Hospital
</t>
  </si>
  <si>
    <t xml:space="preserve">Texas Center for Infectious Diseases
</t>
  </si>
  <si>
    <t>Methodist Hospital</t>
  </si>
  <si>
    <t xml:space="preserve">CHRISTUS SANTA ROSA HEALTH CARE CORPORATION-CHRISTUS SANTA ROSA HOSPITAL               </t>
  </si>
  <si>
    <t xml:space="preserve">Resolute Hospital Company LLC
</t>
  </si>
  <si>
    <t>Encompass Health Rehabilitation Hospital of San Antonio</t>
  </si>
  <si>
    <t xml:space="preserve">VHS San Antonio Partners LLC
</t>
  </si>
  <si>
    <t>Methodist Stone Oak Hospital</t>
  </si>
  <si>
    <t>Baptist Emergency Hospital</t>
  </si>
  <si>
    <t>Guadalupe Regional Medical Center</t>
  </si>
  <si>
    <t>Bexar County Hospital District d/b/a University Health</t>
  </si>
  <si>
    <t>SOUTHWEST GENERAL HOSPITAL</t>
  </si>
  <si>
    <t xml:space="preserve">Children's Health of Dallas </t>
  </si>
  <si>
    <t>Our Children's House (OCH Holdings)</t>
  </si>
  <si>
    <t>Children's Health Plano</t>
  </si>
  <si>
    <t>Texas Scottish Rite Hospital for Crippled Children</t>
  </si>
  <si>
    <t xml:space="preserve">Hickory Trail
</t>
  </si>
  <si>
    <t>Dallas Behavioral Healthcare Hospital</t>
  </si>
  <si>
    <t xml:space="preserve">Garland Behavioral Hospital
</t>
  </si>
  <si>
    <t>1821612284</t>
  </si>
  <si>
    <t>Medical City Green Oaks</t>
  </si>
  <si>
    <t xml:space="preserve">Glen Oaks Hospital
</t>
  </si>
  <si>
    <t>Navarro Regional Hospital</t>
  </si>
  <si>
    <t xml:space="preserve">Terrell  State Hospital
</t>
  </si>
  <si>
    <t>University of Texas Southwestern Medical Center - Clements University Hospital</t>
  </si>
  <si>
    <t xml:space="preserve">Methodist Richardson Medical Center
</t>
  </si>
  <si>
    <t>PIPELINE EAST DALLAS LLC-CITY HOSPITAL AT WHITE ROCK</t>
  </si>
  <si>
    <t>Baylor Medical Centers at Garland and McKinney</t>
  </si>
  <si>
    <t>Encompass Health Rehabilitation Hospital of Plano</t>
  </si>
  <si>
    <t>Lake Pointe Operating Company, LLC</t>
  </si>
  <si>
    <t xml:space="preserve">Texas Institute For Surgery
</t>
  </si>
  <si>
    <t>Baylor Medical Center at Waxahachie</t>
  </si>
  <si>
    <t xml:space="preserve">Methodist Charlton Medical Center
</t>
  </si>
  <si>
    <t xml:space="preserve">Texas Health Center Diagnostic and Surgery
</t>
  </si>
  <si>
    <t xml:space="preserve">Texas Health Presbyterian Hospital Dallas
</t>
  </si>
  <si>
    <t>Medical City McKinney</t>
  </si>
  <si>
    <t>Baylor University Medical Center</t>
  </si>
  <si>
    <t xml:space="preserve">Texas Health Presbyterian Hospital Kaufman
</t>
  </si>
  <si>
    <t xml:space="preserve">Methodist Dallas Medical Center
</t>
  </si>
  <si>
    <t xml:space="preserve">Texas Health Presbyterian Hospital Allen
</t>
  </si>
  <si>
    <t>Hunt Regional Medical Center</t>
  </si>
  <si>
    <t>Baylor Heart &amp; Vascular Center LLP</t>
  </si>
  <si>
    <t xml:space="preserve">Texas Health Rockwall
</t>
  </si>
  <si>
    <t>Baylor Regional Medical Center at Plano</t>
  </si>
  <si>
    <t>Medical City Dallas</t>
  </si>
  <si>
    <t>Medical City Plano</t>
  </si>
  <si>
    <t>PRHC Ennis LP d/b/a Ennis Regional Medical Center</t>
  </si>
  <si>
    <t>Encompass Health Rehabilitation Hospital of Richardson</t>
  </si>
  <si>
    <t xml:space="preserve">Texas Health Presbyterian Hospital Plano
</t>
  </si>
  <si>
    <t>Prime Healthcare Services - Mesquite, LLC
DBA Dallas Regional Medical Center</t>
  </si>
  <si>
    <t>Baylor Scott &amp; White Medical Center - Centennial</t>
  </si>
  <si>
    <t>Lancaster Regional Hospital, LP dba Crescent Medical Center Lancaster</t>
  </si>
  <si>
    <t>DALLAS MEDICAL CENTER</t>
  </si>
  <si>
    <t>Medical City Las Colinas</t>
  </si>
  <si>
    <t>Dallas County Hospital District</t>
  </si>
  <si>
    <t>Texas Heart Hospital of the Southwest LLP</t>
  </si>
  <si>
    <t>Encompass Health Rehabilitation Hospital of Dallas</t>
  </si>
  <si>
    <t>Baylor Medical Center at Irving</t>
  </si>
  <si>
    <t xml:space="preserve">El Paso Children's Hospital Corporation </t>
  </si>
  <si>
    <t xml:space="preserve">University BH of El Paso
</t>
  </si>
  <si>
    <t xml:space="preserve">El Paso Psychiatric Center
</t>
  </si>
  <si>
    <t>Hospitals of Providence</t>
  </si>
  <si>
    <t xml:space="preserve">The Hospitals of Providence Sierra Campus
</t>
  </si>
  <si>
    <t>EL PASO COUNTY HOSPITAL DISTRICT
dba UNIVERSITY MEDICAL CENTER OF EL PASO</t>
  </si>
  <si>
    <t xml:space="preserve">The Hospitals of Providence Transmountain Campus
</t>
  </si>
  <si>
    <t xml:space="preserve">The Hospitals of Providence Memorial Campus
</t>
  </si>
  <si>
    <t xml:space="preserve">Las Palmas Del Sol
</t>
  </si>
  <si>
    <t xml:space="preserve">The Hospitals of Providence East Campus
</t>
  </si>
  <si>
    <t>Texas Children’s Hospital</t>
  </si>
  <si>
    <t>SUN Behavioral Houston</t>
  </si>
  <si>
    <t xml:space="preserve">Behavioral Health Bellaire
</t>
  </si>
  <si>
    <t>Westpark Springs</t>
  </si>
  <si>
    <t xml:space="preserve">West Oak Hospital Inc 
</t>
  </si>
  <si>
    <t xml:space="preserve">Houston Behavioral Healthcare Hospital </t>
  </si>
  <si>
    <t xml:space="preserve">Cypress Creek Hospital Inc
</t>
  </si>
  <si>
    <t>Woodland Springs</t>
  </si>
  <si>
    <t xml:space="preserve">SHC KPH LP
</t>
  </si>
  <si>
    <t>EL CAMPO MEMORIAL HOSPITAL</t>
  </si>
  <si>
    <t>Sweeny Hospital District dba Sweeny Community Hospital</t>
  </si>
  <si>
    <t>Bellville Medical Center</t>
  </si>
  <si>
    <t>Matagorda Regional Medical Center</t>
  </si>
  <si>
    <t>Palacios Community Medical Center</t>
  </si>
  <si>
    <t>University of Texas Medical Branch - Galveston</t>
  </si>
  <si>
    <t>Woman's Hospital of Texas</t>
  </si>
  <si>
    <t xml:space="preserve">Memorial Hermann - Katy Rehabilitation 
</t>
  </si>
  <si>
    <t>HCA Houston Clear Lake</t>
  </si>
  <si>
    <t>HCA Houston Medical Center</t>
  </si>
  <si>
    <t>Methodist Health Centers, dba Houston Methodist West Hospital</t>
  </si>
  <si>
    <t>Texas Orthopedic Hospital</t>
  </si>
  <si>
    <t xml:space="preserve">St. Joseph Medical Center </t>
  </si>
  <si>
    <t>HCA Houston Southeast</t>
  </si>
  <si>
    <t>Methodist Health Centers, dba Houston Methodist The Woodlands Hospital</t>
  </si>
  <si>
    <t xml:space="preserve"> CHI St. Luke's Health Baylor College of Medicine Medical Center  </t>
  </si>
  <si>
    <t xml:space="preserve"> St. Luke's Lakeside Hospital 
</t>
  </si>
  <si>
    <t>Encompass Health Rehabilitation Hospital of The Woodlands</t>
  </si>
  <si>
    <t>Harris County Hospital District</t>
  </si>
  <si>
    <t>HCA Houston West</t>
  </si>
  <si>
    <t>Encompass Health Rehabilitation Hospital of Cypress</t>
  </si>
  <si>
    <t xml:space="preserve">Memorial Hermann - Sugar Land
</t>
  </si>
  <si>
    <t xml:space="preserve">Memorial Hermann - Northeast
</t>
  </si>
  <si>
    <t>Houston Methodist St. Catherine Hospital dba Houston Methodist Continuing Care Hospital</t>
  </si>
  <si>
    <t>Encompass Health Rehabilitation Hospital of Humble</t>
  </si>
  <si>
    <t>Encompass Health Rehabilitation Hospital The Vintage</t>
  </si>
  <si>
    <t xml:space="preserve"> St. Luke's Patients Medical Center 
</t>
  </si>
  <si>
    <t>Encompass Health Rehabilitation Hospital of Vision Park</t>
  </si>
  <si>
    <t>Methodist Health Centers, dba Houston Methodist Sugar Land Hospital</t>
  </si>
  <si>
    <t>Encompass Health Rehabilitation Hospital of Sugar Land</t>
  </si>
  <si>
    <t>The Methodist Hospital, dba Houston Methodist Hospital</t>
  </si>
  <si>
    <t xml:space="preserve">HCA Houston Pearland </t>
  </si>
  <si>
    <t xml:space="preserve"> St. Luke's Sugar Land  Hospital 
</t>
  </si>
  <si>
    <t>OakBend Medical Center</t>
  </si>
  <si>
    <t xml:space="preserve"> St. Luke's Hospital at The Vintage 
</t>
  </si>
  <si>
    <t xml:space="preserve">Memorial Hermann - TIRR 
</t>
  </si>
  <si>
    <t xml:space="preserve">Memorial Hermann - MHHS
</t>
  </si>
  <si>
    <t xml:space="preserve">Memorial Hermann - Memorial City 
</t>
  </si>
  <si>
    <t>HCA Houston Northwest</t>
  </si>
  <si>
    <t>HCA Houston Tomball</t>
  </si>
  <si>
    <t>HCA Houston Kingwood</t>
  </si>
  <si>
    <t>Methodist Health Centers, dba Houston Methodist Willowbrook Hospital</t>
  </si>
  <si>
    <t>San Jacinto Methodist Hospital, dba Houston Methodist Baytown Hospital</t>
  </si>
  <si>
    <t xml:space="preserve">Memorial Hermann - Katy
</t>
  </si>
  <si>
    <t xml:space="preserve"> St. Luke's Community Health Services - The Woodlands 
</t>
  </si>
  <si>
    <t>Houston Methodist St. John Hospital, dba Houston Methodist Clear Lake Hospital</t>
  </si>
  <si>
    <t>HCA Houston Conroe</t>
  </si>
  <si>
    <t xml:space="preserve"> The Community Hospital of Brazosport 
</t>
  </si>
  <si>
    <t xml:space="preserve">Memorial Hermann - Texas Medical center
</t>
  </si>
  <si>
    <t>Strategic BH- Brownsville, LLC
DBA Palms Behavioral Health</t>
  </si>
  <si>
    <t>Starr County Memorial Hospital</t>
  </si>
  <si>
    <t xml:space="preserve">Fort Duncan Medical Center
</t>
  </si>
  <si>
    <t xml:space="preserve">Rio Grande State Center
</t>
  </si>
  <si>
    <t>Valley Regional Medical Center</t>
  </si>
  <si>
    <t>Doctors Hospital at Renaissance, Ltd.</t>
  </si>
  <si>
    <t xml:space="preserve">Valley Baptist Medical Center - Harlingen
</t>
  </si>
  <si>
    <t xml:space="preserve">Valley Baptist Medical Center - Brownsville
</t>
  </si>
  <si>
    <t>Mission Hospital, Inc.</t>
  </si>
  <si>
    <t xml:space="preserve">Cornerstone Regional Hospital 
</t>
  </si>
  <si>
    <t xml:space="preserve">Laredo Regional Medical Center LP
</t>
  </si>
  <si>
    <t>Laredo Medical Center</t>
  </si>
  <si>
    <t>Rio Grande Regional Hospital</t>
  </si>
  <si>
    <t xml:space="preserve">McAllen Hospital LP
</t>
  </si>
  <si>
    <t>Knapp Medical Center</t>
  </si>
  <si>
    <t>Harlingen Medical Center LP</t>
  </si>
  <si>
    <t>Liberty County Hospital District #1;DBA: Liberty Dayton Regional Medical Center</t>
  </si>
  <si>
    <t>Chambers County Public Hospital District No. 1 dba Bayside Community Hospital</t>
  </si>
  <si>
    <t>Winnie Community Hospital dba Riceland Medical Center</t>
  </si>
  <si>
    <t>Tyler County Hospital</t>
  </si>
  <si>
    <t xml:space="preserve">CHRISTUS JASPER MEMORIAL HOSPITAL-    </t>
  </si>
  <si>
    <t xml:space="preserve"> Memorial Hospital of Polk County - Livingston 
</t>
  </si>
  <si>
    <t>Baptist Hospitals of Southeast Texas</t>
  </si>
  <si>
    <t>Huntsville Memorial Hospital</t>
  </si>
  <si>
    <t xml:space="preserve">CHRISTUS HEALTH SOUTHEAST TEXAS-CHRISTUS HOSPITAL      </t>
  </si>
  <si>
    <t>THE MEDICAL CENTER OF SOUTHEAST TEXAS</t>
  </si>
  <si>
    <t>Methodist Children's Hospital</t>
  </si>
  <si>
    <t>Methodist Hospital Plainview</t>
  </si>
  <si>
    <t>W.J. Mangold Memorial Hospital</t>
  </si>
  <si>
    <t>Methodist Hospital Levelland</t>
  </si>
  <si>
    <t>Swisher Memorial Healthcare System</t>
  </si>
  <si>
    <t>Hereford Regional Medical Center</t>
  </si>
  <si>
    <t>Lamb County Hospital dba Lamb Healthcare Center</t>
  </si>
  <si>
    <t>Terry County Memorial Hospital District; dba, Brownfield Regional Medical Center</t>
  </si>
  <si>
    <t>Lynn County Hospital District</t>
  </si>
  <si>
    <t>GPCH LLC</t>
  </si>
  <si>
    <t>Covenant Long Term Care, LP</t>
  </si>
  <si>
    <t xml:space="preserve">Lubbock Heritage Hospital LLC </t>
  </si>
  <si>
    <t>BSA Hospital LLC
Other Name: Baptist St Anthonys Hospital</t>
  </si>
  <si>
    <t xml:space="preserve">Northwest Texas Healthcare System
</t>
  </si>
  <si>
    <t>Lubbock County Hospital District</t>
  </si>
  <si>
    <t>Physicians Surgical Hospital LLC - Quail Creek Surgical Hospital</t>
  </si>
  <si>
    <t>Lubbock Heart Hospital LLC</t>
  </si>
  <si>
    <t>Covenant Medical Center</t>
  </si>
  <si>
    <t>1992708705</t>
  </si>
  <si>
    <t>Lubbock Regional MHMR Center dba StarCare Specialty Health System</t>
  </si>
  <si>
    <t>HMIH Cedar Crest, LLC</t>
  </si>
  <si>
    <t>Bosque County Hospital District dba Goodall-Witcher Hospital</t>
  </si>
  <si>
    <t>Jackson County Hospital District</t>
  </si>
  <si>
    <t>Scott &amp; White Hospital - Brenham</t>
  </si>
  <si>
    <t xml:space="preserve"> CHI St. Joseph Health - Grimes 
</t>
  </si>
  <si>
    <t>CAHRMC LLC</t>
  </si>
  <si>
    <t>HAMILTON COUNTY HOSPITAL DISTRICT</t>
  </si>
  <si>
    <t>MID COAST MEDICAL CENTER - CENTRAL</t>
  </si>
  <si>
    <t>Comanche County Medical Center</t>
  </si>
  <si>
    <t>DeWitt Medical District dba Cuero Regional Hospital</t>
  </si>
  <si>
    <t>Parkview Regional Hospital</t>
  </si>
  <si>
    <t>Hill Country Memorial Hospital</t>
  </si>
  <si>
    <t>Somervell County Hospital District</t>
  </si>
  <si>
    <t>Columbus Community Hospital</t>
  </si>
  <si>
    <t xml:space="preserve"> CHI  St. Joseph Health -  Burleson 
</t>
  </si>
  <si>
    <t>Metroplex Adventist Hospital, Inc., dba AdventHealth Rollins Brook</t>
  </si>
  <si>
    <t xml:space="preserve">  CHI St. Joseph Health - Madison 
</t>
  </si>
  <si>
    <t>Coryell County Memorial Hospital Authority</t>
  </si>
  <si>
    <t>Falls Community Hospital and Clinic</t>
  </si>
  <si>
    <t>South Limestone Hospital District dba Limestone Medical Center</t>
  </si>
  <si>
    <t>Yoakum Community Hospital</t>
  </si>
  <si>
    <t xml:space="preserve">Texas Health Harris Methodist Hospital Stephenville
</t>
  </si>
  <si>
    <t>Hill Regional Hospital</t>
  </si>
  <si>
    <t>Lavaca Medical Center
1400 North Texana Street, Hallettsville, Texas 77964</t>
  </si>
  <si>
    <t>Scott &amp; White Continuing Care Hospital</t>
  </si>
  <si>
    <t xml:space="preserve"> CHI  St. Joseph Health -  College Station
</t>
  </si>
  <si>
    <t>Ascension Providence</t>
  </si>
  <si>
    <t>Scott &amp; White Hospital - College Station</t>
  </si>
  <si>
    <t>Scott &amp; White Memorial Hospital</t>
  </si>
  <si>
    <t>Metroplex Adventist Hospital Inc. dba AdventHealth Central Texas</t>
  </si>
  <si>
    <t>HH Killeen Health System LLC-Seton Medical Center Harker Heights</t>
  </si>
  <si>
    <t>Hillcrest Baptist Medical Center</t>
  </si>
  <si>
    <t>CHI St. Joseph Health Rehabilitation Hospital, an affiliate of Encompass Health</t>
  </si>
  <si>
    <t xml:space="preserve"> CHI St. Joseph Regional Health Center   
</t>
  </si>
  <si>
    <t>Essent PRMC LP DBA Paris Regional Medical Center</t>
  </si>
  <si>
    <t>Crockett Medical Center</t>
  </si>
  <si>
    <t>Palestine Principal Healthcare Limited Partnership</t>
  </si>
  <si>
    <t xml:space="preserve">Titus County Hospital District d/b/a Titus Regional Medical Center
</t>
  </si>
  <si>
    <t>Pittsburg Hospital LLC - UT Health East Texas Pittsburg Hospital</t>
  </si>
  <si>
    <t>Henderson Hospital LLC - UT Health East Texas Henderson Hospital</t>
  </si>
  <si>
    <t xml:space="preserve"> Memorial Medical Center of East Texas  
</t>
  </si>
  <si>
    <t>Quitman Hospital LLC - UT Health East Texas Quitman Hospital</t>
  </si>
  <si>
    <t>Woodland Heights Medical Center</t>
  </si>
  <si>
    <t>Carthage Hospital LLC - UT Health East Texas Carthage Hospital</t>
  </si>
  <si>
    <t xml:space="preserve"> Memorial Hospital - San Augustine  
</t>
  </si>
  <si>
    <t xml:space="preserve">MOTHER FRANCES HOSPITAL WINNSBORO         </t>
  </si>
  <si>
    <t>Nocona General Hospital</t>
  </si>
  <si>
    <t>Muenster Memorial Hospital</t>
  </si>
  <si>
    <t xml:space="preserve">Nacogdoches Medical Center
</t>
  </si>
  <si>
    <t>Jacksonville Hospital LLC - UT Health East Texas Jacksonville Hospital</t>
  </si>
  <si>
    <t xml:space="preserve">Fannin County Hospital Authority
</t>
  </si>
  <si>
    <t>Memorial Hospital</t>
  </si>
  <si>
    <t>Preferred Hospital Leasing Hemphill, Inc. dba Sabine County Hospital</t>
  </si>
  <si>
    <t xml:space="preserve">GAINESVILLE COMMUNITY HOSPITAL, INC DBA NORTH TEXAS MEDICAL CENTER </t>
  </si>
  <si>
    <t>Rusk State Hospital</t>
  </si>
  <si>
    <t>University of Texas Health Science Center at Tyler</t>
  </si>
  <si>
    <t>Sherman Grayson Hospital, LLC</t>
  </si>
  <si>
    <t>WADLEY REGIONAL MEDICAL CENTER</t>
  </si>
  <si>
    <t>Rehabilitation Hospital LLC - UT Health East Texas Rehabilitation Hospital</t>
  </si>
  <si>
    <t xml:space="preserve">CHRISTUS HEALTH ARK LATEX-CHRISTUS ST MICHAEL        </t>
  </si>
  <si>
    <t>Christus Trinity Mother Frances Rehabilitation Hospital, a partner of Encompass Health</t>
  </si>
  <si>
    <t>Tyler Regional Hospital LLC - UT Health East Texas Regional Hospital</t>
  </si>
  <si>
    <t>Athens Hospital LLC - UT Health East Texas Athens Hospital</t>
  </si>
  <si>
    <t xml:space="preserve">CHRISTUS HEALTH ARK LATEX-CHRISTUS ST MICHAEL REHABILITATION HOSPITAL       </t>
  </si>
  <si>
    <t>Longview RMC</t>
  </si>
  <si>
    <t>Encompass Health Rehabilitation Hospital of Texarkana</t>
  </si>
  <si>
    <t xml:space="preserve">UHS of Texoma
</t>
  </si>
  <si>
    <t>Texas Spine &amp; Joint Hospital, LLC</t>
  </si>
  <si>
    <t>Oceans Behavioral Hospital of Permian Basin</t>
  </si>
  <si>
    <t>Red River Hospital</t>
  </si>
  <si>
    <t xml:space="preserve">River Crest Hospital
</t>
  </si>
  <si>
    <t>Oceans Behavioral Hospital of Abilene</t>
  </si>
  <si>
    <t>Preferred Hospital Leasing Van Horn, Inc. dba Culberson Hospital</t>
  </si>
  <si>
    <t>McCamey Hospital</t>
  </si>
  <si>
    <t>CASTRO COUNTY HOSPITAL DISTRICT</t>
  </si>
  <si>
    <t>Stonewall Memorial Hospital</t>
  </si>
  <si>
    <t>General Hospital</t>
  </si>
  <si>
    <t>Val Verde Hospital Corporation dba Val Verde Regional Medical Center</t>
  </si>
  <si>
    <t>Dawson County Hospital District dba Medical Arts Hospital</t>
  </si>
  <si>
    <t xml:space="preserve">Hamilton Hospital </t>
  </si>
  <si>
    <t>Preferred Hospital Leasing Junction, Inc. dba Kimble Hospital</t>
  </si>
  <si>
    <t>Andrews County Hospital District dba Permian Regional Medical Center</t>
  </si>
  <si>
    <t>1184233785</t>
  </si>
  <si>
    <t>Haskell County Hospital District dba Haskell Memorial Hospital</t>
  </si>
  <si>
    <t>Mitchell County Hospital District</t>
  </si>
  <si>
    <t>Baylor County Hospital District - Seymour Hospital</t>
  </si>
  <si>
    <t>Ballinger Memorial Hospital District</t>
  </si>
  <si>
    <t>Ochiltree Hospital District</t>
  </si>
  <si>
    <t>Nolan County Hospital District dba Rolling Plains Memorial Hospital</t>
  </si>
  <si>
    <t>Stephens Memorial Hospital District</t>
  </si>
  <si>
    <t>SCENIC MOUNTAIN MEDICAL CENTER</t>
  </si>
  <si>
    <t>RANKIN COUNTY HOSPITAL DISTRICT</t>
  </si>
  <si>
    <t>Preferred Hospital Leasing Eldorado, Inc. dba Schleicher County Medical Center</t>
  </si>
  <si>
    <t>Crane County Hospital District dba Crane Memorial Hospital</t>
  </si>
  <si>
    <t>WILBARGER GENERAL HOSPITAL</t>
  </si>
  <si>
    <t>Concho County Hospital</t>
  </si>
  <si>
    <t>Childress County Hospital District</t>
  </si>
  <si>
    <t>Dimmit Regional Hospital</t>
  </si>
  <si>
    <t>Big Bend Regional Medical Center</t>
  </si>
  <si>
    <t>Throckmorton County Memorial Hosp</t>
  </si>
  <si>
    <t>Prime Healthcare Services LLC - DBA Pampa Regiional Medical Center</t>
  </si>
  <si>
    <t>Parkview Hospital</t>
  </si>
  <si>
    <t>Preferred Hospital Leasing Coleman, Inc. dba Coleman County Medical Center</t>
  </si>
  <si>
    <t>Frio Hospital Association dba Frio Regional Hosppital</t>
  </si>
  <si>
    <t xml:space="preserve">Anson General Hospital </t>
  </si>
  <si>
    <t>Preferred Hospital Leasing, Inc. dba Collingsworth General Hospital</t>
  </si>
  <si>
    <t>KNOX COUNTY HOSPITAL DISTRICT</t>
  </si>
  <si>
    <t xml:space="preserve">Shamrock General Hospital </t>
  </si>
  <si>
    <t>Heart of Texas Memorial Hospital
dba // Heart of Texas Healthcare System</t>
  </si>
  <si>
    <t>Hemphill County Hospital District</t>
  </si>
  <si>
    <t>Scurry County Hospital District dba Cogdell Memorial Hospital</t>
  </si>
  <si>
    <t>Fisher County Hospital District</t>
  </si>
  <si>
    <t>Preferred Hospital Leasing Muleshoe, Inc. dba Muleshoe Area Medical Center</t>
  </si>
  <si>
    <t>Dallam Hartley Counties Hospital District</t>
  </si>
  <si>
    <t>Martin County Hospital District</t>
  </si>
  <si>
    <t>Eastland Memorial Hospital District</t>
  </si>
  <si>
    <t>Moore County Hospital District</t>
  </si>
  <si>
    <t>County of Ward dba Ward Memorial Hospital</t>
  </si>
  <si>
    <t>Winkler County Hospital District</t>
  </si>
  <si>
    <t>Uvalde County Hospital Authority</t>
  </si>
  <si>
    <t>Pecos County Memorial Hospital</t>
  </si>
  <si>
    <t>Yoakum County Hospital</t>
  </si>
  <si>
    <t>Jack County Hospital District dba Faith Community Hospital</t>
  </si>
  <si>
    <t>Sid Peterson Memorial Hospital dba Peterson Regional Medical Center</t>
  </si>
  <si>
    <t>Seminole Hospital District</t>
  </si>
  <si>
    <t>LILLIAN M HUDSPETH MEMORIAL HOSPITAL</t>
  </si>
  <si>
    <t>Reeves County Hospital District</t>
  </si>
  <si>
    <t>Parmer County Community Hospital, Inc. / Parmer Medical Center</t>
  </si>
  <si>
    <t>Hardeman County Memorial Hospital</t>
  </si>
  <si>
    <t>Electra Memorial Hospital</t>
  </si>
  <si>
    <t>Graham Hospital District dba Graham Regional Medical Center</t>
  </si>
  <si>
    <t>Reagan Hospital District</t>
  </si>
  <si>
    <t>Palo Pinto General Hospital</t>
  </si>
  <si>
    <t>Hansford County Hospital District</t>
  </si>
  <si>
    <t xml:space="preserve">North Texas State Hospital/Vernon Falls Campus
</t>
  </si>
  <si>
    <t xml:space="preserve">Kerrville State Hospital
</t>
  </si>
  <si>
    <t xml:space="preserve">North Texas State Hospital/Wichita Falls Campus
</t>
  </si>
  <si>
    <t>Big Springs State Hospital</t>
  </si>
  <si>
    <t>United Regional Health Care System, Inc.</t>
  </si>
  <si>
    <t>Midland Memorial Hospital</t>
  </si>
  <si>
    <t>Hendrick Medical Center</t>
  </si>
  <si>
    <t>Encompass Health Rehabilitation Hospital of Abilene</t>
  </si>
  <si>
    <t>Encompass Health Rehabilitation Hospital of Wichita Falls</t>
  </si>
  <si>
    <t>Medical Center Health System</t>
  </si>
  <si>
    <t>ODESSA REGIONAL MEDICAL CENTER</t>
  </si>
  <si>
    <t>Encompass Health Rehabilitation Hospital of Midland Odessa</t>
  </si>
  <si>
    <t>Shannon Medical Center</t>
  </si>
  <si>
    <t>Driscoll Children's Hospital</t>
  </si>
  <si>
    <t xml:space="preserve">CHRISTUS SPOHN HEALTH SYSTEM CORPORATION-CHRISTUS SPOHN HOSPITAL ALICE      </t>
  </si>
  <si>
    <t>Memorial Medical Center</t>
  </si>
  <si>
    <t>Karnes County Hospital District  dba Otto Kaiser Memorial Hospital</t>
  </si>
  <si>
    <t>Refugio County Memorial Hospital District</t>
  </si>
  <si>
    <t>Citizens Medical Center County of Victoria</t>
  </si>
  <si>
    <t>Corpus Christi Medical Center</t>
  </si>
  <si>
    <t>Detar Hospitals</t>
  </si>
  <si>
    <t>Cook Children's Medical Center</t>
  </si>
  <si>
    <t xml:space="preserve">Millwood Hospital
</t>
  </si>
  <si>
    <t xml:space="preserve">Carrollton Springs, LLC
2225 Parker Road
Carrollton, TX  75010-4711
</t>
  </si>
  <si>
    <t>1285258640</t>
  </si>
  <si>
    <t>Mesa Springs</t>
  </si>
  <si>
    <t xml:space="preserve">University Behavioral Health of Denton
</t>
  </si>
  <si>
    <t>Lake Granbury Hospital</t>
  </si>
  <si>
    <t>Decatur Hospital Authority dba Wise Health System</t>
  </si>
  <si>
    <t xml:space="preserve">Texas Health Presbyterian Hospital Denton
</t>
  </si>
  <si>
    <t>Texas Health Huguley, Inc. dba Texas Health Huguley Hospital Fort Worth South</t>
  </si>
  <si>
    <t>Baylor Regional Medical Center at Grapevine</t>
  </si>
  <si>
    <t xml:space="preserve">Texas Health Harris Methodist Hospital Hurst-Euless-Bedford
</t>
  </si>
  <si>
    <t>Medical City Arlington</t>
  </si>
  <si>
    <t xml:space="preserve">Texas Health Arlington Memorial Hospital
</t>
  </si>
  <si>
    <t>THHBP Management Company LLC</t>
  </si>
  <si>
    <t xml:space="preserve">Texas Health Harris Methodist Hospital Alliance
</t>
  </si>
  <si>
    <t>Medical City Lewisville</t>
  </si>
  <si>
    <t>Medical City Denton</t>
  </si>
  <si>
    <t xml:space="preserve">Texas Health Harris Methodist Hospital Fort Worth
</t>
  </si>
  <si>
    <t xml:space="preserve">Texas Health Harris Methodist Hospital Cleburne
</t>
  </si>
  <si>
    <t xml:space="preserve">Texas Health Heart Hospital
</t>
  </si>
  <si>
    <t>Medical City Weatherford</t>
  </si>
  <si>
    <t xml:space="preserve">Texas Health Harris Methodist Hospital Southwest Fort Worth
</t>
  </si>
  <si>
    <t>Encompass Health Rehabilitation Hospital of the Mid-Cities</t>
  </si>
  <si>
    <t xml:space="preserve">Texas Health Harris Methodist Hospital Azle
</t>
  </si>
  <si>
    <t>Medical City North Hills</t>
  </si>
  <si>
    <t xml:space="preserve">Texas Health Southlake
</t>
  </si>
  <si>
    <t>Medical City Fort Worth</t>
  </si>
  <si>
    <t>USMD Hospital at Arlington, L.P.</t>
  </si>
  <si>
    <t>Baylor All Saints Medical Center</t>
  </si>
  <si>
    <t xml:space="preserve">Methodist Mansfield Medical Center
</t>
  </si>
  <si>
    <t>Encompass Health Rehabilitation Hospital of City View</t>
  </si>
  <si>
    <t xml:space="preserve">Texas Health Specialty Hospital Fort Worth
</t>
  </si>
  <si>
    <t>Encompass Health Rehabilitation Hospital of Arlington</t>
  </si>
  <si>
    <t xml:space="preserve">Mayhill Hospital
</t>
  </si>
  <si>
    <t>Medical City Alliance</t>
  </si>
  <si>
    <t xml:space="preserve">Texas Health Flower Mound
</t>
  </si>
  <si>
    <t>Tarrant County Hospital District</t>
  </si>
  <si>
    <t>Dell Children's Medical Center</t>
  </si>
  <si>
    <t xml:space="preserve">Cross Creek Hospital </t>
  </si>
  <si>
    <t>Rock Springs</t>
  </si>
  <si>
    <t>Georgetown Behavioral Health Institute, LLC</t>
  </si>
  <si>
    <t>Ascension Seton Shoal Creek</t>
  </si>
  <si>
    <t xml:space="preserve">Austin Oaks Hospital
</t>
  </si>
  <si>
    <t xml:space="preserve">Austin Lakes Hospital
</t>
  </si>
  <si>
    <t>Ascension Seton Highland Lakes</t>
  </si>
  <si>
    <t>Ascension Seton Edgar B Davis</t>
  </si>
  <si>
    <t>Scott &amp; White Hospital - Marble Falls</t>
  </si>
  <si>
    <t>St. Mark's Medical Center</t>
  </si>
  <si>
    <t>Scott &amp; White Hospital - Taylor</t>
  </si>
  <si>
    <t>Austin State Hospital</t>
  </si>
  <si>
    <t>Dell Seton Medical Center at University of Texas</t>
  </si>
  <si>
    <t>Ascension Seton Northwest</t>
  </si>
  <si>
    <t>Ascension Seton Smithville</t>
  </si>
  <si>
    <t>Ascension Seton Medical Center Austin</t>
  </si>
  <si>
    <t>Encompass Health Rehabilitation Hospital of Round Rock</t>
  </si>
  <si>
    <t>Scott &amp; White Hospital - Round Rock</t>
  </si>
  <si>
    <t>Baylor Scott &amp; White Medical Centers - Capital Area</t>
  </si>
  <si>
    <t>Cedar Park Regional Medical Center</t>
  </si>
  <si>
    <t>Encompass Health Rehabilitation Hospital of Austin</t>
  </si>
  <si>
    <t>Ascension Seton Williamson</t>
  </si>
  <si>
    <t>Ascension Seton Hays</t>
  </si>
  <si>
    <t>North Austin Medical Center</t>
  </si>
  <si>
    <t>Round Rock Medical Center</t>
  </si>
  <si>
    <t xml:space="preserve">St. Davids South Austin
</t>
  </si>
  <si>
    <t>St. David's Medical Center</t>
  </si>
  <si>
    <t>Ascension Seton Southwest</t>
  </si>
  <si>
    <t>1942795133</t>
  </si>
  <si>
    <t>Texas Medicaid CHIRP SFY2022 Percentage Match</t>
  </si>
  <si>
    <t>Federal Share</t>
  </si>
  <si>
    <t>FFY21 September</t>
  </si>
  <si>
    <t>FFY22 October</t>
  </si>
  <si>
    <t>FFY22 November</t>
  </si>
  <si>
    <t>FFY22 December</t>
  </si>
  <si>
    <t>FFY22 January</t>
  </si>
  <si>
    <t>FFY22 February</t>
  </si>
  <si>
    <t>FFY22 March</t>
  </si>
  <si>
    <t>FFY22 April</t>
  </si>
  <si>
    <t>FFY22 May</t>
  </si>
  <si>
    <t>FFY22 June</t>
  </si>
  <si>
    <t>FFY22 July</t>
  </si>
  <si>
    <t>FFY22 August</t>
  </si>
  <si>
    <t>Average (SFY22 Blended)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</si>
</sst>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_(&quot;$&quot;* #,##0_);_(&quot;$&quot;* \(#,##0\);_(&quot;$&quot;* &quot;-&quot;??_);_(@_)"/>
  </numFmts>
  <fonts count="16" x14ac:knownFonts="1">
    <font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6"/>
      <color theme="1"/>
      <name val="Verdana"/>
      <family val="2"/>
    </font>
    <font>
      <sz val="10"/>
      <color rgb="FF000000"/>
      <name val="Arial"/>
      <family val="2"/>
    </font>
    <font>
      <sz val="10"/>
      <color rgb="FF000000"/>
      <name val="Verdana"/>
      <family val="2"/>
    </font>
    <font>
      <sz val="9"/>
      <color theme="1"/>
      <name val="Verdana"/>
      <family val="2"/>
    </font>
    <font>
      <b/>
      <sz val="10"/>
      <color rgb="FF000000"/>
      <name val="Verdana"/>
      <family val="2"/>
    </font>
    <font>
      <b/>
      <sz val="9"/>
      <color rgb="FF333333"/>
      <name val="Verdana"/>
      <family val="2"/>
    </font>
    <font>
      <b/>
      <sz val="9"/>
      <color theme="1"/>
      <name val="Verdana"/>
      <family val="2"/>
    </font>
    <font>
      <sz val="9"/>
      <color rgb="FF333333"/>
      <name val="Verdana"/>
      <family val="2"/>
    </font>
    <font>
      <sz val="10"/>
      <color theme="1"/>
      <name val="Arial"/>
      <family val="2"/>
    </font>
    <font>
      <sz val="9"/>
      <color rgb="FF000000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3D6DD"/>
        <bgColor indexed="64"/>
      </patternFill>
    </fill>
    <fill>
      <patternFill patternType="solid">
        <fgColor rgb="FF26B8FA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1" fillId="0" borderId="0" applyFont="0" applyFill="0" applyBorder="0" applyAlignment="0" applyProtection="0"/>
    <xf numFmtId="0" fontId="13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164" fontId="2" fillId="0" borderId="2" xfId="0" applyNumberFormat="1" applyFont="1" applyBorder="1"/>
    <xf numFmtId="0" fontId="0" fillId="0" borderId="3" xfId="0" applyBorder="1"/>
    <xf numFmtId="49" fontId="2" fillId="2" borderId="4" xfId="4" applyNumberFormat="1" applyFont="1" applyFill="1" applyBorder="1" applyAlignment="1">
      <alignment horizontal="center" vertical="center" wrapText="1"/>
    </xf>
    <xf numFmtId="49" fontId="2" fillId="2" borderId="5" xfId="4" applyNumberFormat="1" applyFont="1" applyFill="1" applyBorder="1" applyAlignment="1">
      <alignment horizontal="center" vertical="center" wrapText="1"/>
    </xf>
    <xf numFmtId="49" fontId="2" fillId="2" borderId="6" xfId="4" applyNumberFormat="1" applyFont="1" applyFill="1" applyBorder="1" applyAlignment="1">
      <alignment horizontal="center" vertical="center" wrapText="1"/>
    </xf>
    <xf numFmtId="0" fontId="0" fillId="0" borderId="4" xfId="0" applyBorder="1"/>
    <xf numFmtId="164" fontId="0" fillId="0" borderId="5" xfId="1" applyNumberFormat="1" applyFont="1" applyBorder="1"/>
    <xf numFmtId="164" fontId="0" fillId="0" borderId="7" xfId="1" applyNumberFormat="1" applyFont="1" applyBorder="1"/>
    <xf numFmtId="9" fontId="0" fillId="0" borderId="6" xfId="3" applyFont="1" applyBorder="1"/>
    <xf numFmtId="164" fontId="0" fillId="0" borderId="0" xfId="1" applyNumberFormat="1" applyFont="1"/>
    <xf numFmtId="0" fontId="0" fillId="0" borderId="8" xfId="0" applyBorder="1"/>
    <xf numFmtId="164" fontId="0" fillId="0" borderId="9" xfId="1" applyNumberFormat="1" applyFont="1" applyBorder="1"/>
    <xf numFmtId="164" fontId="0" fillId="0" borderId="10" xfId="1" applyNumberFormat="1" applyFont="1" applyBorder="1"/>
    <xf numFmtId="9" fontId="0" fillId="0" borderId="11" xfId="3" applyFont="1" applyBorder="1"/>
    <xf numFmtId="0" fontId="0" fillId="0" borderId="12" xfId="0" applyBorder="1"/>
    <xf numFmtId="9" fontId="0" fillId="0" borderId="0" xfId="3" applyFont="1" applyBorder="1"/>
    <xf numFmtId="9" fontId="0" fillId="0" borderId="13" xfId="3" applyFont="1" applyBorder="1"/>
    <xf numFmtId="43" fontId="0" fillId="0" borderId="0" xfId="1" applyFont="1"/>
    <xf numFmtId="0" fontId="2" fillId="0" borderId="14" xfId="0" applyFont="1" applyBorder="1"/>
    <xf numFmtId="164" fontId="2" fillId="0" borderId="15" xfId="1" applyNumberFormat="1" applyFont="1" applyBorder="1"/>
    <xf numFmtId="164" fontId="2" fillId="0" borderId="15" xfId="1" applyNumberFormat="1" applyFont="1" applyFill="1" applyBorder="1"/>
    <xf numFmtId="164" fontId="2" fillId="0" borderId="16" xfId="1" applyNumberFormat="1" applyFont="1" applyBorder="1"/>
    <xf numFmtId="0" fontId="0" fillId="0" borderId="18" xfId="0" applyBorder="1"/>
    <xf numFmtId="164" fontId="0" fillId="0" borderId="18" xfId="1" applyNumberFormat="1" applyFont="1" applyBorder="1"/>
    <xf numFmtId="9" fontId="0" fillId="0" borderId="18" xfId="3" applyFont="1" applyBorder="1"/>
    <xf numFmtId="164" fontId="0" fillId="0" borderId="18" xfId="0" applyNumberFormat="1" applyBorder="1"/>
    <xf numFmtId="0" fontId="0" fillId="0" borderId="19" xfId="0" applyBorder="1"/>
    <xf numFmtId="164" fontId="0" fillId="0" borderId="18" xfId="1" applyNumberFormat="1" applyFont="1" applyFill="1" applyBorder="1"/>
    <xf numFmtId="164" fontId="0" fillId="0" borderId="8" xfId="1" applyNumberFormat="1" applyFont="1" applyBorder="1"/>
    <xf numFmtId="0" fontId="0" fillId="0" borderId="20" xfId="0" applyBorder="1"/>
    <xf numFmtId="9" fontId="0" fillId="0" borderId="0" xfId="3" applyFont="1"/>
    <xf numFmtId="0" fontId="1" fillId="0" borderId="0" xfId="0" applyFont="1"/>
    <xf numFmtId="0" fontId="5" fillId="0" borderId="0" xfId="4" applyFont="1" applyAlignment="1">
      <alignment wrapText="1"/>
    </xf>
    <xf numFmtId="0" fontId="5" fillId="0" borderId="0" xfId="4" applyFont="1"/>
    <xf numFmtId="165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44" fontId="1" fillId="0" borderId="0" xfId="2" applyFont="1" applyFill="1" applyBorder="1" applyAlignment="1">
      <alignment horizontal="right"/>
    </xf>
    <xf numFmtId="9" fontId="1" fillId="0" borderId="0" xfId="3" applyFont="1" applyFill="1" applyBorder="1" applyAlignment="1">
      <alignment horizontal="right"/>
    </xf>
    <xf numFmtId="167" fontId="6" fillId="0" borderId="0" xfId="2" applyNumberFormat="1" applyFont="1" applyFill="1" applyBorder="1" applyAlignment="1">
      <alignment horizontal="right"/>
    </xf>
    <xf numFmtId="166" fontId="1" fillId="0" borderId="0" xfId="0" applyNumberFormat="1" applyFont="1" applyAlignment="1">
      <alignment horizontal="right" wrapText="1"/>
    </xf>
    <xf numFmtId="165" fontId="1" fillId="0" borderId="0" xfId="2" applyNumberFormat="1" applyFont="1" applyFill="1" applyBorder="1" applyAlignment="1">
      <alignment horizontal="right"/>
    </xf>
    <xf numFmtId="10" fontId="1" fillId="0" borderId="0" xfId="2" applyNumberFormat="1" applyFont="1" applyFill="1" applyBorder="1" applyAlignment="1">
      <alignment horizontal="right"/>
    </xf>
    <xf numFmtId="0" fontId="7" fillId="0" borderId="14" xfId="4" applyFont="1" applyBorder="1" applyAlignment="1">
      <alignment wrapText="1"/>
    </xf>
    <xf numFmtId="0" fontId="2" fillId="0" borderId="15" xfId="0" applyFont="1" applyBorder="1"/>
    <xf numFmtId="0" fontId="7" fillId="0" borderId="15" xfId="4" applyFont="1" applyBorder="1" applyAlignment="1">
      <alignment wrapText="1"/>
    </xf>
    <xf numFmtId="0" fontId="7" fillId="0" borderId="15" xfId="4" applyFont="1" applyBorder="1"/>
    <xf numFmtId="165" fontId="8" fillId="0" borderId="15" xfId="4" applyNumberFormat="1" applyFont="1" applyBorder="1" applyAlignment="1">
      <alignment horizontal="right"/>
    </xf>
    <xf numFmtId="9" fontId="8" fillId="0" borderId="15" xfId="3" applyFont="1" applyBorder="1" applyAlignment="1">
      <alignment horizontal="right"/>
    </xf>
    <xf numFmtId="165" fontId="8" fillId="4" borderId="15" xfId="4" applyNumberFormat="1" applyFont="1" applyFill="1" applyBorder="1" applyAlignment="1">
      <alignment horizontal="right"/>
    </xf>
    <xf numFmtId="49" fontId="9" fillId="5" borderId="17" xfId="4" applyNumberFormat="1" applyFont="1" applyFill="1" applyBorder="1" applyAlignment="1">
      <alignment horizontal="center" vertical="center" wrapText="1"/>
    </xf>
    <xf numFmtId="49" fontId="9" fillId="5" borderId="21" xfId="4" applyNumberFormat="1" applyFont="1" applyFill="1" applyBorder="1" applyAlignment="1">
      <alignment horizontal="center" vertical="center" wrapText="1"/>
    </xf>
    <xf numFmtId="166" fontId="9" fillId="6" borderId="21" xfId="4" applyNumberFormat="1" applyFont="1" applyFill="1" applyBorder="1" applyAlignment="1">
      <alignment horizontal="center" vertical="center" wrapText="1"/>
    </xf>
    <xf numFmtId="166" fontId="9" fillId="7" borderId="21" xfId="4" applyNumberFormat="1" applyFont="1" applyFill="1" applyBorder="1" applyAlignment="1">
      <alignment horizontal="center" vertical="center" wrapText="1"/>
    </xf>
    <xf numFmtId="166" fontId="9" fillId="3" borderId="21" xfId="4" applyNumberFormat="1" applyFont="1" applyFill="1" applyBorder="1" applyAlignment="1">
      <alignment horizontal="center" vertical="center" wrapText="1"/>
    </xf>
    <xf numFmtId="166" fontId="9" fillId="4" borderId="21" xfId="4" applyNumberFormat="1" applyFont="1" applyFill="1" applyBorder="1" applyAlignment="1">
      <alignment horizontal="center" vertical="center" wrapText="1"/>
    </xf>
    <xf numFmtId="166" fontId="9" fillId="8" borderId="21" xfId="4" applyNumberFormat="1" applyFont="1" applyFill="1" applyBorder="1" applyAlignment="1">
      <alignment horizontal="center" vertical="center" wrapText="1"/>
    </xf>
    <xf numFmtId="2" fontId="10" fillId="0" borderId="4" xfId="4" applyNumberFormat="1" applyFont="1" applyBorder="1" applyAlignment="1">
      <alignment horizontal="left"/>
    </xf>
    <xf numFmtId="2" fontId="10" fillId="0" borderId="5" xfId="4" applyNumberFormat="1" applyFont="1" applyBorder="1" applyAlignment="1">
      <alignment horizontal="left"/>
    </xf>
    <xf numFmtId="0" fontId="10" fillId="0" borderId="5" xfId="4" applyFont="1" applyBorder="1" applyAlignment="1">
      <alignment horizontal="left" wrapText="1"/>
    </xf>
    <xf numFmtId="49" fontId="10" fillId="0" borderId="5" xfId="4" applyNumberFormat="1" applyFont="1" applyBorder="1" applyAlignment="1">
      <alignment horizontal="left" wrapText="1"/>
    </xf>
    <xf numFmtId="165" fontId="10" fillId="0" borderId="5" xfId="4" applyNumberFormat="1" applyFont="1" applyBorder="1" applyAlignment="1">
      <alignment horizontal="right"/>
    </xf>
    <xf numFmtId="166" fontId="10" fillId="0" borderId="5" xfId="4" applyNumberFormat="1" applyFont="1" applyBorder="1" applyAlignment="1">
      <alignment horizontal="right"/>
    </xf>
    <xf numFmtId="9" fontId="10" fillId="0" borderId="5" xfId="3" applyFont="1" applyBorder="1" applyAlignment="1">
      <alignment horizontal="right"/>
    </xf>
    <xf numFmtId="167" fontId="10" fillId="0" borderId="5" xfId="2" applyNumberFormat="1" applyFont="1" applyBorder="1" applyAlignment="1">
      <alignment horizontal="right"/>
    </xf>
    <xf numFmtId="164" fontId="10" fillId="0" borderId="5" xfId="1" applyNumberFormat="1" applyFont="1" applyBorder="1" applyAlignment="1">
      <alignment horizontal="right"/>
    </xf>
    <xf numFmtId="165" fontId="10" fillId="0" borderId="21" xfId="4" applyNumberFormat="1" applyFont="1" applyBorder="1" applyAlignment="1">
      <alignment horizontal="right"/>
    </xf>
    <xf numFmtId="49" fontId="10" fillId="0" borderId="4" xfId="1" applyNumberFormat="1" applyFont="1" applyBorder="1" applyAlignment="1">
      <alignment horizontal="left"/>
    </xf>
    <xf numFmtId="0" fontId="10" fillId="0" borderId="4" xfId="4" applyFont="1" applyBorder="1" applyAlignment="1">
      <alignment horizontal="left"/>
    </xf>
    <xf numFmtId="0" fontId="12" fillId="0" borderId="5" xfId="5" applyNumberFormat="1" applyFont="1" applyFill="1" applyBorder="1" applyAlignment="1">
      <alignment horizontal="left" wrapText="1"/>
    </xf>
    <xf numFmtId="49" fontId="10" fillId="0" borderId="5" xfId="4" applyNumberFormat="1" applyFont="1" applyBorder="1" applyAlignment="1">
      <alignment horizontal="left"/>
    </xf>
    <xf numFmtId="1" fontId="10" fillId="0" borderId="5" xfId="4" applyNumberFormat="1" applyFont="1" applyBorder="1" applyAlignment="1">
      <alignment horizontal="left"/>
    </xf>
    <xf numFmtId="0" fontId="10" fillId="0" borderId="7" xfId="4" applyFont="1" applyBorder="1" applyAlignment="1">
      <alignment horizontal="left" wrapText="1"/>
    </xf>
    <xf numFmtId="0" fontId="5" fillId="0" borderId="5" xfId="4" applyFont="1" applyBorder="1" applyAlignment="1">
      <alignment wrapText="1"/>
    </xf>
    <xf numFmtId="0" fontId="13" fillId="0" borderId="0" xfId="6"/>
    <xf numFmtId="0" fontId="14" fillId="0" borderId="0" xfId="6" applyFont="1"/>
    <xf numFmtId="164" fontId="13" fillId="0" borderId="0" xfId="6" applyNumberFormat="1"/>
    <xf numFmtId="0" fontId="13" fillId="0" borderId="0" xfId="6" applyAlignment="1">
      <alignment wrapText="1"/>
    </xf>
    <xf numFmtId="10" fontId="0" fillId="0" borderId="0" xfId="3" applyNumberFormat="1" applyFont="1"/>
    <xf numFmtId="49" fontId="13" fillId="0" borderId="0" xfId="6" applyNumberFormat="1"/>
    <xf numFmtId="3" fontId="13" fillId="0" borderId="0" xfId="6" applyNumberFormat="1"/>
    <xf numFmtId="9" fontId="13" fillId="0" borderId="0" xfId="6" applyNumberFormat="1"/>
    <xf numFmtId="164" fontId="13" fillId="0" borderId="0" xfId="1" applyNumberFormat="1" applyFont="1"/>
    <xf numFmtId="49" fontId="13" fillId="0" borderId="0" xfId="6" applyNumberFormat="1" applyAlignment="1">
      <alignment horizontal="left"/>
    </xf>
    <xf numFmtId="3" fontId="13" fillId="0" borderId="0" xfId="1" applyNumberFormat="1" applyFont="1" applyFill="1"/>
    <xf numFmtId="164" fontId="13" fillId="0" borderId="0" xfId="1" applyNumberFormat="1" applyFont="1" applyFill="1"/>
    <xf numFmtId="0" fontId="0" fillId="0" borderId="5" xfId="0" applyBorder="1" applyAlignment="1">
      <alignment wrapText="1"/>
    </xf>
    <xf numFmtId="0" fontId="0" fillId="0" borderId="5" xfId="0" applyBorder="1"/>
    <xf numFmtId="0" fontId="15" fillId="0" borderId="5" xfId="0" applyFont="1" applyBorder="1" applyAlignment="1">
      <alignment horizontal="right" vertical="center" wrapText="1"/>
    </xf>
    <xf numFmtId="10" fontId="15" fillId="0" borderId="5" xfId="0" applyNumberFormat="1" applyFont="1" applyBorder="1" applyAlignment="1">
      <alignment horizontal="right" vertical="center"/>
    </xf>
    <xf numFmtId="10" fontId="0" fillId="0" borderId="5" xfId="0" applyNumberFormat="1" applyBorder="1"/>
    <xf numFmtId="0" fontId="15" fillId="0" borderId="5" xfId="0" applyFont="1" applyBorder="1" applyAlignment="1">
      <alignment vertical="center" wrapText="1"/>
    </xf>
    <xf numFmtId="0" fontId="15" fillId="0" borderId="5" xfId="0" applyFont="1" applyBorder="1" applyAlignment="1">
      <alignment vertical="center"/>
    </xf>
    <xf numFmtId="0" fontId="0" fillId="0" borderId="0" xfId="0" applyAlignment="1">
      <alignment wrapText="1"/>
    </xf>
    <xf numFmtId="164" fontId="0" fillId="0" borderId="0" xfId="0" applyNumberFormat="1"/>
    <xf numFmtId="49" fontId="2" fillId="2" borderId="1" xfId="4" applyNumberFormat="1" applyFont="1" applyFill="1" applyBorder="1" applyAlignment="1">
      <alignment horizontal="center" vertical="center" wrapText="1"/>
    </xf>
    <xf numFmtId="49" fontId="2" fillId="3" borderId="1" xfId="4" applyNumberFormat="1" applyFont="1" applyFill="1" applyBorder="1" applyAlignment="1">
      <alignment horizontal="center" vertical="center" wrapText="1"/>
    </xf>
    <xf numFmtId="49" fontId="2" fillId="2" borderId="22" xfId="4" applyNumberFormat="1" applyFont="1" applyFill="1" applyBorder="1" applyAlignment="1">
      <alignment horizontal="center" vertical="center" wrapText="1"/>
    </xf>
    <xf numFmtId="9" fontId="0" fillId="0" borderId="8" xfId="3" applyFont="1" applyBorder="1"/>
    <xf numFmtId="164" fontId="0" fillId="0" borderId="8" xfId="0" applyNumberFormat="1" applyBorder="1"/>
    <xf numFmtId="0" fontId="0" fillId="0" borderId="0" xfId="0" pivotButton="1"/>
    <xf numFmtId="43" fontId="0" fillId="0" borderId="0" xfId="0" applyNumberFormat="1"/>
    <xf numFmtId="166" fontId="10" fillId="0" borderId="21" xfId="4" applyNumberFormat="1" applyFont="1" applyBorder="1" applyAlignment="1">
      <alignment horizontal="right"/>
    </xf>
    <xf numFmtId="0" fontId="14" fillId="0" borderId="0" xfId="6" applyFont="1" applyAlignment="1">
      <alignment horizontal="center"/>
    </xf>
  </cellXfs>
  <cellStyles count="7">
    <cellStyle name="Comma" xfId="1" builtinId="3"/>
    <cellStyle name="Currency" xfId="2" builtinId="4"/>
    <cellStyle name="Normal" xfId="0" builtinId="0"/>
    <cellStyle name="Normal 2" xfId="4" xr:uid="{8763BF29-5C8D-4141-A8BB-E55DA187EC34}"/>
    <cellStyle name="Normal 2 11 3" xfId="6" xr:uid="{9625AB97-E467-43A3-8392-BEAFAB3E9AD4}"/>
    <cellStyle name="Percent" xfId="3" builtinId="5"/>
    <cellStyle name="Percent 3" xfId="5" xr:uid="{92D8E6D2-1437-4F96-802F-192419568F39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.5.12%20-%2008-01-804%20-%205-15-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sgovind01/Documents/El%20Paso%20Managed%20Care%20Rates%20UMC%20Proposal/URI%20Applications/MRSA%20West%20SDA/MRSA%20West%20Application%20-%2095%25%20Compliance%20with%20Actuarial%20Adjustment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Documents%20and%20Settings/xding/Desktop/Report%20Docs/TylerFiles/Model%20Template_Draft_Compar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00R1004VFSRV01.txhhsc.txnet.state.tx.us\MyDocs1$\AC%20&amp;%20Hosp\UHRIP\PGY3\Actuarial\SFY20%20UHRIP%20Workbook%20-%2020190424%20PRELIM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.txhhsc.txnet.state.tx.us/sites/fs/ra/hs/DSHUC_Applications/8_MasterApplications/DY%206-B%20Applic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Documents%20and%20Settings/bcastillo1/Local%20Settings/Temporary%20Internet%20Files/Content.IE5/LFJB5X0E/255296_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AC%20&amp;%20Hosp/DSH/2008%20DSH/DSH2008ADJUS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AC%20&amp;%20Hosp/DRM/Modeling%20Requests%20FY%202021/NAIP%20Reduction/NAIP%20UPL%20Reduction%20Calculation_Revised_December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sgovind01/Documents/El%20Paso%20Managed%20Care%20Rates%20UMC%20Proposal/URI%20Applications/Bexar%20SDA/Bexar%20SDA%20Application%20-%2095%25%20Compliance%20Version%20with%20Actuarial%20Adjustmen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Users/iblaine/Documents/Medicaid/2014/Texas/Review%20Models/5-4-2014/2013%20UC%20RW%20-%20Master%20-%205.1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Users/iblaine/Documents/Medicaid/2014/Texas/Review%20Models/4-30-2014/UC%20Check%20Tool%20Mar.%2018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mfine01/AppData/Local/Microsoft/Windows/INetCache/Content.Outlook/FBN3LC0B/UC_DY1_FinalRecon_EY2016%20(3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rcantu05/Desktop/DSH%20Audits/2011/Amended%20March%202015/Master/1310%20Final%20Revised%2003112015%20Statewide%20DSH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SFY 2008 DSH TZF"/>
      <sheetName val="SFY 2008 DSH Urban TZG"/>
      <sheetName val="SFY 2008 DSH Rural TZH"/>
      <sheetName val="SFY 2008 DSH TZI"/>
      <sheetName val="Email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RSA West"/>
      <sheetName val="Participants"/>
      <sheetName val="Sheet3"/>
      <sheetName val="95% Class Test"/>
      <sheetName val="IGT Sufficiency"/>
      <sheetName val="Hospital Classes"/>
      <sheetName val="MRSA West Actuarial Adjustment"/>
      <sheetName val="Budget Neutrality Adjustment"/>
      <sheetName val="MRSA West Application - 95% C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"/>
      <sheetName val="Claims Data"/>
      <sheetName val="Enrollment Data"/>
      <sheetName val="Assumptions"/>
      <sheetName val="Exhibit 1"/>
      <sheetName val="Exhibit 2"/>
      <sheetName val="Exhibit 3"/>
      <sheetName val="Exhibit 4.1"/>
      <sheetName val="Exhibit 4.2"/>
      <sheetName val="dis00"/>
      <sheetName val="Check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"/>
      <sheetName val="Cost Summary"/>
      <sheetName val="Adjustments Summary"/>
      <sheetName val="Schedule 1"/>
      <sheetName val="Schedule 2 "/>
      <sheetName val="Schedule 3"/>
      <sheetName val="Hospital Data"/>
      <sheetName val="Hospital Data 2"/>
      <sheetName val="Sched3-Cost Rept Collection"/>
      <sheetName val="Sched3-Cost Rept Hospital Costs"/>
      <sheetName val="Sched3-Cost Rept Uninsured Cost"/>
      <sheetName val="Sched3-CostReptUninsured(IMDEx)"/>
      <sheetName val="Sched 3-HSL"/>
      <sheetName val="Sched 3-HSL No Other Insurance"/>
      <sheetName val="Sched 3-HSL(IMD Exclusion)"/>
      <sheetName val="Sched 3-HSL(IMD Exclusion)No OI"/>
      <sheetName val="Sched3HSL prepopdata"/>
      <sheetName val="2018 Medicaid Claims Data"/>
      <sheetName val="C Part I B Part I G-2"/>
      <sheetName val="S-3 Part I D-1 D-4"/>
      <sheetName val="PrePop"/>
      <sheetName val="Sched 3 HSL DSH Report"/>
      <sheetName val="UC Report"/>
      <sheetName val="2018 Master Contact List"/>
      <sheetName val="Data All Providers 2018"/>
      <sheetName val="B Part I Col 24"/>
      <sheetName val="C Part I 4"/>
      <sheetName val="C Part I 6"/>
      <sheetName val="C Part I 7"/>
      <sheetName val="C Part I 8"/>
      <sheetName val="D-1 Col 1 Ln 26"/>
      <sheetName val="D-4 Col 1&amp;2 Ln61 66 62"/>
      <sheetName val="S-3 Part I Col 8"/>
      <sheetName val="G-2 Col 1&amp;3 Ln28"/>
      <sheetName val="GME Payments2016"/>
      <sheetName val="MCO Day Adjustment (subtract)"/>
      <sheetName val="FFS Day Adjustment (subtract)"/>
      <sheetName val="FFS PPE Adjustment (add)"/>
      <sheetName val="MCO PPE Adjustment (add)"/>
      <sheetName val="SDA Adjustment Percentages"/>
      <sheetName val="Cost Report Settlements"/>
      <sheetName val="Master TPI 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6"/>
      <sheetName val="A7I"/>
      <sheetName val="A7III"/>
      <sheetName val="A8"/>
      <sheetName val="A81"/>
      <sheetName val="A82"/>
      <sheetName val="A83I"/>
      <sheetName val="A83III"/>
      <sheetName val="A83V"/>
      <sheetName val="A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UPL"/>
      <sheetName val="Henry3"/>
      <sheetName val="DIS00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IP Wind-Down Revised Dec 2020"/>
      <sheetName val="Base Payment Calculation"/>
      <sheetName val="Original NAIP Wind-down"/>
      <sheetName val="NAIP 2017-2021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ar"/>
      <sheetName val="Analysis"/>
      <sheetName val="Hospital Classes"/>
      <sheetName val="IGT Sufficiency"/>
      <sheetName val="Bexar Actuarial Adjustment"/>
      <sheetName val="Budget Neutrality Adjustment"/>
      <sheetName val="Data Validation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Progress Summary"/>
      <sheetName val="Macros"/>
      <sheetName val="1 - Imported Files"/>
      <sheetName val="0 - Template Checks"/>
      <sheetName val="Checks"/>
      <sheetName val="2 - Report Card"/>
      <sheetName val="Application Tracker"/>
      <sheetName val="UC Summary"/>
      <sheetName val="3 - Review Tracker"/>
      <sheetName val="HSL Info"/>
      <sheetName val="DSH QUAL."/>
      <sheetName val="Contact Info"/>
      <sheetName val="SCH 2 SUM"/>
      <sheetName val="Certification"/>
      <sheetName val="Cost Summary"/>
      <sheetName val="Adjustments Summary"/>
      <sheetName val="Schedule 1"/>
      <sheetName val="Schedule 2 "/>
      <sheetName val="Schedule 3"/>
      <sheetName val="Sched3-DSH2013Application"/>
      <sheetName val="HHSC Requested info."/>
      <sheetName val="HHSC Requested info. 2"/>
      <sheetName val="Sched3-Cost Rept Collection"/>
      <sheetName val="Sched3-Cost Rept Hospital Costs"/>
      <sheetName val="Sched3-Cost Rept Uninsured Cost"/>
      <sheetName val="Sched 3-HSL"/>
      <sheetName val="Sched 3-HSL (UC)"/>
      <sheetName val="DSH"/>
      <sheetName val="Pharmacies"/>
      <sheetName val="NonDSH "/>
      <sheetName val="Dsh Data for UC Payment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0 - List of Template Checks"/>
      <sheetName val="STEP 1 - Module"/>
      <sheetName val="1 - List of Imported Files"/>
      <sheetName val="2 - Report Card"/>
      <sheetName val="3 - Review Tracker"/>
      <sheetName val="UC Payments"/>
      <sheetName val="Checks"/>
      <sheetName val="Certification Check"/>
      <sheetName val="Data -&gt;"/>
      <sheetName val="Certification"/>
      <sheetName val="Cost Summary"/>
      <sheetName val="Sched1-Instructions"/>
      <sheetName val="Cost Center Crosswalk"/>
      <sheetName val="Schedule 1"/>
      <sheetName val="Schedule 2"/>
      <sheetName val="Schedule 3"/>
      <sheetName val="Sched3-Instructions"/>
      <sheetName val="Sched3-Cost Rept Collection"/>
      <sheetName val="Sched3-DSH2012Application"/>
      <sheetName val="Sched3-Cost Rept Hospital Costs"/>
      <sheetName val="Sched3-Cost Rept Uninsured Cost"/>
      <sheetName val="Sched3-DSH HSL"/>
      <sheetName val="DSH2012 HOSPITAL COSTRPTPERIOD"/>
      <sheetName val="Non-DSH"/>
      <sheetName val="DSH"/>
      <sheetName val="Pharmacies"/>
      <sheetName val="Dsh Data for UC Pay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 Final Reconciliation"/>
      <sheetName val="UC Final Reconciliation wo OI"/>
      <sheetName val="UC Final Recon wo OI and MCR"/>
      <sheetName val="IMD"/>
      <sheetName val="Other Payments"/>
      <sheetName val="Provider List"/>
      <sheetName val="DSH Results w Addendum"/>
      <sheetName val="TPL Analysis"/>
      <sheetName val="Austin Summary"/>
      <sheetName val="Big Spring Summary"/>
      <sheetName val="El Paso Summary"/>
      <sheetName val="North Texas Summary"/>
      <sheetName val="Rio Grande Summary"/>
      <sheetName val="Rusk Summary"/>
      <sheetName val="San Antonio Summary"/>
      <sheetName val="Terrell Summary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S"/>
      <sheetName val="DSH Year Data"/>
      <sheetName val="CR Year Data"/>
      <sheetName val="CR Year RHC Data"/>
      <sheetName val="CR Year Alloc to DSH Year"/>
      <sheetName val="DSH Year Totals"/>
      <sheetName val="Notes"/>
      <sheetName val="Estimated HSL FFY 2011"/>
      <sheetName val="Report on Verifications"/>
      <sheetName val="Annual Reporting Requirements"/>
      <sheetName val="CR Year RHC Alloc to DSH Year"/>
      <sheetName val="DSH Year RHC Totals"/>
      <sheetName val="DSH Year Combined Totals"/>
      <sheetName val="Annual Reporting Requirements 2"/>
      <sheetName val="Report on Verifications 2"/>
      <sheetName val="Expanded Data Summary"/>
      <sheetName val="TPL Analysi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756.575825694446" createdVersion="6" refreshedVersion="6" minRefreshableVersion="3" recordCount="418" xr:uid="{1CF0609E-5FB3-496F-AD5C-77CCE4896955}">
  <cacheSource type="worksheet">
    <worksheetSource ref="A4:AU422" sheet="CHIRP Payment Calc"/>
  </cacheSource>
  <cacheFields count="47">
    <cacheField name="2021 Master TPI" numFmtId="0">
      <sharedItems/>
    </cacheField>
    <cacheField name="TPI" numFmtId="0">
      <sharedItems/>
    </cacheField>
    <cacheField name="Master NPI" numFmtId="0">
      <sharedItems containsMixedTypes="1" containsNumber="1" containsInteger="1" minValue="1285258640" maxValue="1942795133"/>
    </cacheField>
    <cacheField name="NPI" numFmtId="0">
      <sharedItems containsMixedTypes="1" containsNumber="1" containsInteger="1" minValue="1285258640" maxValue="1942795133"/>
    </cacheField>
    <cacheField name="PROVIDER NAME" numFmtId="0">
      <sharedItems/>
    </cacheField>
    <cacheField name="CHIRP Class" numFmtId="0">
      <sharedItems/>
    </cacheField>
    <cacheField name="SDA" numFmtId="0">
      <sharedItems count="13">
        <s v="Harris"/>
        <s v="Dallas"/>
        <s v="Bexar"/>
        <s v="MRSA Central"/>
        <s v="Hidalgo"/>
        <s v="Tarrant"/>
        <s v="Lubbock"/>
        <s v="Nueces"/>
        <s v="El Paso"/>
        <s v="Travis"/>
        <s v="MRSA Northeast"/>
        <s v="MRSA West"/>
        <s v="Jefferson"/>
      </sharedItems>
    </cacheField>
    <cacheField name="Combined Rates Class &amp; SDA" numFmtId="0">
      <sharedItems/>
    </cacheField>
    <cacheField name="PGY5 AA IP Encounters STAR and STAR Plus" numFmtId="165">
      <sharedItems containsSemiMixedTypes="0" containsString="0" containsNumber="1" minValue="0" maxValue="286780953.54597563"/>
    </cacheField>
    <cacheField name="PGY5 AA OP Encounters STAR and STAR Plus" numFmtId="165">
      <sharedItems containsSemiMixedTypes="0" containsString="0" containsNumber="1" minValue="0" maxValue="259985376.57392272"/>
    </cacheField>
    <cacheField name="Total PGY5 AA Encounters" numFmtId="165">
      <sharedItems containsSemiMixedTypes="0" containsString="0" containsNumber="1" minValue="0" maxValue="546766330.11989832"/>
    </cacheField>
    <cacheField name="2021 IP UPL Gap" numFmtId="165">
      <sharedItems containsSemiMixedTypes="0" containsString="0" containsNumber="1" minValue="-43350429.809283108" maxValue="488384315.54842913"/>
    </cacheField>
    <cacheField name="2021 OP UPL Gap" numFmtId="165">
      <sharedItems containsSemiMixedTypes="0" containsString="0" containsNumber="1" minValue="-8244140.6464281008" maxValue="26865267.514405869"/>
    </cacheField>
    <cacheField name="Total UPL Gap" numFmtId="165">
      <sharedItems containsSemiMixedTypes="0" containsString="0" containsNumber="1" minValue="-31889040.022512078" maxValue="490488329.77149552"/>
    </cacheField>
    <cacheField name="IP ACR Gap" numFmtId="165">
      <sharedItems containsSemiMixedTypes="0" containsString="0" containsNumber="1" minValue="-25148079.288834967" maxValue="245368832.05790079"/>
    </cacheField>
    <cacheField name="OP ACR Gap" numFmtId="165">
      <sharedItems containsSemiMixedTypes="0" containsString="0" containsNumber="1" minValue="-259903.92413441918" maxValue="105654627.57678096"/>
    </cacheField>
    <cacheField name="Full ACR Gap" numFmtId="165">
      <sharedItems containsSemiMixedTypes="0" containsString="0" containsNumber="1" minValue="-17296578.34273855" maxValue="351023459.63468176"/>
    </cacheField>
    <cacheField name="Does the Hospital Have Positive IP ACR Room?" numFmtId="165">
      <sharedItems/>
    </cacheField>
    <cacheField name="Does the Hospital Have Positive OP ACR Room?" numFmtId="166">
      <sharedItems/>
    </cacheField>
    <cacheField name="IP UHRIP Rate" numFmtId="9">
      <sharedItems containsSemiMixedTypes="0" containsString="0" containsNumber="1" minValue="0" maxValue="4.5199999999999996"/>
    </cacheField>
    <cacheField name="OP UHRIP Rate" numFmtId="9">
      <sharedItems containsSemiMixedTypes="0" containsString="0" containsNumber="1" minValue="0" maxValue="1.34"/>
    </cacheField>
    <cacheField name="IP UHRIP Payment" numFmtId="167">
      <sharedItems containsSemiMixedTypes="0" containsString="0" containsNumber="1" minValue="0" maxValue="230116180.94151244"/>
    </cacheField>
    <cacheField name="OP UHRIP Payment" numFmtId="167">
      <sharedItems containsSemiMixedTypes="0" containsString="0" containsNumber="1" minValue="0" maxValue="28806572.002199251"/>
    </cacheField>
    <cacheField name="Total UHRIP Payment" numFmtId="165">
      <sharedItems containsSemiMixedTypes="0" containsString="0" containsNumber="1" minValue="0" maxValue="246512970.5598129"/>
    </cacheField>
    <cacheField name="Requested to participate in ACIA Component?" numFmtId="165">
      <sharedItems/>
    </cacheField>
    <cacheField name="A" numFmtId="165">
      <sharedItems/>
    </cacheField>
    <cacheField name="B" numFmtId="165">
      <sharedItems/>
    </cacheField>
    <cacheField name="IP ACIA payment is &gt; $0" numFmtId="165">
      <sharedItems/>
    </cacheField>
    <cacheField name="OP ACIA payment is &gt; $0" numFmtId="165">
      <sharedItems/>
    </cacheField>
    <cacheField name="Total ACIA payment is &gt; $0" numFmtId="165">
      <sharedItems/>
    </cacheField>
    <cacheField name="IP ACIA Rate" numFmtId="9">
      <sharedItems containsSemiMixedTypes="0" containsString="0" containsNumber="1" minValue="0" maxValue="10.35"/>
    </cacheField>
    <cacheField name="OP ACIA Rate" numFmtId="9">
      <sharedItems containsSemiMixedTypes="0" containsString="0" containsNumber="1" minValue="0" maxValue="22.7"/>
    </cacheField>
    <cacheField name="IP ACIA Payment before reduction to stay at 90% of ACR" numFmtId="165">
      <sharedItems containsSemiMixedTypes="0" containsString="0" containsNumber="1" minValue="0" maxValue="146532668.21272248"/>
    </cacheField>
    <cacheField name="OP ACIA Payment (before reduction to stay at 90% of ACR)" numFmtId="165">
      <sharedItems containsSemiMixedTypes="0" containsString="0" containsNumber="1" minValue="0" maxValue="72795905.44069837"/>
    </cacheField>
    <cacheField name="Total ACIA Payment" numFmtId="165">
      <sharedItems containsSemiMixedTypes="0" containsString="0" containsNumber="1" minValue="0" maxValue="184861423.96233732"/>
    </cacheField>
    <cacheField name="Revised IP ACIA Rate" numFmtId="9">
      <sharedItems containsSemiMixedTypes="0" containsString="0" containsNumber="1" minValue="0" maxValue="10.34"/>
    </cacheField>
    <cacheField name="Revised OP ACIA Rate" numFmtId="9">
      <sharedItems containsSemiMixedTypes="0" containsString="0" containsNumber="1" minValue="0" maxValue="22.69"/>
    </cacheField>
    <cacheField name="Revised IP ACIA Payment to stay at 90% of ACR" numFmtId="165">
      <sharedItems containsSemiMixedTypes="0" containsString="0" containsNumber="1" minValue="0" maxValue="145321654.42584047"/>
    </cacheField>
    <cacheField name="Revised OP ACIA Payment to stay at 90% of ACR" numFmtId="165">
      <sharedItems containsSemiMixedTypes="0" containsString="0" containsNumber="1" minValue="0" maxValue="70196051.674959138"/>
    </cacheField>
    <cacheField name="Inpatient CHIRP Rate" numFmtId="9">
      <sharedItems containsSemiMixedTypes="0" containsString="0" containsNumber="1" minValue="0" maxValue="11.02"/>
    </cacheField>
    <cacheField name="Outpatient CHIRP Rate" numFmtId="9">
      <sharedItems containsSemiMixedTypes="0" containsString="0" containsNumber="1" minValue="0" maxValue="23.080000000000002"/>
    </cacheField>
    <cacheField name="Hospital Receives" numFmtId="164">
      <sharedItems containsSemiMixedTypes="0" containsString="0" containsNumber="1" minValue="0" maxValue="267806953.85196179"/>
    </cacheField>
    <cacheField name="MCO Fees" numFmtId="164">
      <sharedItems containsSemiMixedTypes="0" containsString="0" containsNumber="1" minValue="0" maxValue="16347213.375424441"/>
    </cacheField>
    <cacheField name="Total Hospital Receives Plus MCO Fees" numFmtId="164">
      <sharedItems containsSemiMixedTypes="0" containsString="0" containsNumber="1" minValue="0" maxValue="284154167.22738624"/>
    </cacheField>
    <cacheField name="Total IGT Required for CHIRP" numFmtId="165">
      <sharedItems containsSemiMixedTypes="0" containsString="0" containsNumber="1" minValue="0" maxValue="113701448.47436635"/>
    </cacheField>
    <cacheField name="Suggested IGT for 2nd 6 months" numFmtId="165">
      <sharedItems containsSemiMixedTypes="0" containsString="0" containsNumber="1" minValue="0" maxValue="49985464.534867533"/>
    </cacheField>
    <cacheField name="Additional IGT Needed for Year 1 FY22" numFmtId="165">
      <sharedItems containsSemiMixedTypes="0" containsString="0" containsNumber="1" minValue="0" maxValue="9921847.15054832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8">
  <r>
    <s v="137805107"/>
    <s v="137805107"/>
    <s v="1982666111"/>
    <s v="1982666111"/>
    <s v="MEMORIAL HERMANN HOSPITAL SYSTEM-MHHS HERMANN HOSPITAL                             "/>
    <s v="Urban"/>
    <x v="0"/>
    <s v="Urban Harris"/>
    <n v="121754593.09074733"/>
    <n v="39992169.800732821"/>
    <n v="161746762.89148015"/>
    <n v="75807109.485439658"/>
    <n v="16621747.662490208"/>
    <n v="92428857.147929862"/>
    <n v="198294658.03066921"/>
    <n v="29541594.842467908"/>
    <n v="227836252.87313712"/>
    <s v="Yes"/>
    <s v="Yes"/>
    <n v="1.89"/>
    <n v="0.41"/>
    <n v="230116180.94151244"/>
    <n v="16396789.618300457"/>
    <n v="246512970.5598129"/>
    <s v="Yes"/>
    <s v="Yes"/>
    <b v="1"/>
    <s v="No"/>
    <s v="No"/>
    <s v="Yes"/>
    <n v="0"/>
    <n v="0.23"/>
    <n v="0"/>
    <n v="9198199.0541685484"/>
    <n v="9198199.0541685484"/>
    <n v="0"/>
    <n v="0"/>
    <n v="0"/>
    <n v="0"/>
    <n v="1.89"/>
    <n v="0.41"/>
    <n v="246512970.5598129"/>
    <n v="15174305.151483394"/>
    <n v="261687275.71129629"/>
    <n v="104711546.50311813"/>
    <n v="46033321.16127567"/>
    <n v="9137367.8457200583"/>
  </r>
  <r>
    <s v="127295703"/>
    <s v="127295703"/>
    <s v="1932123247"/>
    <s v="1932123247"/>
    <s v="PARKLAND MEMORIAL HOSPITAL-PARKLAND MEMORIAL-REHAB UNIT                      "/>
    <s v="Urban"/>
    <x v="1"/>
    <s v="Urban Dallas"/>
    <n v="56134834.422174424"/>
    <n v="70554020.743898824"/>
    <n v="126688855.16607325"/>
    <n v="34686633.981130257"/>
    <n v="5701722.8754089996"/>
    <n v="40388356.856539257"/>
    <n v="74276039.648276895"/>
    <n v="61239430.059445947"/>
    <n v="135515469.70772284"/>
    <s v="Yes"/>
    <s v="Yes"/>
    <n v="0.68"/>
    <n v="0.39"/>
    <n v="38171687.407078609"/>
    <n v="27516068.090120543"/>
    <n v="65687755.497199148"/>
    <s v="Yes"/>
    <s v="Yes"/>
    <b v="1"/>
    <s v="Yes"/>
    <s v="Yes"/>
    <s v="Yes"/>
    <n v="0.45"/>
    <n v="0.33"/>
    <n v="25260675.489978492"/>
    <n v="23282826.845486611"/>
    <n v="48543502.335465103"/>
    <n v="0.44"/>
    <n v="0.33"/>
    <n v="24699327.145756748"/>
    <n v="23282826.845486611"/>
    <n v="1.1200000000000001"/>
    <n v="0.72"/>
    <n v="113669909.48844251"/>
    <n v="7056499.3146652123"/>
    <n v="120726408.80310772"/>
    <n v="48307465.218475536"/>
    <n v="23750961.557747617"/>
    <n v="4714438.7362878295"/>
  </r>
  <r>
    <s v="094154402"/>
    <s v="094154402"/>
    <s v="1124074273"/>
    <s v="1124074273"/>
    <s v="METHODIST HOSPITAL                                "/>
    <s v="Urban"/>
    <x v="2"/>
    <s v="Urban Bexar"/>
    <n v="82740013.07298559"/>
    <n v="21037965.21565089"/>
    <n v="103777978.28863648"/>
    <n v="30395985.991375148"/>
    <n v="16057669.287652802"/>
    <n v="46453655.279027954"/>
    <n v="144807022.05206078"/>
    <n v="20788624.292858671"/>
    <n v="165595646.34491944"/>
    <s v="Yes"/>
    <s v="Yes"/>
    <n v="0.49"/>
    <n v="0.56999999999999995"/>
    <n v="40542606.405762941"/>
    <n v="11991640.172921006"/>
    <n v="52534246.578683943"/>
    <s v="Yes"/>
    <s v="Yes"/>
    <b v="1"/>
    <s v="Yes"/>
    <s v="Yes"/>
    <s v="Yes"/>
    <n v="0.88"/>
    <n v="0.28999999999999998"/>
    <n v="72811211.504227325"/>
    <n v="6101009.9125387575"/>
    <n v="78912221.416766077"/>
    <n v="0.71"/>
    <n v="0.13"/>
    <n v="58745409.281819768"/>
    <n v="2734935.478034616"/>
    <n v="1.2"/>
    <n v="0.7"/>
    <n v="114014591.33853832"/>
    <n v="7043077.1141592702"/>
    <n v="121057668.45269759"/>
    <n v="48440015.45466242"/>
    <n v="21174506.6478769"/>
    <n v="4203026.2277937783"/>
  </r>
  <r>
    <s v="139135109"/>
    <s v="139135109"/>
    <s v="1477643690"/>
    <s v="1477643690"/>
    <s v="TEXAS CHILDRENS HOSPITAL                          "/>
    <s v="Children's"/>
    <x v="0"/>
    <s v="Children's Harris"/>
    <n v="286780953.54597563"/>
    <n v="259985376.57392272"/>
    <n v="546766330.11989832"/>
    <n v="88104838.448120475"/>
    <n v="2410512.430322051"/>
    <n v="90515350.878442526"/>
    <n v="245368832.05790079"/>
    <n v="105654627.57678096"/>
    <n v="351023459.63468176"/>
    <s v="Yes"/>
    <s v="Yes"/>
    <n v="0.31"/>
    <n v="0.01"/>
    <n v="88902095.599252447"/>
    <n v="2599853.7657392272"/>
    <n v="91501949.36499168"/>
    <s v="Yes"/>
    <s v="Yes"/>
    <b v="1"/>
    <s v="Yes"/>
    <s v="Yes"/>
    <s v="Yes"/>
    <n v="0.38"/>
    <n v="0.28000000000000003"/>
    <n v="108976762.34747075"/>
    <n v="72795905.44069837"/>
    <n v="181772667.78816912"/>
    <n v="0.37"/>
    <n v="0.27"/>
    <n v="106108952.81201097"/>
    <n v="70196051.674959138"/>
    <n v="0.67999999999999994"/>
    <n v="0.28000000000000003"/>
    <n v="267806953.85196179"/>
    <n v="16347213.375424441"/>
    <n v="284154167.22738624"/>
    <n v="113701448.47436635"/>
    <n v="49985464.534867533"/>
    <n v="9921847.1505483259"/>
  </r>
  <r>
    <s v="136141205"/>
    <s v="136141205"/>
    <s v="1821011248"/>
    <s v="1821011248"/>
    <s v="BEXAR COUNTY HOSPITAL DISTRICT-UNIVERSITY HEALTH SYSTEM                          "/>
    <s v="Urban"/>
    <x v="2"/>
    <s v="Urban Bexar"/>
    <n v="53124513.034066178"/>
    <n v="37311981.868269607"/>
    <n v="90436494.902335793"/>
    <n v="16566606.267239317"/>
    <n v="15563751.189181767"/>
    <n v="32130357.456421085"/>
    <n v="-17101891.622722581"/>
    <n v="17189054.010061599"/>
    <n v="87162.387339018285"/>
    <s v="No"/>
    <s v="Yes"/>
    <n v="0.49"/>
    <n v="0.56999999999999995"/>
    <n v="26031011.386692427"/>
    <n v="21267829.664913673"/>
    <n v="47298841.051606104"/>
    <s v="Yes"/>
    <s v="Yes"/>
    <b v="1"/>
    <s v="No"/>
    <s v="No"/>
    <s v="No"/>
    <n v="0"/>
    <n v="0"/>
    <n v="0"/>
    <n v="0"/>
    <n v="0"/>
    <n v="0"/>
    <n v="0"/>
    <n v="0"/>
    <n v="0"/>
    <n v="0.49"/>
    <n v="0.56999999999999995"/>
    <n v="47298841.051606104"/>
    <n v="2929044.9987618905"/>
    <n v="50227886.050367996"/>
    <n v="20098186.324194256"/>
    <n v="8785488.1122041065"/>
    <n v="1743872.3637637491"/>
  </r>
  <r>
    <s v="094092602"/>
    <s v="094092602"/>
    <s v="1548226988"/>
    <s v="1548226988"/>
    <s v="UNIVERSITY OF TEXAS MEDICAL BRANCH AT GALVESTON"/>
    <s v="State-Owned Non-IMD"/>
    <x v="0"/>
    <s v="State-Owned Non-IMD Harris"/>
    <n v="98128748.58212468"/>
    <n v="59155755.451795287"/>
    <n v="157284504.03391996"/>
    <n v="16820924.1046592"/>
    <n v="23504355.779036872"/>
    <n v="40325279.883696072"/>
    <n v="18751360.06126745"/>
    <n v="16740738.530767739"/>
    <n v="35492098.592035189"/>
    <s v="Yes"/>
    <s v="Yes"/>
    <n v="0.17"/>
    <n v="0.4"/>
    <n v="16681887.258961197"/>
    <n v="23662302.180718116"/>
    <n v="40344189.43967931"/>
    <s v="Yes"/>
    <s v="Yes"/>
    <b v="1"/>
    <s v="No"/>
    <s v="No"/>
    <s v="Yes"/>
    <n v="0.01"/>
    <n v="0"/>
    <n v="981287.48582124687"/>
    <n v="0"/>
    <n v="981287.48582124687"/>
    <n v="0"/>
    <n v="0"/>
    <n v="0"/>
    <n v="0"/>
    <n v="0.17"/>
    <n v="0.4"/>
    <n v="40344189.43967931"/>
    <n v="2493840.4295756198"/>
    <n v="42838029.869254932"/>
    <n v="17141209.271883674"/>
    <n v="7535623.5091204615"/>
    <n v="1495780.9302625894"/>
  </r>
  <r>
    <s v="020834001"/>
    <s v="020834001"/>
    <s v="1730132234"/>
    <s v="1730132234"/>
    <s v="MEMORIAL HERMANN HEALTH SYSTEM-MHHS THE WOODLANDS  HOSPITAL                      "/>
    <s v="Urban"/>
    <x v="0"/>
    <s v="Urban Harris"/>
    <n v="53724323.347906649"/>
    <n v="28995544.604243051"/>
    <n v="82719867.952149704"/>
    <n v="42706669.662634306"/>
    <n v="12785626.637247376"/>
    <n v="55492296.299881682"/>
    <n v="97566837.395930201"/>
    <n v="22659729.273605563"/>
    <n v="120226566.66953576"/>
    <s v="Yes"/>
    <s v="Yes"/>
    <n v="1.89"/>
    <n v="0.41"/>
    <n v="101538971.12754357"/>
    <n v="11888173.287739649"/>
    <n v="113427144.41528322"/>
    <s v="Yes"/>
    <s v="Yes"/>
    <b v="1"/>
    <s v="No"/>
    <s v="No"/>
    <s v="Yes"/>
    <n v="0"/>
    <n v="0.26"/>
    <n v="0"/>
    <n v="7538841.5971031934"/>
    <n v="7538841.5971031934"/>
    <n v="0"/>
    <n v="0"/>
    <n v="0"/>
    <n v="0"/>
    <n v="1.89"/>
    <n v="0.41"/>
    <n v="113427144.41528322"/>
    <n v="7065564.4939057473"/>
    <n v="120492708.90918897"/>
    <n v="48213952.542922884"/>
    <n v="21195832.131051388"/>
    <n v="4207259.2220539656"/>
  </r>
  <r>
    <s v="137249208"/>
    <s v="137249208"/>
    <s v="1477516466"/>
    <s v="1477516466"/>
    <s v="SCOTT AND WHITE MEMORIAL HOSPITAL-SCOTT AND WHITE MEDICAL CENTER TEMPLE             "/>
    <s v="Urban"/>
    <x v="3"/>
    <s v="Urban MRSA Central"/>
    <n v="45188621.511956461"/>
    <n v="26428047.708439678"/>
    <n v="71616669.220396131"/>
    <n v="18113902.25318414"/>
    <n v="26865267.514405869"/>
    <n v="44979169.767590009"/>
    <n v="50361623.82508333"/>
    <n v="24997253.821466409"/>
    <n v="75358877.646549731"/>
    <s v="Yes"/>
    <s v="Yes"/>
    <n v="0.5"/>
    <n v="1.0900000000000001"/>
    <n v="22594310.75597823"/>
    <n v="28806572.002199251"/>
    <n v="51400882.758177482"/>
    <s v="Yes"/>
    <s v="Yes"/>
    <b v="1"/>
    <s v="Yes"/>
    <s v="No"/>
    <s v="Yes"/>
    <n v="0.43"/>
    <n v="0"/>
    <n v="19431107.250141278"/>
    <n v="0"/>
    <n v="19431107.250141278"/>
    <n v="0.42"/>
    <n v="0"/>
    <n v="18979221.035021711"/>
    <n v="0"/>
    <n v="0.91999999999999993"/>
    <n v="1.0900000000000001"/>
    <n v="70380103.793199196"/>
    <n v="4357044.6985170115"/>
    <n v="74737148.491716206"/>
    <n v="29905322.597475328"/>
    <n v="13928159.961593809"/>
    <n v="2764665.1984383133"/>
  </r>
  <r>
    <s v="160709501"/>
    <s v="160709501"/>
    <s v="1053317362"/>
    <s v="1053317362"/>
    <s v="DAY SURGERY AT RENAISSANCE LLC-DOCTORS HOSPITAL AT RENAISSANCE LTD               "/>
    <s v="Urban"/>
    <x v="4"/>
    <s v="Urban Hidalgo"/>
    <n v="54157592.711180761"/>
    <n v="21877626.830989316"/>
    <n v="76035219.542170078"/>
    <n v="52682262.889970288"/>
    <n v="14666062.815677106"/>
    <n v="67348325.705647394"/>
    <n v="59884831.828521922"/>
    <n v="12148383.912926041"/>
    <n v="72033215.741447955"/>
    <s v="Yes"/>
    <s v="Yes"/>
    <n v="0.74"/>
    <n v="0.57999999999999996"/>
    <n v="40076618.606273763"/>
    <n v="12689023.561973803"/>
    <n v="52765642.168247566"/>
    <s v="Yes"/>
    <s v="Yes"/>
    <b v="1"/>
    <s v="Yes"/>
    <s v="No"/>
    <s v="Yes"/>
    <n v="0.25"/>
    <n v="0"/>
    <n v="13539398.17779519"/>
    <n v="0"/>
    <n v="13539398.17779519"/>
    <n v="0.25"/>
    <n v="0"/>
    <n v="13539398.17779519"/>
    <n v="0"/>
    <n v="0.99"/>
    <n v="0.57999999999999996"/>
    <n v="66305040.34604276"/>
    <n v="4074848.7217810997"/>
    <n v="70379889.067823857"/>
    <n v="28161808.811599046"/>
    <n v="13860877.203515856"/>
    <n v="2751309.9311075252"/>
  </r>
  <r>
    <s v="159156201"/>
    <s v="159156201"/>
    <s v="1598744856"/>
    <s v="1598744856"/>
    <s v="VHS SAN ANTONIO PARTNERS LLC-BAPTIST MEDICAL CENTER                            "/>
    <s v="Urban"/>
    <x v="2"/>
    <s v="Urban Bexar"/>
    <n v="48681050.028690457"/>
    <n v="18532128.268877588"/>
    <n v="67213178.297568053"/>
    <n v="32782891.970379807"/>
    <n v="11829044.618473105"/>
    <n v="44611936.588852912"/>
    <n v="107824688.92690471"/>
    <n v="14604899.084959082"/>
    <n v="122429588.0118638"/>
    <s v="Yes"/>
    <s v="Yes"/>
    <n v="0.49"/>
    <n v="0.56999999999999995"/>
    <n v="23853714.514058325"/>
    <n v="10563313.113260224"/>
    <n v="34417027.627318546"/>
    <s v="Yes"/>
    <s v="Yes"/>
    <b v="1"/>
    <s v="Yes"/>
    <s v="Yes"/>
    <s v="Yes"/>
    <n v="1.2"/>
    <n v="0.15"/>
    <n v="58417260.034428544"/>
    <n v="2779819.2403316381"/>
    <n v="61197079.274760179"/>
    <n v="0.98"/>
    <n v="7.0000000000000007E-2"/>
    <n v="47707429.028116651"/>
    <n v="1297248.9788214313"/>
    <n v="1.47"/>
    <n v="0.6399999999999999"/>
    <n v="83421705.634256616"/>
    <n v="5155956.1693907548"/>
    <n v="88577661.803647369"/>
    <n v="35443465.594111465"/>
    <n v="15493345.549171844"/>
    <n v="3075346.1595276664"/>
  </r>
  <r>
    <s v="138910807"/>
    <s v="138910807"/>
    <s v="1194743013"/>
    <s v="1194743013"/>
    <s v="CHILDRENS MEDICAL CENTER OF DALLAS-CHILDRENS MEDICAL CENTER                          "/>
    <s v="Children's"/>
    <x v="1"/>
    <s v="Children's Dallas"/>
    <n v="146727092.9817571"/>
    <n v="185692960.57252532"/>
    <n v="332420053.55428243"/>
    <n v="96334312.24264577"/>
    <n v="-3664087.2092884183"/>
    <n v="92670225.033357352"/>
    <n v="179179060.42459902"/>
    <n v="74128470.659964502"/>
    <n v="253307531.08456352"/>
    <s v="Yes"/>
    <s v="Yes"/>
    <n v="0.59"/>
    <n v="0"/>
    <n v="86568984.859236687"/>
    <n v="0"/>
    <n v="86568984.859236687"/>
    <s v="Yes"/>
    <s v="Yes"/>
    <b v="1"/>
    <s v="Yes"/>
    <s v="Yes"/>
    <s v="Yes"/>
    <n v="0.44"/>
    <n v="0.28000000000000003"/>
    <n v="64559920.911973126"/>
    <n v="51994028.960307099"/>
    <n v="116553949.87228023"/>
    <n v="0.38"/>
    <n v="0.27"/>
    <n v="55756295.3330677"/>
    <n v="50137099.35458184"/>
    <n v="0.97"/>
    <n v="0.27"/>
    <n v="192462379.54688621"/>
    <n v="11743532.174107054"/>
    <n v="204205911.72099325"/>
    <n v="81710953.516038254"/>
    <n v="40174198.89512413"/>
    <n v="7974363.4382972009"/>
  </r>
  <r>
    <s v="020943901"/>
    <s v="020943901"/>
    <s v="1689628984"/>
    <s v="1689628984"/>
    <s v="COLUMBIA HOSPITAL MEDICAL CITY DALLAS, SUBSIDIARY-COLUMBIA HOSPITAL AT MEDICAL C                    "/>
    <s v="Urban"/>
    <x v="1"/>
    <s v="Urban Dallas"/>
    <n v="32034348.778918199"/>
    <n v="4614692.3739041472"/>
    <n v="36649041.152822345"/>
    <n v="13207543.895449333"/>
    <n v="4528157.1139769852"/>
    <n v="17735701.009426318"/>
    <n v="116857174.15364344"/>
    <n v="6586128.323383607"/>
    <n v="123443302.47702706"/>
    <s v="Yes"/>
    <s v="Yes"/>
    <n v="0.68"/>
    <n v="0.39"/>
    <n v="21783357.169664375"/>
    <n v="1799730.0258226176"/>
    <n v="23583087.195486993"/>
    <s v="Yes"/>
    <s v="Yes"/>
    <b v="1"/>
    <s v="Yes"/>
    <s v="Yes"/>
    <s v="Yes"/>
    <n v="2.0699999999999998"/>
    <n v="0.72"/>
    <n v="66311101.972360671"/>
    <n v="3322578.5092109856"/>
    <n v="69633680.481571659"/>
    <n v="2.06"/>
    <n v="0.72"/>
    <n v="65990758.484571494"/>
    <n v="3322578.5092109856"/>
    <n v="2.74"/>
    <n v="1.1099999999999999"/>
    <n v="92896424.189269468"/>
    <n v="5744752.7000239976"/>
    <n v="98641176.889293462"/>
    <n v="39470280.520481892"/>
    <n v="19406050.619210359"/>
    <n v="3851997.1722039161"/>
  </r>
  <r>
    <s v="133355104"/>
    <s v="133355104"/>
    <s v="1205900370"/>
    <s v="1205900370"/>
    <s v="HARRIS COUNTY HOSPITAL DISTRICT                   "/>
    <s v="Urban"/>
    <x v="0"/>
    <s v="Urban Harris"/>
    <n v="23859387.906394113"/>
    <n v="24032326.976053901"/>
    <n v="47891714.882448018"/>
    <n v="28361782.96885661"/>
    <n v="16501304.397914913"/>
    <n v="44863087.366771519"/>
    <n v="0"/>
    <n v="0"/>
    <n v="0"/>
    <s v="No"/>
    <s v="No"/>
    <n v="1.89"/>
    <n v="0.41"/>
    <n v="45094243.143084869"/>
    <n v="9853254.0601820983"/>
    <n v="54947497.203266963"/>
    <s v="No"/>
    <s v="No"/>
    <b v="1"/>
    <s v="No"/>
    <s v="No"/>
    <s v="No"/>
    <n v="0"/>
    <n v="0"/>
    <n v="0"/>
    <n v="0"/>
    <n v="0"/>
    <n v="0"/>
    <n v="0"/>
    <n v="0"/>
    <n v="0"/>
    <n v="1.89"/>
    <n v="0.41"/>
    <n v="54947497.203266963"/>
    <n v="3437696.9969553361"/>
    <n v="58385194.200222299"/>
    <n v="23362251.607276957"/>
    <n v="10270519.987557285"/>
    <n v="2038643.2420191357"/>
  </r>
  <r>
    <s v="126675104"/>
    <s v="126675104"/>
    <s v="1992753222"/>
    <s v="1992753222"/>
    <s v="TARRANT COUNTY HOSPITAL DISTRICT-JPS HEALTH NETWORK                                "/>
    <s v="Urban"/>
    <x v="5"/>
    <s v="Urban Tarrant"/>
    <n v="27144749.788617749"/>
    <n v="22719098.795010626"/>
    <n v="49863848.583628371"/>
    <n v="45295437.350443594"/>
    <n v="19327345.491086051"/>
    <n v="64622782.841529645"/>
    <n v="34516289.306719214"/>
    <n v="13920249.786340209"/>
    <n v="48436539.093059421"/>
    <s v="Yes"/>
    <s v="Yes"/>
    <n v="0.77"/>
    <n v="0.66"/>
    <n v="20901457.337235667"/>
    <n v="14994605.204707013"/>
    <n v="35896062.541942678"/>
    <s v="Yes"/>
    <s v="Yes"/>
    <b v="1"/>
    <s v="Yes"/>
    <s v="No"/>
    <s v="Yes"/>
    <n v="0.35"/>
    <n v="0"/>
    <n v="9500662.4260162115"/>
    <n v="0"/>
    <n v="9500662.4260162115"/>
    <n v="0.34"/>
    <n v="0"/>
    <n v="9229214.9281300344"/>
    <n v="0"/>
    <n v="1.1100000000000001"/>
    <n v="0.66"/>
    <n v="45125277.470072716"/>
    <n v="2813805.9070826396"/>
    <n v="47939083.377155356"/>
    <n v="19182344.822534949"/>
    <n v="9470764.225530846"/>
    <n v="1879896.0041483843"/>
  </r>
  <r>
    <s v="112677302"/>
    <s v="112677302"/>
    <s v="1336172105"/>
    <s v="1336172105"/>
    <s v="TEXAS HEALTH HARRIS METHODIST HOSPITAL FORT WORTH-                                                  "/>
    <s v="Urban"/>
    <x v="5"/>
    <s v="Urban Tarrant"/>
    <n v="27298033.748999588"/>
    <n v="10609585.836792566"/>
    <n v="37907619.585792154"/>
    <n v="9920810.4209047072"/>
    <n v="3410980.649337356"/>
    <n v="13331791.070242062"/>
    <n v="76631965.090217024"/>
    <n v="10737486.223165397"/>
    <n v="87369451.313382417"/>
    <s v="Yes"/>
    <s v="Yes"/>
    <n v="0.77"/>
    <n v="0.66"/>
    <n v="21019485.986729685"/>
    <n v="7002326.6522830939"/>
    <n v="28021812.63901278"/>
    <s v="Yes"/>
    <s v="Yes"/>
    <b v="1"/>
    <s v="Yes"/>
    <s v="Yes"/>
    <s v="Yes"/>
    <n v="1.42"/>
    <n v="0.25"/>
    <n v="38763207.92357941"/>
    <n v="2652396.4591981415"/>
    <n v="41415604.382777549"/>
    <n v="1.41"/>
    <n v="0.2"/>
    <n v="38490227.586089417"/>
    <n v="2121917.1673585135"/>
    <n v="2.1799999999999997"/>
    <n v="0.8600000000000001"/>
    <n v="68633957.392460704"/>
    <n v="4278911.5998821519"/>
    <n v="72912868.99234286"/>
    <n v="29175355.398596078"/>
    <n v="14404543.069811065"/>
    <n v="2859224.6954604462"/>
  </r>
  <r>
    <s v="094113001"/>
    <s v="094113001"/>
    <s v="1770573586"/>
    <s v="1770573586"/>
    <s v="MCALLEN HOSPITALS LP-EDINBURG HOSPITAL REHAB                           "/>
    <s v="Urban"/>
    <x v="4"/>
    <s v="Urban Hidalgo"/>
    <n v="21903301.753659904"/>
    <n v="20942577.861076809"/>
    <n v="42845879.614736713"/>
    <n v="13072004.409427896"/>
    <n v="7899357.0679378994"/>
    <n v="20971361.477365796"/>
    <n v="49339656.271614149"/>
    <n v="28034000.988799881"/>
    <n v="77373657.260414034"/>
    <s v="Yes"/>
    <s v="Yes"/>
    <n v="0.74"/>
    <n v="0.57999999999999996"/>
    <n v="16208443.297708329"/>
    <n v="12146695.159424549"/>
    <n v="28355138.457132876"/>
    <s v="Yes"/>
    <s v="Yes"/>
    <b v="1"/>
    <s v="Yes"/>
    <s v="Yes"/>
    <s v="Yes"/>
    <n v="1.05"/>
    <n v="0.53"/>
    <n v="22998466.8413429"/>
    <n v="11099566.26637071"/>
    <n v="34098033.10771361"/>
    <n v="1.05"/>
    <n v="0.46"/>
    <n v="22998466.8413429"/>
    <n v="9633585.8160953335"/>
    <n v="1.79"/>
    <n v="1.04"/>
    <n v="60987191.114571109"/>
    <n v="3755355.5386961438"/>
    <n v="64742546.653267249"/>
    <n v="25906082.617838364"/>
    <n v="12750638.014490707"/>
    <n v="2530933.3949172436"/>
  </r>
  <r>
    <s v="021184901"/>
    <s v="021184901"/>
    <s v="1891765178"/>
    <s v="1891765178"/>
    <s v="COOK CHILDREN'S MEDICAL CENTER-                                                  "/>
    <s v="Children's"/>
    <x v="5"/>
    <s v="Children's Tarrant"/>
    <n v="121101378.6882004"/>
    <n v="87110808.521851867"/>
    <n v="208212187.21005225"/>
    <n v="12239350.940181583"/>
    <n v="12002280.07125929"/>
    <n v="24241631.011440873"/>
    <n v="221913714.91735214"/>
    <n v="66692953.82303974"/>
    <n v="288606668.74039185"/>
    <s v="Yes"/>
    <s v="Yes"/>
    <n v="0.1"/>
    <n v="0.14000000000000001"/>
    <n v="12110137.868820041"/>
    <n v="12195513.193059262"/>
    <n v="24305651.061879303"/>
    <s v="Yes"/>
    <s v="Yes"/>
    <b v="1"/>
    <s v="Yes"/>
    <s v="Yes"/>
    <s v="Yes"/>
    <n v="1.21"/>
    <n v="0.44"/>
    <n v="146532668.21272248"/>
    <n v="38328755.74961482"/>
    <n v="184861423.96233732"/>
    <n v="1.2"/>
    <n v="0.43"/>
    <n v="145321654.42584047"/>
    <n v="37457647.664396301"/>
    <n v="1.3"/>
    <n v="0.57000000000000006"/>
    <n v="207084953.15211612"/>
    <n v="12635315.536877578"/>
    <n v="219720268.68899369"/>
    <n v="87918868.313213959"/>
    <n v="43407564.636819422"/>
    <n v="8616169.2306299265"/>
  </r>
  <r>
    <s v="137999206"/>
    <s v="137999206"/>
    <s v="1821087164"/>
    <s v="1821087164"/>
    <s v="UNIVERSITY MEDICAL CENTER                         "/>
    <s v="Urban"/>
    <x v="6"/>
    <s v="Urban Lubbock"/>
    <n v="27168160.700095333"/>
    <n v="11765773.742719665"/>
    <n v="38933934.442814998"/>
    <n v="-43350429.809283108"/>
    <n v="11461389.786771029"/>
    <n v="-31889040.022512078"/>
    <n v="-25148079.288834967"/>
    <n v="24179410.728708431"/>
    <n v="-968668.56012653559"/>
    <s v="No"/>
    <s v="Yes"/>
    <n v="0"/>
    <n v="0.79"/>
    <n v="0"/>
    <n v="9294961.2567485366"/>
    <n v="9294961.2567485366"/>
    <s v="Yes"/>
    <s v="Yes"/>
    <b v="1"/>
    <s v="No"/>
    <s v="Yes"/>
    <s v="Yes"/>
    <n v="0"/>
    <n v="0.88"/>
    <n v="0"/>
    <n v="10353880.893593306"/>
    <n v="10353880.893593306"/>
    <n v="0"/>
    <n v="0.79"/>
    <n v="0"/>
    <n v="9294961.2567485366"/>
    <n v="0"/>
    <n v="1.58"/>
    <n v="18589922.513497073"/>
    <n v="1156847.2644431922"/>
    <n v="19746769.777940266"/>
    <n v="7901472.4589450201"/>
    <n v="2585163.6227545757"/>
    <n v="513141.14138594648"/>
  </r>
  <r>
    <s v="112712802"/>
    <s v="112712802"/>
    <s v="1023065794"/>
    <s v="1023065794"/>
    <s v="CHCA WOMANS HOSPITAL LP-THE WOMANS HOSPITAL OF TEXAS                      "/>
    <s v="Urban"/>
    <x v="0"/>
    <s v="Urban Harris"/>
    <n v="33800616.059443027"/>
    <n v="4399777.4727486363"/>
    <n v="38200393.532191664"/>
    <n v="488384315.54842913"/>
    <n v="2104014.2230663742"/>
    <n v="490488329.77149552"/>
    <n v="122453307.03976098"/>
    <n v="1646519.087218259"/>
    <n v="124099826.12697923"/>
    <s v="Yes"/>
    <s v="Yes"/>
    <n v="1.89"/>
    <n v="0.41"/>
    <n v="63883164.352347314"/>
    <n v="1803908.7638269407"/>
    <n v="65687073.116174258"/>
    <s v="Yes"/>
    <s v="Yes"/>
    <b v="1"/>
    <s v="No"/>
    <s v="No"/>
    <s v="Yes"/>
    <n v="1.21"/>
    <n v="0"/>
    <n v="40898745.431926064"/>
    <n v="0"/>
    <n v="40898745.431926064"/>
    <n v="0"/>
    <n v="0"/>
    <n v="0"/>
    <n v="0"/>
    <n v="1.89"/>
    <n v="0.41"/>
    <n v="65687073.116174258"/>
    <n v="4008381.3911225018"/>
    <n v="69695454.507296756"/>
    <n v="27887939.166549731"/>
    <n v="12260104.095985955"/>
    <n v="2433565.0377987721"/>
  </r>
  <r>
    <s v="121807504"/>
    <s v="121807504"/>
    <s v="1063466035"/>
    <s v="1063466035"/>
    <s v="CHCA CLEAR LAKE  LP-HCA HOUSTON HEALTHCARE CLEAR LAKE                 "/>
    <s v="Urban"/>
    <x v="0"/>
    <s v="Urban Harris"/>
    <n v="23674951.217483014"/>
    <n v="10882281.966724718"/>
    <n v="34557233.18420773"/>
    <n v="12882578.245232239"/>
    <n v="1986990.9647251405"/>
    <n v="14869569.20995738"/>
    <n v="45399940.343779944"/>
    <n v="3054961.8386370679"/>
    <n v="48454902.182417013"/>
    <s v="Yes"/>
    <s v="Yes"/>
    <n v="1.89"/>
    <n v="0.41"/>
    <n v="44745657.801042892"/>
    <n v="4461735.6063571339"/>
    <n v="49207393.407400027"/>
    <s v="Yes"/>
    <s v="Yes"/>
    <b v="1"/>
    <s v="No"/>
    <s v="No"/>
    <s v="Yes"/>
    <n v="0.02"/>
    <n v="0"/>
    <n v="473499.02434966026"/>
    <n v="0"/>
    <n v="473499.02434966026"/>
    <n v="0"/>
    <n v="0"/>
    <n v="0"/>
    <n v="0"/>
    <n v="1.89"/>
    <n v="0.41"/>
    <n v="49207393.407400027"/>
    <n v="3031546.5261633014"/>
    <n v="52238939.933563329"/>
    <n v="20902889.425016034"/>
    <n v="9189334.4548372459"/>
    <n v="1824033.7010885018"/>
  </r>
  <r>
    <s v="121775403"/>
    <s v="121775403"/>
    <s v="1689641680"/>
    <s v="1689641680"/>
    <s v="CHRISTUS SPOHN HEALTH SYSTEM CORPORATION-CHRISTUS SPOHN HOSPITAL CORPUS CHRISTI            "/>
    <s v="Urban"/>
    <x v="7"/>
    <s v="Urban Nueces"/>
    <n v="19930387.025679845"/>
    <n v="8801408.7755754478"/>
    <n v="28731795.801255293"/>
    <n v="-1555318.6103959568"/>
    <n v="7885242.088279115"/>
    <n v="6329923.4778831583"/>
    <n v="18435480.089432083"/>
    <n v="9619305.5402216204"/>
    <n v="28054785.629653703"/>
    <s v="Yes"/>
    <s v="Yes"/>
    <n v="0.3"/>
    <n v="0.81"/>
    <n v="5979116.1077039531"/>
    <n v="7129141.1082161134"/>
    <n v="13108257.215920066"/>
    <s v="Yes"/>
    <s v="Yes"/>
    <b v="1"/>
    <s v="Yes"/>
    <s v="Yes"/>
    <s v="Yes"/>
    <n v="0.44"/>
    <n v="0.2"/>
    <n v="8769370.2912991326"/>
    <n v="1760281.7551150897"/>
    <n v="10529652.046414223"/>
    <n v="0.43"/>
    <n v="0.15"/>
    <n v="8570066.4210423343"/>
    <n v="1320211.3163363172"/>
    <n v="0.73"/>
    <n v="0.96000000000000008"/>
    <n v="22998534.953298718"/>
    <n v="1437048.4128813227"/>
    <n v="24435583.36618004"/>
    <n v="9777654.3281432837"/>
    <n v="4827019.4390662182"/>
    <n v="958137.5208333343"/>
  </r>
  <r>
    <s v="020973601"/>
    <s v="020973601"/>
    <s v="1508810573"/>
    <s v="1508810573"/>
    <s v="BAY AREA HEALTHCARE GROUP, LTD-CORPUS CHRISTI MEDICAL CENTER                     "/>
    <s v="Urban"/>
    <x v="7"/>
    <s v="Urban Nueces"/>
    <n v="27142084.224798016"/>
    <n v="5146812.7048032973"/>
    <n v="32288896.929601312"/>
    <n v="14184957.264026225"/>
    <n v="4338954.6876769904"/>
    <n v="18523911.951703213"/>
    <n v="35112410.415368915"/>
    <n v="6268095.9896877054"/>
    <n v="41380506.405056618"/>
    <s v="Yes"/>
    <s v="Yes"/>
    <n v="0.3"/>
    <n v="0.81"/>
    <n v="8142625.2674394045"/>
    <n v="4168918.2908906713"/>
    <n v="12311543.558330076"/>
    <s v="Yes"/>
    <s v="Yes"/>
    <b v="1"/>
    <s v="Yes"/>
    <s v="Yes"/>
    <s v="Yes"/>
    <n v="0.69"/>
    <n v="0.28000000000000003"/>
    <n v="18728038.115110628"/>
    <n v="1441107.5573449235"/>
    <n v="20169145.672455553"/>
    <n v="0.69"/>
    <n v="0.22"/>
    <n v="18728038.115110628"/>
    <n v="1132298.7950567254"/>
    <n v="0.99"/>
    <n v="1.03"/>
    <n v="32171880.468497433"/>
    <n v="1984732.4032025284"/>
    <n v="34156612.871699959"/>
    <n v="13667427.074482026"/>
    <n v="6747317.2968135113"/>
    <n v="1339306.3667245957"/>
  </r>
  <r>
    <s v="094109802"/>
    <s v="094109802"/>
    <s v="1770536120"/>
    <s v="1770536120"/>
    <s v="EL PASO HEALTHCARE SYSTEM LTD-LAS PALMAS MEDICAL CENTER                         "/>
    <s v="Urban"/>
    <x v="8"/>
    <s v="Urban El Paso"/>
    <n v="23630527.361481331"/>
    <n v="6117604.772887934"/>
    <n v="29748132.134369265"/>
    <n v="8029823.837335445"/>
    <n v="4430578.4341370463"/>
    <n v="12460402.271472491"/>
    <n v="52518984.865201741"/>
    <n v="9717075.5887052603"/>
    <n v="62236060.453906998"/>
    <s v="Yes"/>
    <s v="Yes"/>
    <n v="0.11"/>
    <n v="0.56000000000000005"/>
    <n v="2599358.0097629465"/>
    <n v="3425858.6728172433"/>
    <n v="6025216.6825801898"/>
    <s v="Yes"/>
    <s v="Yes"/>
    <b v="1"/>
    <s v="Yes"/>
    <s v="Yes"/>
    <s v="Yes"/>
    <n v="1.47"/>
    <n v="0.72"/>
    <n v="34736875.221377559"/>
    <n v="4404675.4364793124"/>
    <n v="39141550.657856874"/>
    <n v="1.43"/>
    <n v="0.71"/>
    <n v="33791654.126918301"/>
    <n v="4343499.388750433"/>
    <n v="1.54"/>
    <n v="1.27"/>
    <n v="44160370.19824893"/>
    <n v="2726022.8628338091"/>
    <n v="46886393.061082736"/>
    <n v="18761121.319461651"/>
    <n v="9215081.112955695"/>
    <n v="1829144.2749096269"/>
  </r>
  <r>
    <s v="094160103"/>
    <s v="094160103"/>
    <s v="1720033947"/>
    <s v="1720033947"/>
    <s v="ST DAVIDS COMMUNITY HOSPITAL-ST DAVIDS MEDICAL CENTER                          "/>
    <s v="Urban"/>
    <x v="9"/>
    <s v="Urban Travis"/>
    <n v="26105287.003804099"/>
    <n v="3104251.1073987586"/>
    <n v="29209538.111202858"/>
    <n v="4860242.467802912"/>
    <n v="5637754.4599111779"/>
    <n v="10497996.927714091"/>
    <n v="38344518.567631669"/>
    <n v="7428906.1710271593"/>
    <n v="45773424.738658831"/>
    <s v="Yes"/>
    <s v="Yes"/>
    <n v="0.4"/>
    <n v="1.2"/>
    <n v="10442114.80152164"/>
    <n v="3725101.3288785103"/>
    <n v="14167216.130400151"/>
    <s v="Yes"/>
    <s v="Yes"/>
    <b v="1"/>
    <s v="Yes"/>
    <s v="Yes"/>
    <s v="Yes"/>
    <n v="0.74"/>
    <n v="0.83"/>
    <n v="19317912.382815033"/>
    <n v="2576528.4191409694"/>
    <n v="21894440.801956002"/>
    <n v="0.74"/>
    <n v="0.11"/>
    <n v="19317912.382815033"/>
    <n v="341467.62181386346"/>
    <n v="1.1400000000000001"/>
    <n v="1.31"/>
    <n v="33826596.135029048"/>
    <n v="2084853.6672851874"/>
    <n v="35911449.802314237"/>
    <n v="14369607.523898022"/>
    <n v="7044621.4082167959"/>
    <n v="1398319.641443996"/>
  </r>
  <r>
    <s v="127300503"/>
    <s v="127300503"/>
    <s v="1184622847"/>
    <s v="1184622847"/>
    <s v="CHI ST LUKES HEALTH BAYLOR COLLEGE OF MEDICINE MED"/>
    <s v="Urban"/>
    <x v="0"/>
    <s v="Urban Harris"/>
    <n v="18954617.219676781"/>
    <n v="6995293.5483596716"/>
    <n v="25949910.768036455"/>
    <n v="19711208.485566605"/>
    <n v="8526626.3636129946"/>
    <n v="28237834.849179599"/>
    <n v="35946571.283588231"/>
    <n v="8894908.9728328306"/>
    <n v="44841480.256421059"/>
    <s v="Yes"/>
    <s v="Yes"/>
    <n v="1.89"/>
    <n v="0.41"/>
    <n v="35824226.545189112"/>
    <n v="2868070.354827465"/>
    <n v="38692296.900016576"/>
    <s v="Yes"/>
    <s v="Yes"/>
    <b v="1"/>
    <s v="No"/>
    <s v="Yes"/>
    <s v="Yes"/>
    <n v="0"/>
    <n v="0.6"/>
    <n v="0"/>
    <n v="4197176.1290158024"/>
    <n v="4197176.1290158024"/>
    <n v="0"/>
    <n v="0.01"/>
    <n v="0"/>
    <n v="69952.935483596724"/>
    <n v="1.89"/>
    <n v="0.42"/>
    <n v="38762249.835500173"/>
    <n v="2454074.2530051642"/>
    <n v="41216324.088505335"/>
    <n v="16492299.920774527"/>
    <n v="7250349.7875326248"/>
    <n v="1439155.6235259038"/>
  </r>
  <r>
    <s v="137245009"/>
    <s v="137245009"/>
    <s v="1467442418"/>
    <s v="1467442418"/>
    <s v="NORTHWEST HEALTHCARE SYSTEM INC-NORTHWEST TEXAS-PSYC UNIT                         "/>
    <s v="Urban"/>
    <x v="6"/>
    <s v="Urban Lubbock"/>
    <n v="19202328.721933879"/>
    <n v="11157711.161268026"/>
    <n v="30360039.883201905"/>
    <n v="10600496.375310764"/>
    <n v="3952670.951903265"/>
    <n v="14553167.327214029"/>
    <n v="25232671.072015777"/>
    <n v="6141693.3551255688"/>
    <n v="31374364.427141346"/>
    <s v="Yes"/>
    <s v="Yes"/>
    <n v="0"/>
    <n v="0.79"/>
    <n v="0"/>
    <n v="8814591.8174017407"/>
    <n v="8814591.8174017407"/>
    <s v="Yes"/>
    <s v="Yes"/>
    <b v="1"/>
    <s v="Yes"/>
    <s v="No"/>
    <s v="Yes"/>
    <n v="0.92"/>
    <n v="0"/>
    <n v="17666142.42417917"/>
    <n v="0"/>
    <n v="17666142.42417917"/>
    <n v="0.01"/>
    <n v="0"/>
    <n v="192023.28721933879"/>
    <n v="0"/>
    <n v="0.01"/>
    <n v="0.79"/>
    <n v="9006615.1046210788"/>
    <n v="554062.76848250232"/>
    <n v="9560677.8731035814"/>
    <n v="3825609.644143668"/>
    <n v="1251643.5307830898"/>
    <n v="248444.54112734707"/>
  </r>
  <r>
    <s v="132812205"/>
    <s v="132812205"/>
    <s v="1548286172"/>
    <s v="1548286172"/>
    <s v="DRISCOLL CHILDRENS HOSPITAL                       "/>
    <s v="Children's"/>
    <x v="7"/>
    <s v="Children's Nueces"/>
    <n v="56591987.314061388"/>
    <n v="73810919.489973441"/>
    <n v="130402906.80403483"/>
    <n v="17068000.897616878"/>
    <n v="7832476.508830823"/>
    <n v="24900477.406447701"/>
    <n v="108291677.1582181"/>
    <n v="28742221.081716657"/>
    <n v="137033898.23993474"/>
    <s v="Yes"/>
    <s v="Yes"/>
    <n v="0.3"/>
    <n v="0.11"/>
    <n v="16977596.194218416"/>
    <n v="8119201.1438970789"/>
    <n v="25096797.338115495"/>
    <s v="Yes"/>
    <s v="Yes"/>
    <b v="1"/>
    <s v="Yes"/>
    <s v="Yes"/>
    <s v="Yes"/>
    <n v="1.1200000000000001"/>
    <n v="0.19"/>
    <n v="63383025.791748762"/>
    <n v="14024074.703094954"/>
    <n v="77407100.494843721"/>
    <n v="1.1200000000000001"/>
    <n v="0.19"/>
    <n v="63383025.791748762"/>
    <n v="14024074.703094954"/>
    <n v="1.4200000000000002"/>
    <n v="0.3"/>
    <n v="102503897.8329592"/>
    <n v="6254726.9940240616"/>
    <n v="108758624.82698327"/>
    <n v="43518676.138269097"/>
    <n v="21484242.399244465"/>
    <n v="4264507.1165026464"/>
  </r>
  <r>
    <s v="292096901"/>
    <s v="292096901"/>
    <s v="1154618742"/>
    <s v="1154618742"/>
    <s v="VHS HARLINGEN HOSPITAL COMPANY LLC-                                                  "/>
    <s v="Urban"/>
    <x v="4"/>
    <s v="Urban Hidalgo"/>
    <n v="19059682.554194331"/>
    <n v="7648450.5243193414"/>
    <n v="26708133.078513674"/>
    <n v="10417040.918616736"/>
    <n v="6107050.848967691"/>
    <n v="16524091.767584428"/>
    <n v="40542419.8845919"/>
    <n v="10909952.274732616"/>
    <n v="51452372.159324512"/>
    <s v="Yes"/>
    <s v="Yes"/>
    <n v="0.74"/>
    <n v="0.57999999999999996"/>
    <n v="14104165.090103805"/>
    <n v="4436101.3041052176"/>
    <n v="18540266.394209024"/>
    <s v="Yes"/>
    <s v="Yes"/>
    <b v="1"/>
    <s v="Yes"/>
    <s v="Yes"/>
    <s v="Yes"/>
    <n v="0.97"/>
    <n v="0.59"/>
    <n v="18487892.077568501"/>
    <n v="4512585.8093484109"/>
    <n v="23000477.886916913"/>
    <n v="0.96"/>
    <n v="0.51"/>
    <n v="18297295.252026558"/>
    <n v="3900709.7674028641"/>
    <n v="1.7"/>
    <n v="1.0899999999999999"/>
    <n v="40738271.413638443"/>
    <n v="2518072.9084313726"/>
    <n v="43256344.322069816"/>
    <n v="17308593.61703302"/>
    <n v="8519065.3873212859"/>
    <n v="1690988.8789683641"/>
  </r>
  <r>
    <s v="020817501"/>
    <s v="020817501"/>
    <s v="1174576698"/>
    <s v="1174576698"/>
    <s v="CHCA BAYSHORE LP-HCA HOUSTON HEALTHCARE SOUTHEAST                  "/>
    <s v="Urban"/>
    <x v="0"/>
    <s v="Urban Harris"/>
    <n v="13570075.484928504"/>
    <n v="17123218.847164381"/>
    <n v="30693294.332092885"/>
    <n v="10313672.041430674"/>
    <n v="-424404.85349546745"/>
    <n v="9889267.187935207"/>
    <n v="24964313.179389175"/>
    <n v="1726730.1606901921"/>
    <n v="26691043.340079367"/>
    <s v="Yes"/>
    <s v="Yes"/>
    <n v="1.89"/>
    <n v="0.41"/>
    <n v="25647442.66651487"/>
    <n v="7020519.7273373958"/>
    <n v="32667962.393852264"/>
    <s v="Yes"/>
    <s v="Yes"/>
    <b v="1"/>
    <s v="No"/>
    <s v="No"/>
    <s v="No"/>
    <n v="0"/>
    <n v="0"/>
    <n v="0"/>
    <n v="0"/>
    <n v="0"/>
    <n v="0"/>
    <n v="0"/>
    <n v="0"/>
    <n v="0"/>
    <n v="1.89"/>
    <n v="0.41"/>
    <n v="32667962.393852264"/>
    <n v="2021936.4513499145"/>
    <n v="34689898.845202178"/>
    <n v="13880816.123919202"/>
    <n v="6102288.505441552"/>
    <n v="1211271.6043141903"/>
  </r>
  <r>
    <s v="112724302"/>
    <s v="112724302"/>
    <s v="1811942238"/>
    <s v="1811942238"/>
    <s v="KINGWOOD PLAZA HOSPITAL-HCA HOUSTON HEALTHCARE KINGWOOD                   "/>
    <s v="Urban"/>
    <x v="0"/>
    <s v="Urban Harris"/>
    <n v="15894759.956046529"/>
    <n v="12654963.412397005"/>
    <n v="28549723.368443534"/>
    <n v="12368988.043484939"/>
    <n v="2439959.3600463374"/>
    <n v="14808947.403531276"/>
    <n v="36610261.469777077"/>
    <n v="4394295.312717827"/>
    <n v="41004556.782494903"/>
    <s v="Yes"/>
    <s v="Yes"/>
    <n v="1.89"/>
    <n v="0.41"/>
    <n v="30041096.31692794"/>
    <n v="5188534.9990827721"/>
    <n v="35229631.316010714"/>
    <s v="Yes"/>
    <s v="Yes"/>
    <b v="1"/>
    <s v="No"/>
    <s v="No"/>
    <s v="Yes"/>
    <n v="0.28999999999999998"/>
    <n v="0"/>
    <n v="4609480.3872534931"/>
    <n v="0"/>
    <n v="4609480.3872534931"/>
    <n v="0"/>
    <n v="0"/>
    <n v="0"/>
    <n v="0"/>
    <n v="1.89"/>
    <n v="0.41"/>
    <n v="35229631.316010714"/>
    <n v="2191985.7785808649"/>
    <n v="37421617.09459158"/>
    <n v="14973885.864229878"/>
    <n v="6582824.1491959412"/>
    <n v="1306655.3574129657"/>
  </r>
  <r>
    <s v="130601104"/>
    <s v="130601104"/>
    <s v="1700801909"/>
    <s v="1700801909"/>
    <s v="TENET HOSPITALS LIMITED-THE HOSPITALS OF PROVIDENCE MEMORIAL CAMPUS       "/>
    <s v="Urban"/>
    <x v="8"/>
    <s v="Urban El Paso"/>
    <n v="16954796.101677358"/>
    <n v="7447782.64821993"/>
    <n v="24402578.749897286"/>
    <n v="8412942.6516774297"/>
    <n v="5930110.5238484126"/>
    <n v="14343053.175525842"/>
    <n v="46942637.150260232"/>
    <n v="9943704.2986078244"/>
    <n v="56886341.448868059"/>
    <s v="Yes"/>
    <s v="Yes"/>
    <n v="0.11"/>
    <n v="0.56000000000000005"/>
    <n v="1865027.5711845094"/>
    <n v="4170758.2830031612"/>
    <n v="6035785.8541876711"/>
    <s v="Yes"/>
    <s v="Yes"/>
    <b v="1"/>
    <s v="Yes"/>
    <s v="Yes"/>
    <s v="Yes"/>
    <n v="1.85"/>
    <n v="0.54"/>
    <n v="31366372.788103115"/>
    <n v="4021802.6300387625"/>
    <n v="35388175.418141879"/>
    <n v="1.81"/>
    <n v="0.53"/>
    <n v="30688180.944036018"/>
    <n v="3947324.8035565633"/>
    <n v="1.9200000000000002"/>
    <n v="1.0900000000000001"/>
    <n v="40671291.601780251"/>
    <n v="2494034.3314369405"/>
    <n v="43165325.93321719"/>
    <n v="17272173.518917531"/>
    <n v="8483740.2447135635"/>
    <n v="1683977.0272473372"/>
  </r>
  <r>
    <s v="135032405"/>
    <s v="135032405"/>
    <s v="1528027786"/>
    <s v="1528027786"/>
    <s v="METHODIST HOSPITALS OF DALLAS-METHODIST DALLAS MEDICAL CENTER                   "/>
    <s v="Urban"/>
    <x v="1"/>
    <s v="Urban Dallas"/>
    <n v="17480702.104232769"/>
    <n v="3614451.8227284411"/>
    <n v="21095153.92696121"/>
    <n v="16744160.495068781"/>
    <n v="5114519.994027039"/>
    <n v="21858680.489095822"/>
    <n v="37643826.635914676"/>
    <n v="6826317.6137919817"/>
    <n v="44470144.249706656"/>
    <s v="Yes"/>
    <s v="Yes"/>
    <n v="0.68"/>
    <n v="0.39"/>
    <n v="11886877.430878283"/>
    <n v="1409636.210864092"/>
    <n v="13296513.641742375"/>
    <s v="Yes"/>
    <s v="Yes"/>
    <b v="1"/>
    <s v="Yes"/>
    <s v="Yes"/>
    <s v="Yes"/>
    <n v="1.03"/>
    <n v="1.04"/>
    <n v="18005123.167359754"/>
    <n v="3759029.8956375788"/>
    <n v="21764153.062997334"/>
    <n v="1.02"/>
    <n v="1.04"/>
    <n v="17830316.146317426"/>
    <n v="3759029.8956375788"/>
    <n v="1.7000000000000002"/>
    <n v="1.4300000000000002"/>
    <n v="34885859.68369738"/>
    <n v="2176270.072957227"/>
    <n v="37062129.756654605"/>
    <n v="14830040.600827776"/>
    <n v="7291372.5159685025"/>
    <n v="1447298.4155360754"/>
  </r>
  <r>
    <s v="135225404"/>
    <s v="135225404"/>
    <s v="1164526786"/>
    <s v="1164526786"/>
    <s v="SETON FAMILY OF HOSPITALS-SETON MEDICAL CENTER AUSTIN                       "/>
    <s v="Urban"/>
    <x v="9"/>
    <s v="Urban Travis"/>
    <n v="17270209.622777469"/>
    <n v="2937673.4461897183"/>
    <n v="20207883.068967186"/>
    <n v="322139.7097386606"/>
    <n v="2841074.9997537085"/>
    <n v="3163214.7094923691"/>
    <n v="29275937.66880016"/>
    <n v="2760338.2797106649"/>
    <n v="32036275.948510826"/>
    <s v="Yes"/>
    <s v="Yes"/>
    <n v="0.4"/>
    <n v="1.2"/>
    <n v="6908083.849110988"/>
    <n v="3525208.1354276617"/>
    <n v="10433291.98453865"/>
    <s v="Yes"/>
    <s v="Yes"/>
    <b v="1"/>
    <s v="Yes"/>
    <s v="No"/>
    <s v="Yes"/>
    <n v="0.9"/>
    <n v="0"/>
    <n v="15543188.660499724"/>
    <n v="0"/>
    <n v="15543188.660499724"/>
    <n v="0.9"/>
    <n v="0"/>
    <n v="15543188.660499724"/>
    <n v="0"/>
    <n v="1.3"/>
    <n v="1.2"/>
    <n v="25976480.645038374"/>
    <n v="1597368.0414685796"/>
    <n v="27573848.686506953"/>
    <n v="11033399.813418895"/>
    <n v="5409063.8454641178"/>
    <n v="1073670.2199659643"/>
  </r>
  <r>
    <s v="112716902"/>
    <s v="112716902"/>
    <s v="1619924719"/>
    <s v="1619924719"/>
    <s v="COLUMBIA RIO GRANDE HEALTHCARE LP-RIO GRANDE REGIONAL HOSPITAL                      "/>
    <s v="Urban"/>
    <x v="4"/>
    <s v="Urban Hidalgo"/>
    <n v="16137051.580780825"/>
    <n v="8531906.3982782736"/>
    <n v="24668957.9790591"/>
    <n v="7142354.6802676208"/>
    <n v="3509051.373834806"/>
    <n v="10651406.054102426"/>
    <n v="18459295.578811727"/>
    <n v="6393235.3330490738"/>
    <n v="24852530.911860801"/>
    <s v="Yes"/>
    <s v="Yes"/>
    <n v="0.74"/>
    <n v="0.57999999999999996"/>
    <n v="11941418.169777811"/>
    <n v="4948505.711001398"/>
    <n v="16889923.880779207"/>
    <s v="Yes"/>
    <s v="Yes"/>
    <b v="1"/>
    <s v="Yes"/>
    <s v="Yes"/>
    <s v="Yes"/>
    <n v="0.28000000000000003"/>
    <n v="0.12"/>
    <n v="4518374.4426186318"/>
    <n v="1023828.7677933928"/>
    <n v="5542203.2104120245"/>
    <n v="0.28000000000000003"/>
    <n v="0.1"/>
    <n v="4518374.4426186318"/>
    <n v="853190.63982782746"/>
    <n v="1.02"/>
    <n v="0.67999999999999994"/>
    <n v="22261488.963225666"/>
    <n v="1368815.3927979032"/>
    <n v="23630304.356023569"/>
    <n v="9455429.9850192741"/>
    <n v="4653840.0571348891"/>
    <n v="923762.34050565131"/>
  </r>
  <r>
    <s v="020908201"/>
    <s v="020908201"/>
    <s v="1396779948"/>
    <s v="1396779948"/>
    <s v="TEXAS HEALTH PRESBYTERIAN HOSPITAL DALLAS-TEXAS PRESBYTERIAN HOSPITAL OF DALLAS             "/>
    <s v="Urban"/>
    <x v="1"/>
    <s v="Urban Dallas"/>
    <n v="17458983.952799015"/>
    <n v="4192531.0298078856"/>
    <n v="21651514.982606899"/>
    <n v="6614994.9687256068"/>
    <n v="2213958.1504887887"/>
    <n v="8828953.1192143951"/>
    <n v="43758002.224839091"/>
    <n v="4541237.1753774527"/>
    <n v="48299239.400216542"/>
    <s v="Yes"/>
    <s v="Yes"/>
    <n v="0.68"/>
    <n v="0.39"/>
    <n v="11872109.08790333"/>
    <n v="1635087.1016250756"/>
    <n v="13507196.189528406"/>
    <s v="Yes"/>
    <s v="Yes"/>
    <b v="1"/>
    <s v="Yes"/>
    <s v="Yes"/>
    <s v="Yes"/>
    <n v="1.27"/>
    <n v="0.48"/>
    <n v="22172909.620054748"/>
    <n v="2012414.894307785"/>
    <n v="24185324.514362533"/>
    <n v="1.27"/>
    <n v="0.48"/>
    <n v="22172909.620054748"/>
    <n v="2012414.894307785"/>
    <n v="1.9500000000000002"/>
    <n v="0.87"/>
    <n v="37692520.703890942"/>
    <n v="2340702.1175900311"/>
    <n v="40033222.821480975"/>
    <n v="16018893.779787399"/>
    <n v="7875886.8560104398"/>
    <n v="1563321.3832761128"/>
  </r>
  <r>
    <s v="094108002"/>
    <s v="094108002"/>
    <s v="1679578439"/>
    <s v="1679578439"/>
    <s v="MOTHER FRANCES HOSPITAL REGIONAL HEALTHCARE CENTER-MOTHER FRANCES HOSPITAL                           "/>
    <s v="Urban"/>
    <x v="10"/>
    <s v="Urban MRSA Northeast"/>
    <n v="16230388.152976055"/>
    <n v="6743861.5962170176"/>
    <n v="22974249.749193072"/>
    <n v="6153346.2850162815"/>
    <n v="8049291.0723188324"/>
    <n v="14202637.357335113"/>
    <n v="19025683.50717818"/>
    <n v="8982091.5560117327"/>
    <n v="28007775.063189913"/>
    <s v="Yes"/>
    <s v="Yes"/>
    <n v="0.6"/>
    <n v="1.22"/>
    <n v="9738232.8917856328"/>
    <n v="8227511.1473847609"/>
    <n v="17965744.039170392"/>
    <s v="Yes"/>
    <s v="Yes"/>
    <b v="1"/>
    <s v="Yes"/>
    <s v="Yes"/>
    <s v="Yes"/>
    <n v="0.4"/>
    <n v="0.08"/>
    <n v="6492155.2611904219"/>
    <n v="539508.92769736145"/>
    <n v="7031664.1888877833"/>
    <n v="0.39"/>
    <n v="7.0000000000000007E-2"/>
    <n v="6329851.3796606613"/>
    <n v="472070.31173519127"/>
    <n v="0.99"/>
    <n v="1.29"/>
    <n v="24767665.730566248"/>
    <n v="1535235.8166827261"/>
    <n v="26302901.547248974"/>
    <n v="10524843.025116207"/>
    <n v="5146884.2900229488"/>
    <n v="1021628.9815921277"/>
  </r>
  <r>
    <s v="094216103"/>
    <s v="094216103"/>
    <s v="1629021845"/>
    <s v="1629021845"/>
    <s v="ST DAVID'S HEALTHCARE PARTNERSHIP LP LLP-ST DAVID'S NORTH AUSTIN MEDICAL CENTER            "/>
    <s v="Urban"/>
    <x v="9"/>
    <s v="Urban Travis"/>
    <n v="22125188.062265318"/>
    <n v="3281504.6083575566"/>
    <n v="25406692.670622874"/>
    <n v="4871521.0486576445"/>
    <n v="3742292.4844668303"/>
    <n v="8613813.5331244748"/>
    <n v="30225420.865211729"/>
    <n v="4527380.3842266202"/>
    <n v="34752801.249438345"/>
    <s v="Yes"/>
    <s v="Yes"/>
    <n v="0.4"/>
    <n v="1.2"/>
    <n v="8850075.2249061279"/>
    <n v="3937805.5300290678"/>
    <n v="12787880.754935196"/>
    <s v="Yes"/>
    <s v="Yes"/>
    <b v="1"/>
    <s v="Yes"/>
    <s v="Yes"/>
    <s v="Yes"/>
    <n v="0.67"/>
    <n v="0.13"/>
    <n v="14823876.001717763"/>
    <n v="426595.59908648237"/>
    <n v="15250471.600804245"/>
    <n v="0.67"/>
    <n v="0.01"/>
    <n v="14823876.001717763"/>
    <n v="32815.046083575566"/>
    <n v="1.07"/>
    <n v="1.21"/>
    <n v="27644571.802736536"/>
    <n v="1695153.3232825408"/>
    <n v="29339725.126019076"/>
    <n v="11739997.611925276"/>
    <n v="5755469.5472258739"/>
    <n v="1142429.8975430545"/>
  </r>
  <r>
    <s v="181706601"/>
    <s v="181706601"/>
    <s v="1154361475"/>
    <s v="1154361475"/>
    <s v="SAINT JOSEPH MEDICAL CENTER"/>
    <s v="Urban"/>
    <x v="0"/>
    <s v="Urban Harris"/>
    <n v="17838934.916745633"/>
    <n v="4121354.4739562818"/>
    <n v="21960289.390701916"/>
    <n v="24835389.801916383"/>
    <n v="3170522.6964407857"/>
    <n v="28005912.498357169"/>
    <n v="17958196.261143975"/>
    <n v="2298021.3350849422"/>
    <n v="20256217.596228916"/>
    <s v="Yes"/>
    <s v="Yes"/>
    <n v="1.89"/>
    <n v="0.41"/>
    <n v="33715586.992649242"/>
    <n v="1689755.3343220754"/>
    <n v="35405342.326971315"/>
    <s v="Yes"/>
    <s v="Yes"/>
    <b v="1"/>
    <s v="No"/>
    <s v="No"/>
    <s v="Yes"/>
    <n v="0"/>
    <n v="0.1"/>
    <n v="0"/>
    <n v="412135.4473956282"/>
    <n v="412135.4473956282"/>
    <n v="0"/>
    <n v="0"/>
    <n v="0"/>
    <n v="0"/>
    <n v="1.89"/>
    <n v="0.41"/>
    <n v="35405342.326971315"/>
    <n v="2195432.6826569024"/>
    <n v="37600775.009628214"/>
    <n v="15045574.112352638"/>
    <n v="6614339.7581190309"/>
    <n v="1312911.0370890689"/>
  </r>
  <r>
    <s v="112667403"/>
    <s v="112667403"/>
    <s v="1124092036"/>
    <s v="1124092036"/>
    <s v="CHRISTUS GOOD SHEPHERD MEDICAL CENTER-CHRISTUS GOOD SHEPHERD MEDICAL CENTER MARSHALL    "/>
    <s v="Urban"/>
    <x v="10"/>
    <s v="Urban MRSA Northeast"/>
    <n v="9731622.4595862553"/>
    <n v="8694806.0087189525"/>
    <n v="18426428.468305208"/>
    <n v="11198956.833444111"/>
    <n v="10507999.642932886"/>
    <n v="21706956.476376995"/>
    <n v="17585750.712390691"/>
    <n v="24026821.547222294"/>
    <n v="41612572.259612985"/>
    <s v="Yes"/>
    <s v="Yes"/>
    <n v="0.6"/>
    <n v="1.22"/>
    <n v="5838973.475751753"/>
    <n v="10607663.330637122"/>
    <n v="16446636.806388874"/>
    <s v="Yes"/>
    <s v="Yes"/>
    <b v="1"/>
    <s v="Yes"/>
    <s v="Yes"/>
    <s v="Yes"/>
    <n v="0.84"/>
    <n v="1.08"/>
    <n v="8174562.8660524543"/>
    <n v="9390390.4894164689"/>
    <n v="17564953.355468921"/>
    <n v="0.84"/>
    <n v="1.02"/>
    <n v="8174562.8660524543"/>
    <n v="8868702.1288933326"/>
    <n v="1.44"/>
    <n v="2.2400000000000002"/>
    <n v="33489901.801334661"/>
    <n v="2087054.9467212558"/>
    <n v="35576956.74805592"/>
    <n v="14235763.473167099"/>
    <n v="6961607.6174891256"/>
    <n v="1381841.8483365017"/>
  </r>
  <r>
    <s v="162033801"/>
    <s v="162033801"/>
    <s v="1548232044"/>
    <s v="1548232044"/>
    <s v="LAREDO MEDICAL CENTER                             "/>
    <s v="Urban"/>
    <x v="4"/>
    <s v="Urban Hidalgo"/>
    <n v="11922702.373637576"/>
    <n v="10723535.759751853"/>
    <n v="22646238.133389428"/>
    <n v="9301015.9031491112"/>
    <n v="6520342.2531309323"/>
    <n v="15821358.156280044"/>
    <n v="28407541.483400971"/>
    <n v="13667192.321844369"/>
    <n v="42074733.80524534"/>
    <s v="Yes"/>
    <s v="Yes"/>
    <n v="0.74"/>
    <n v="0.57999999999999996"/>
    <n v="8822799.7564918064"/>
    <n v="6219650.7406560741"/>
    <n v="15042450.49714788"/>
    <s v="Yes"/>
    <s v="Yes"/>
    <b v="1"/>
    <s v="Yes"/>
    <s v="Yes"/>
    <s v="Yes"/>
    <n v="1.1399999999999999"/>
    <n v="0.48"/>
    <n v="13591880.705946835"/>
    <n v="5147297.1646808889"/>
    <n v="18739177.870627724"/>
    <n v="1.1399999999999999"/>
    <n v="0.42"/>
    <n v="13591880.705946835"/>
    <n v="4503885.0190957775"/>
    <n v="1.88"/>
    <n v="1"/>
    <n v="33138216.222190492"/>
    <n v="2050439.6991190463"/>
    <n v="35188655.921309538"/>
    <n v="14080388.780352801"/>
    <n v="6930184.81759769"/>
    <n v="1375604.5907563982"/>
  </r>
  <r>
    <s v="193867201"/>
    <s v="193867201"/>
    <s v="1740450121"/>
    <s v="1740450121"/>
    <s v="HOUSTON NORTHWEST OPERATING COMPANY LLC-HOUSTON NORTHWEST MEDICAL CENTER                  "/>
    <s v="Urban"/>
    <x v="0"/>
    <s v="Urban Harris"/>
    <n v="14581182.45687557"/>
    <n v="4670303.6361054294"/>
    <n v="19251486.092980999"/>
    <n v="13761042.541903639"/>
    <n v="5066622.4585693777"/>
    <n v="18827665.000473015"/>
    <n v="23029075.035671413"/>
    <n v="4348796.9454476535"/>
    <n v="27377871.981119066"/>
    <s v="Yes"/>
    <s v="Yes"/>
    <n v="1.89"/>
    <n v="0.41"/>
    <n v="27558434.843494825"/>
    <n v="1914824.4908032259"/>
    <n v="29473259.334298052"/>
    <s v="Yes"/>
    <s v="Yes"/>
    <b v="1"/>
    <s v="No"/>
    <s v="No"/>
    <s v="Yes"/>
    <n v="0"/>
    <n v="0.36"/>
    <n v="0"/>
    <n v="1681309.3089979545"/>
    <n v="1681309.3089979545"/>
    <n v="0"/>
    <n v="0"/>
    <n v="0"/>
    <n v="0"/>
    <n v="1.89"/>
    <n v="0.41"/>
    <n v="29473259.334298052"/>
    <n v="1826268.9933899934"/>
    <n v="31299528.327688046"/>
    <n v="12524193.265041098"/>
    <n v="5505889.5614568591"/>
    <n v="1092889.6063068123"/>
  </r>
  <r>
    <s v="020950401"/>
    <s v="020950401"/>
    <s v="1134172406"/>
    <s v="1134172406"/>
    <s v="COLUMBIA MEDICAL CENTER OF ARLINGTON SUBSIDIARY LP-MEDICAL CENTER OF ARLINGTON                       "/>
    <s v="Urban"/>
    <x v="5"/>
    <s v="Urban Tarrant"/>
    <n v="19146374.491069838"/>
    <n v="3636332.3202022454"/>
    <n v="22782706.811272085"/>
    <n v="6936058.2505918704"/>
    <n v="1887004.2035252135"/>
    <n v="8823062.4541170839"/>
    <n v="31452712.418812376"/>
    <n v="4687416.0082472498"/>
    <n v="36140128.427059628"/>
    <s v="Yes"/>
    <s v="Yes"/>
    <n v="0.77"/>
    <n v="0.66"/>
    <n v="14742708.358123776"/>
    <n v="2399979.3313334822"/>
    <n v="17142687.689457256"/>
    <s v="Yes"/>
    <s v="Yes"/>
    <b v="1"/>
    <s v="Yes"/>
    <s v="Yes"/>
    <s v="Yes"/>
    <n v="0.61"/>
    <n v="0.44"/>
    <n v="11679288.439552601"/>
    <n v="1599986.2208889879"/>
    <n v="13279274.660441589"/>
    <n v="0.6"/>
    <n v="0.36"/>
    <n v="11487824.694641903"/>
    <n v="1309079.6352728084"/>
    <n v="1.37"/>
    <n v="1.02"/>
    <n v="29939592.019371971"/>
    <n v="1835519.5064235118"/>
    <n v="31775111.525795482"/>
    <n v="12714493.125931805"/>
    <n v="6277437.2870917777"/>
    <n v="1246037.699944373"/>
  </r>
  <r>
    <s v="020844903"/>
    <s v="020844903"/>
    <s v="1821004151"/>
    <s v="1821004151"/>
    <s v="CHRISTUS SANTA ROSA HEALTH CARE CORPORATION-CHRISTUS SANTA ROSA CHILDRENS                     "/>
    <s v="Children's"/>
    <x v="2"/>
    <s v="Children's Bexar"/>
    <n v="63649722.938409649"/>
    <n v="24895121.043166254"/>
    <n v="88544843.981575906"/>
    <n v="30722318.728039235"/>
    <n v="12955887.831393909"/>
    <n v="43678206.559433147"/>
    <n v="45034591.797684252"/>
    <n v="39299051.751627982"/>
    <n v="84333643.549312234"/>
    <s v="Yes"/>
    <s v="Yes"/>
    <n v="0.48"/>
    <n v="0.52"/>
    <n v="30551867.010436632"/>
    <n v="12945462.942446452"/>
    <n v="43497329.95288308"/>
    <s v="Yes"/>
    <s v="Yes"/>
    <b v="1"/>
    <s v="Yes"/>
    <s v="Yes"/>
    <s v="Yes"/>
    <n v="0.16"/>
    <n v="0.74"/>
    <n v="10183955.670145543"/>
    <n v="18422389.571943026"/>
    <n v="28606345.242088571"/>
    <n v="0.06"/>
    <n v="0.73"/>
    <n v="3818983.376304579"/>
    <n v="18173438.361511365"/>
    <n v="0.54"/>
    <n v="1.25"/>
    <n v="65489751.690699026"/>
    <n v="3995934.1192236594"/>
    <n v="69485685.80992268"/>
    <n v="27804002.319982469"/>
    <n v="12153919.160349624"/>
    <n v="2412487.8964562211"/>
  </r>
  <r>
    <s v="138962907"/>
    <s v="138962907"/>
    <s v="1891882833"/>
    <s v="1891882833"/>
    <s v="HILLCREST BAPTIST MEDICAL CENTER-BAYLOR SCOTT AND WHITE MEDICAL CENTER HILLCREST   "/>
    <s v="Urban"/>
    <x v="3"/>
    <s v="Urban MRSA Central"/>
    <n v="12156408.134407818"/>
    <n v="4699392.1043149643"/>
    <n v="16855800.238722783"/>
    <n v="7909581.7305707857"/>
    <n v="5925202.7214903627"/>
    <n v="13834784.452061148"/>
    <n v="20091424.220479552"/>
    <n v="6965878.008968764"/>
    <n v="27057302.229448315"/>
    <s v="Yes"/>
    <s v="Yes"/>
    <n v="0.5"/>
    <n v="1.0900000000000001"/>
    <n v="6078204.0672039092"/>
    <n v="5122337.3937033117"/>
    <n v="11200541.460907221"/>
    <s v="Yes"/>
    <s v="Yes"/>
    <b v="1"/>
    <s v="Yes"/>
    <s v="No"/>
    <s v="Yes"/>
    <n v="0.8"/>
    <n v="0.27"/>
    <n v="9725126.5075262543"/>
    <n v="1268835.8681650404"/>
    <n v="10993962.375691295"/>
    <n v="0.8"/>
    <n v="0"/>
    <n v="9725126.5075262543"/>
    <n v="0"/>
    <n v="1.3"/>
    <n v="1.0900000000000001"/>
    <n v="20925667.968433477"/>
    <n v="1294519.7127853262"/>
    <n v="22220187.681218803"/>
    <n v="8891185.8987628929"/>
    <n v="4140997.2770764041"/>
    <n v="821965.79378248996"/>
  </r>
  <r>
    <s v="388347201"/>
    <s v="388347201"/>
    <s v="1407364847"/>
    <s v="1407364847"/>
    <s v="TYLER REGIONAL HOSPITAL LLC-UT HEALTH EAST TEXAS TYLER REGIONAL HOSPITAL      "/>
    <s v="Urban"/>
    <x v="10"/>
    <s v="Urban MRSA Northeast"/>
    <n v="10417160.12406332"/>
    <n v="3738534.034585251"/>
    <n v="14155694.158648571"/>
    <n v="4292559.6009653918"/>
    <n v="6622054.6283291746"/>
    <n v="10914614.229294566"/>
    <n v="19273773.481259909"/>
    <n v="8152929.2314130627"/>
    <n v="27426702.712672971"/>
    <s v="Yes"/>
    <s v="Yes"/>
    <n v="0.6"/>
    <n v="1.22"/>
    <n v="6250296.0744379917"/>
    <n v="4561011.5221940065"/>
    <n v="10811307.596631998"/>
    <s v="Yes"/>
    <s v="Yes"/>
    <b v="1"/>
    <s v="Yes"/>
    <s v="Yes"/>
    <s v="Yes"/>
    <n v="0.87"/>
    <n v="0.67"/>
    <n v="9062929.3079350889"/>
    <n v="2504817.8031721185"/>
    <n v="11567747.111107208"/>
    <n v="0.87"/>
    <n v="0.63"/>
    <n v="9062929.3079350889"/>
    <n v="2355276.4417887083"/>
    <n v="1.47"/>
    <n v="1.85"/>
    <n v="22229513.346355796"/>
    <n v="1396489.7748258894"/>
    <n v="23626003.121181685"/>
    <n v="9453708.8889096417"/>
    <n v="4623075.6740661329"/>
    <n v="917655.77514050994"/>
  </r>
  <r>
    <s v="094186602"/>
    <s v="094186602"/>
    <s v="1396731105"/>
    <s v="1396731105"/>
    <s v="LAREDO REGIONAL MEDICAL CENTER LP-DOCTORS HOSPITAL OF LAREDO                        "/>
    <s v="Urban"/>
    <x v="4"/>
    <s v="Urban Hidalgo"/>
    <n v="8480636.7712726407"/>
    <n v="9350243.7206872404"/>
    <n v="17830880.491959881"/>
    <n v="2307586.5224741409"/>
    <n v="4048951.3165646428"/>
    <n v="6356537.8390387837"/>
    <n v="9532265.1300914772"/>
    <n v="7906327.4114513053"/>
    <n v="17438592.541542783"/>
    <s v="Yes"/>
    <s v="Yes"/>
    <n v="0.74"/>
    <n v="0.57999999999999996"/>
    <n v="6275671.2107417537"/>
    <n v="5423141.3579985993"/>
    <n v="11698812.568740353"/>
    <s v="Yes"/>
    <s v="Yes"/>
    <b v="1"/>
    <s v="Yes"/>
    <s v="Yes"/>
    <s v="Yes"/>
    <n v="0.27"/>
    <n v="0.19"/>
    <n v="2289771.9282436133"/>
    <n v="1776546.3069305758"/>
    <n v="4066318.2351741893"/>
    <n v="0.26"/>
    <n v="0.16"/>
    <n v="2204965.5605308865"/>
    <n v="1496038.9953099585"/>
    <n v="1"/>
    <n v="0.74"/>
    <n v="15399817.124581199"/>
    <n v="946730.37857325678"/>
    <n v="16346547.503154457"/>
    <n v="6540907.5179122258"/>
    <n v="3219349.8830939317"/>
    <n v="639023.71942372224"/>
  </r>
  <r>
    <s v="135237906"/>
    <s v="135237906"/>
    <s v="1023013448"/>
    <s v="1023013448"/>
    <s v="UNITED REGIONAL HEALTHCARE                        "/>
    <s v="Urban"/>
    <x v="11"/>
    <s v="Urban MRSA West"/>
    <n v="11341493.683423325"/>
    <n v="4611916.1957525965"/>
    <n v="15953409.879175922"/>
    <n v="7071899.8593570553"/>
    <n v="7794362.4891405078"/>
    <n v="14866262.348497562"/>
    <n v="27672344.17409651"/>
    <n v="15209129.504754389"/>
    <n v="42881473.678850897"/>
    <s v="Yes"/>
    <s v="Yes"/>
    <n v="0.4"/>
    <n v="0.93"/>
    <n v="4536597.4733693302"/>
    <n v="4289082.0620499151"/>
    <n v="8825679.5354192443"/>
    <s v="Yes"/>
    <s v="Yes"/>
    <b v="1"/>
    <s v="Yes"/>
    <s v="Yes"/>
    <s v="Yes"/>
    <n v="1.42"/>
    <n v="1.65"/>
    <n v="16104921.030461121"/>
    <n v="7609661.7229917841"/>
    <n v="23714582.753452905"/>
    <n v="1.42"/>
    <n v="1.64"/>
    <n v="16104921.030461121"/>
    <n v="7563542.5610342575"/>
    <n v="1.8199999999999998"/>
    <n v="2.57"/>
    <n v="32494143.126914624"/>
    <n v="2022139.3121723486"/>
    <n v="34516282.439086974"/>
    <n v="13811345.255176265"/>
    <n v="6689874.7223594794"/>
    <n v="1327904.3231711276"/>
  </r>
  <r>
    <s v="020841501"/>
    <s v="020841501"/>
    <s v="1962455816"/>
    <s v="1962455816"/>
    <s v="CHCA CONROE LP-HCA HOUSTON HEALTHCARE CONROE                     "/>
    <s v="Urban"/>
    <x v="0"/>
    <s v="Urban Harris"/>
    <n v="9311022.0762075596"/>
    <n v="8727858.0432104133"/>
    <n v="18038880.119417973"/>
    <n v="4920420.133885772"/>
    <n v="1951386.5552891507"/>
    <n v="6871806.6891749222"/>
    <n v="12578319.406351477"/>
    <n v="2727497.0483296518"/>
    <n v="15305816.454681128"/>
    <s v="Yes"/>
    <s v="Yes"/>
    <n v="1.89"/>
    <n v="0.41"/>
    <n v="17597831.724032287"/>
    <n v="3578421.7977162693"/>
    <n v="21176253.521748558"/>
    <s v="Yes"/>
    <s v="Yes"/>
    <b v="1"/>
    <s v="No"/>
    <s v="No"/>
    <s v="No"/>
    <n v="0"/>
    <n v="0"/>
    <n v="0"/>
    <n v="0"/>
    <n v="0"/>
    <n v="0"/>
    <n v="0"/>
    <n v="0"/>
    <n v="0"/>
    <n v="1.89"/>
    <n v="0.41"/>
    <n v="21176253.521748558"/>
    <n v="1313426.7352592454"/>
    <n v="22489680.257007804"/>
    <n v="8999020.6580391042"/>
    <n v="3956152.1333860978"/>
    <n v="785275.02218953939"/>
  </r>
  <r>
    <s v="138951211"/>
    <s v="138951211"/>
    <s v="1316936990"/>
    <s v="1316936990"/>
    <s v="EL PASO COUNTY HOSPITAL DISTRICT-UNIVERSITY MEDICAL CENTER OF EL PASO              "/>
    <s v="Urban"/>
    <x v="8"/>
    <s v="Urban El Paso"/>
    <n v="7969479.5819203444"/>
    <n v="8611486.8243700583"/>
    <n v="16580966.406290403"/>
    <n v="-16681630.268140551"/>
    <n v="4204032.1192678604"/>
    <n v="-12477598.14887269"/>
    <n v="-22488082.229382787"/>
    <n v="5191503.8866442367"/>
    <n v="-17296578.34273855"/>
    <s v="No"/>
    <s v="Yes"/>
    <n v="0.11"/>
    <n v="0.56000000000000005"/>
    <n v="876642.75401123788"/>
    <n v="4822432.6216472331"/>
    <n v="5699075.3756584711"/>
    <s v="Yes"/>
    <s v="Yes"/>
    <b v="1"/>
    <s v="No"/>
    <s v="Yes"/>
    <s v="Yes"/>
    <n v="0"/>
    <n v="0.03"/>
    <n v="0"/>
    <n v="258344.60473110175"/>
    <n v="258344.60473110175"/>
    <n v="0"/>
    <n v="0.02"/>
    <n v="0"/>
    <n v="172229.73648740115"/>
    <n v="0.11"/>
    <n v="0.58000000000000007"/>
    <n v="5871305.1121458728"/>
    <n v="367242.7872484235"/>
    <n v="6238547.8993942961"/>
    <n v="2496292.5564636341"/>
    <n v="1226128.1187717414"/>
    <n v="243379.86842067909"/>
  </r>
  <r>
    <s v="139485012"/>
    <s v="139485012"/>
    <s v="1447250253"/>
    <s v="1447250253"/>
    <s v="BAYLOR UNIVERSITY MEDICAL CENTER                  "/>
    <s v="Urban"/>
    <x v="1"/>
    <s v="Urban Dallas"/>
    <n v="9497108.963081209"/>
    <n v="1978813.5659731412"/>
    <n v="11475922.529054351"/>
    <n v="18889849.766993329"/>
    <n v="4244102.083513611"/>
    <n v="23133951.850506939"/>
    <n v="44783203.011354901"/>
    <n v="7629309.4102581581"/>
    <n v="52412512.42161306"/>
    <s v="Yes"/>
    <s v="Yes"/>
    <n v="0.68"/>
    <n v="0.39"/>
    <n v="6458034.0948952222"/>
    <n v="771737.29072952515"/>
    <n v="7229771.3856247477"/>
    <s v="Yes"/>
    <s v="Yes"/>
    <b v="1"/>
    <s v="Yes"/>
    <s v="Yes"/>
    <s v="Yes"/>
    <n v="2.81"/>
    <n v="2.41"/>
    <n v="26686876.186258197"/>
    <n v="4768940.6939952709"/>
    <n v="31455816.880253468"/>
    <n v="2.81"/>
    <n v="2.41"/>
    <n v="26686876.186258197"/>
    <n v="4768940.6939952709"/>
    <n v="3.49"/>
    <n v="2.8000000000000003"/>
    <n v="38685588.265878215"/>
    <n v="2444281.5940393587"/>
    <n v="41129869.859917574"/>
    <n v="16457706.125747422"/>
    <n v="8091634.3623808529"/>
    <n v="1606146.1084484877"/>
  </r>
  <r>
    <s v="094187402"/>
    <s v="094187402"/>
    <s v="1275580938"/>
    <s v="1275580938"/>
    <s v="CHCA WEST HOUSTON LP-HCA HOUSTON HEALTHCARE WEST                       "/>
    <s v="Urban"/>
    <x v="0"/>
    <s v="Urban Harris"/>
    <n v="8995321.6379728504"/>
    <n v="7636857.4168349896"/>
    <n v="16632179.05480784"/>
    <n v="7777270.4733194336"/>
    <n v="1529081.0583291319"/>
    <n v="9306351.5316485651"/>
    <n v="17944653.387672268"/>
    <n v="2458509.7537600468"/>
    <n v="20403163.141432315"/>
    <s v="Yes"/>
    <s v="Yes"/>
    <n v="1.89"/>
    <n v="0.41"/>
    <n v="17001157.895768687"/>
    <n v="3131111.5409023454"/>
    <n v="20132269.436671034"/>
    <s v="Yes"/>
    <s v="Yes"/>
    <b v="1"/>
    <s v="No"/>
    <s v="No"/>
    <s v="Yes"/>
    <n v="7.0000000000000007E-2"/>
    <n v="0"/>
    <n v="629672.51465809962"/>
    <n v="0"/>
    <n v="629672.51465809962"/>
    <n v="0"/>
    <n v="0"/>
    <n v="0"/>
    <n v="0"/>
    <n v="1.89"/>
    <n v="0.41"/>
    <n v="20132269.436671034"/>
    <n v="1249878.5712232171"/>
    <n v="21382148.007894251"/>
    <n v="8555852.7038788069"/>
    <n v="3761326.5058070137"/>
    <n v="746603.17796768702"/>
  </r>
  <r>
    <s v="294543801"/>
    <s v="294543801"/>
    <s v="1184911877"/>
    <s v="1184911877"/>
    <s v="VHS BROWNSVILLE HOSPITAL COMPANY LLC-VALLEY BAPTIST MEDICAL CENTER BROWNSVILLE         "/>
    <s v="Urban"/>
    <x v="4"/>
    <s v="Urban Hidalgo"/>
    <n v="11000165.243509628"/>
    <n v="6333129.982233475"/>
    <n v="17333295.225743104"/>
    <n v="6119936.0664767828"/>
    <n v="4560392.4889729163"/>
    <n v="10680328.555449698"/>
    <n v="19818119.426046129"/>
    <n v="6831825.2735811304"/>
    <n v="26649944.699627258"/>
    <s v="Yes"/>
    <s v="Yes"/>
    <n v="0.74"/>
    <n v="0.57999999999999996"/>
    <n v="8140122.2801971249"/>
    <n v="3673215.3896954153"/>
    <n v="11813337.66989254"/>
    <s v="Yes"/>
    <s v="Yes"/>
    <b v="1"/>
    <s v="Yes"/>
    <s v="Yes"/>
    <s v="Yes"/>
    <n v="0.74"/>
    <n v="0.35"/>
    <n v="8140122.2801971249"/>
    <n v="2216595.4937817161"/>
    <n v="10356717.773978841"/>
    <n v="0.73"/>
    <n v="0.3"/>
    <n v="8030120.627762028"/>
    <n v="1899938.9946700423"/>
    <n v="1.47"/>
    <n v="0.87999999999999989"/>
    <n v="21743397.29232461"/>
    <n v="1342145.362928299"/>
    <n v="23085542.655252907"/>
    <n v="9237449.0380729008"/>
    <n v="4546552.6609827867"/>
    <n v="902466.36665191327"/>
  </r>
  <r>
    <s v="196829901"/>
    <s v="196829901"/>
    <s v="1972709970"/>
    <s v="1972709970"/>
    <s v="TENET HOSPITALS LIMITED-THE HOSPITALS OF PROVIDENCE EAST CAMPUS           "/>
    <s v="Urban"/>
    <x v="8"/>
    <s v="Urban El Paso"/>
    <n v="10712737.385211315"/>
    <n v="5500941.0171991084"/>
    <n v="16213678.402410423"/>
    <n v="4273130.1277769972"/>
    <n v="3425114.9438561578"/>
    <n v="7698245.0716331545"/>
    <n v="28956458.116266754"/>
    <n v="8746419.7529987451"/>
    <n v="37702877.869265497"/>
    <s v="Yes"/>
    <s v="Yes"/>
    <n v="0.11"/>
    <n v="0.56000000000000005"/>
    <n v="1178401.1123732447"/>
    <n v="3080526.969631501"/>
    <n v="4258928.0820047455"/>
    <s v="Yes"/>
    <s v="Yes"/>
    <b v="1"/>
    <s v="Yes"/>
    <s v="Yes"/>
    <s v="Yes"/>
    <n v="1.81"/>
    <n v="0.72"/>
    <n v="19390054.66723248"/>
    <n v="3960677.5323833581"/>
    <n v="23350732.199615836"/>
    <n v="1.76"/>
    <n v="0.71"/>
    <n v="18854417.797971915"/>
    <n v="3905668.1222113669"/>
    <n v="1.87"/>
    <n v="1.27"/>
    <n v="27019014.002188027"/>
    <n v="1662220.9628330264"/>
    <n v="28681234.965021051"/>
    <n v="11476509.358903525"/>
    <n v="5637027.9172058487"/>
    <n v="1118919.867972343"/>
  </r>
  <r>
    <s v="137265806"/>
    <s v="137265806"/>
    <s v="1093810327"/>
    <s v="1093810327"/>
    <s v="SETON FAMILY OF HOSPITALS-DELL SETON MEDICAL CENTER AT THE UNIVERSITY OF TEX"/>
    <s v="Urban"/>
    <x v="9"/>
    <s v="Urban Travis"/>
    <n v="8899568.3462695442"/>
    <n v="5802744.6245446075"/>
    <n v="14702312.970814152"/>
    <n v="11513739.989214305"/>
    <n v="6898354.3424100811"/>
    <n v="18412094.331624385"/>
    <n v="21762433.523939196"/>
    <n v="7300401.0010388726"/>
    <n v="29062834.524978068"/>
    <s v="Yes"/>
    <s v="Yes"/>
    <n v="0.4"/>
    <n v="1.2"/>
    <n v="3559827.3385078181"/>
    <n v="6963293.5494535286"/>
    <n v="10523120.887961347"/>
    <s v="Yes"/>
    <s v="Yes"/>
    <b v="1"/>
    <s v="Yes"/>
    <s v="No"/>
    <s v="Yes"/>
    <n v="1.42"/>
    <n v="0.04"/>
    <n v="12637387.051702753"/>
    <n v="232109.78498178429"/>
    <n v="12869496.836684536"/>
    <n v="1.42"/>
    <n v="0"/>
    <n v="12637387.051702753"/>
    <n v="0"/>
    <n v="1.8199999999999998"/>
    <n v="1.2"/>
    <n v="23160507.939664096"/>
    <n v="1460193.5384032396"/>
    <n v="24620701.478067335"/>
    <n v="9851727.489433866"/>
    <n v="4829755.4588434035"/>
    <n v="958680.60611387959"/>
  </r>
  <r>
    <s v="186599001"/>
    <s v="186599001"/>
    <s v="1447355771"/>
    <s v="1447355771"/>
    <s v="SETON HEALTHCARE-DELL CHILDRENS MEDICAL CENTER                     "/>
    <s v="Children's"/>
    <x v="9"/>
    <s v="Children's Travis"/>
    <n v="55739533.090755835"/>
    <n v="17258587.267872505"/>
    <n v="72998120.358628333"/>
    <n v="-7120589.0093540698"/>
    <n v="7001127.1305864751"/>
    <n v="-119461.8787675947"/>
    <n v="118817324.25482066"/>
    <n v="37022043.890349165"/>
    <n v="155839368.14516982"/>
    <s v="Yes"/>
    <s v="Yes"/>
    <n v="0"/>
    <n v="0.41"/>
    <n v="0"/>
    <n v="7076020.779827727"/>
    <n v="7076020.779827727"/>
    <s v="Yes"/>
    <s v="Yes"/>
    <b v="1"/>
    <s v="Yes"/>
    <s v="Yes"/>
    <s v="Yes"/>
    <n v="1.48"/>
    <n v="1.21"/>
    <n v="82494508.974318638"/>
    <n v="20882890.594125729"/>
    <n v="103377399.56844437"/>
    <n v="1.48"/>
    <n v="1.2"/>
    <n v="82494508.974318638"/>
    <n v="20710304.721447006"/>
    <n v="1.48"/>
    <n v="1.6099999999999999"/>
    <n v="110280834.47559337"/>
    <n v="6732471.9047402674"/>
    <n v="117013306.38033365"/>
    <n v="46821704.415026717"/>
    <n v="22954084.218566086"/>
    <n v="4556262.8499443186"/>
  </r>
  <r>
    <s v="020947001"/>
    <s v="020947001"/>
    <s v="1043267701"/>
    <s v="1043267701"/>
    <s v="COLUMBIA VALLEY HEALTHCARE SYSTEMS LP-VALLEY REGIONAL MEDICAL CENTER                    "/>
    <s v="Urban"/>
    <x v="4"/>
    <s v="Urban Hidalgo"/>
    <n v="10611832.352479136"/>
    <n v="4388214.4688083669"/>
    <n v="15000046.821287502"/>
    <n v="3692005.9744726121"/>
    <n v="3568405.4462776552"/>
    <n v="7260411.4207502678"/>
    <n v="18523158.818613905"/>
    <n v="5537605.4955476839"/>
    <n v="24060764.314161591"/>
    <s v="Yes"/>
    <s v="Yes"/>
    <n v="0.74"/>
    <n v="0.57999999999999996"/>
    <n v="7852755.9408345604"/>
    <n v="2545164.3919088528"/>
    <n v="10397920.332743414"/>
    <s v="Yes"/>
    <s v="Yes"/>
    <b v="1"/>
    <s v="Yes"/>
    <s v="Yes"/>
    <s v="Yes"/>
    <n v="0.7"/>
    <n v="0.48"/>
    <n v="7428282.6467353944"/>
    <n v="2106342.9450280159"/>
    <n v="9534625.5917634107"/>
    <n v="0.7"/>
    <n v="0.41"/>
    <n v="7428282.6467353944"/>
    <n v="1799167.9322114303"/>
    <n v="1.44"/>
    <n v="0.99"/>
    <n v="19625370.911690235"/>
    <n v="1206468.4936182506"/>
    <n v="20831839.405308485"/>
    <n v="8335652.2196401395"/>
    <n v="4102699.9579678611"/>
    <n v="814363.98093536368"/>
  </r>
  <r>
    <s v="192751901"/>
    <s v="192751901"/>
    <s v="1295843787"/>
    <s v="1295843787"/>
    <s v="MEMORIAL HERMANN HOSPITAL SYSTEM-MHHS NORTHEAST HOSPITAL                           "/>
    <s v="Urban"/>
    <x v="0"/>
    <s v="Urban Harris"/>
    <n v="8124928.8543670354"/>
    <n v="7004478.5144192073"/>
    <n v="15129407.368786242"/>
    <n v="9867104.8306031004"/>
    <n v="4778060.4366475195"/>
    <n v="14645165.26725062"/>
    <n v="17810973.725672986"/>
    <n v="8576091.488585256"/>
    <n v="26387065.214258242"/>
    <s v="Yes"/>
    <s v="Yes"/>
    <n v="1.89"/>
    <n v="0.41"/>
    <n v="15356115.534753697"/>
    <n v="2871836.1909118746"/>
    <n v="18227951.725665573"/>
    <s v="Yes"/>
    <s v="Yes"/>
    <b v="1"/>
    <s v="No"/>
    <s v="Yes"/>
    <s v="Yes"/>
    <n v="0.21"/>
    <n v="0.56999999999999995"/>
    <n v="1706235.0594170773"/>
    <n v="3992552.7532189479"/>
    <n v="5698787.8126360252"/>
    <n v="0"/>
    <n v="0.01"/>
    <n v="0"/>
    <n v="70044.785144192079"/>
    <n v="1.89"/>
    <n v="0.42"/>
    <n v="18297996.510809764"/>
    <n v="1142178.903292292"/>
    <n v="19440175.414102055"/>
    <n v="7778791.7901987983"/>
    <n v="3419714.756235146"/>
    <n v="678795.0742394689"/>
  </r>
  <r>
    <s v="138296208"/>
    <s v="138296208"/>
    <s v="1679557888"/>
    <s v="1679557888"/>
    <s v="CHRISTUS HEALTH SOUTHEAST TEXAS-CHRISTUS HOSPITAL                                 "/>
    <s v="Urban"/>
    <x v="12"/>
    <s v="Urban Jefferson"/>
    <n v="10205736.648430081"/>
    <n v="6642308.5021514632"/>
    <n v="16848045.150581546"/>
    <n v="7982421.2902870951"/>
    <n v="6065939.1127150292"/>
    <n v="14048360.403002124"/>
    <n v="22562710.918378986"/>
    <n v="10435468.802580986"/>
    <n v="32998179.720959973"/>
    <s v="Yes"/>
    <s v="Yes"/>
    <n v="0.84"/>
    <n v="1.1299999999999999"/>
    <n v="8572818.784681268"/>
    <n v="7505808.6074311528"/>
    <n v="16078627.392112421"/>
    <s v="Yes"/>
    <s v="Yes"/>
    <b v="1"/>
    <s v="Yes"/>
    <s v="Yes"/>
    <s v="Yes"/>
    <n v="0.95"/>
    <n v="0.31"/>
    <n v="9695449.8160085771"/>
    <n v="2059115.6356669536"/>
    <n v="11754565.451675531"/>
    <n v="0.89"/>
    <n v="0.28000000000000003"/>
    <n v="9083105.617102772"/>
    <n v="1859846.3806024098"/>
    <n v="1.73"/>
    <n v="1.41"/>
    <n v="27021579.389817603"/>
    <n v="1676976.837586238"/>
    <n v="28698556.227403842"/>
    <n v="11483440.288833376"/>
    <n v="5591766.3294131896"/>
    <n v="1109935.6850693987"/>
  </r>
  <r>
    <s v="126679303"/>
    <s v="126679303"/>
    <s v="1275592131"/>
    <s v="1275592131"/>
    <s v="METHODIST HOSPITAL OF DALLAS-METHODIST CHARLTON MEDICAL CENTER                 "/>
    <s v="Urban"/>
    <x v="1"/>
    <s v="Urban Dallas"/>
    <n v="8982113.3935876582"/>
    <n v="2997243.51241105"/>
    <n v="11979356.905998709"/>
    <n v="10355403.260934114"/>
    <n v="2293676.1203916627"/>
    <n v="12649079.381325778"/>
    <n v="25757796.041862063"/>
    <n v="4244924.1605687533"/>
    <n v="30002720.202430815"/>
    <s v="Yes"/>
    <s v="Yes"/>
    <n v="0.68"/>
    <n v="0.39"/>
    <n v="6107837.107639608"/>
    <n v="1168924.9698403096"/>
    <n v="7276762.0774799176"/>
    <s v="Yes"/>
    <s v="Yes"/>
    <b v="1"/>
    <s v="Yes"/>
    <s v="Yes"/>
    <s v="Yes"/>
    <n v="1.52"/>
    <n v="0.71"/>
    <n v="13652812.358253241"/>
    <n v="2128042.8938118452"/>
    <n v="15780855.252065085"/>
    <n v="1.52"/>
    <n v="0.71"/>
    <n v="13652812.358253241"/>
    <n v="2128042.8938118452"/>
    <n v="2.2000000000000002"/>
    <n v="1.1000000000000001"/>
    <n v="23057617.329545006"/>
    <n v="1445628.7603146983"/>
    <n v="24503246.089859705"/>
    <n v="9804728.8903964646"/>
    <n v="4820615.9836115856"/>
    <n v="956866.46920167666"/>
  </r>
  <r>
    <s v="020934801"/>
    <s v="020934801"/>
    <s v="1740233782"/>
    <s v="1740233782"/>
    <s v="MEMORIAL HERMANN HOSPITAL SYSTEM-MHHS MEMORIAL CITY HOSPITAL                       "/>
    <s v="Urban"/>
    <x v="0"/>
    <s v="Urban Harris"/>
    <n v="8846118.53820494"/>
    <n v="5966002.2160753673"/>
    <n v="14812120.754280306"/>
    <n v="8048499.2944663856"/>
    <n v="2865288.6486205459"/>
    <n v="10913787.943086931"/>
    <n v="20432313.910565056"/>
    <n v="4564864.100660732"/>
    <n v="24997178.01122579"/>
    <s v="Yes"/>
    <s v="Yes"/>
    <n v="1.89"/>
    <n v="0.41"/>
    <n v="16719164.037207335"/>
    <n v="2446060.9085909002"/>
    <n v="19165224.945798237"/>
    <s v="Yes"/>
    <s v="Yes"/>
    <b v="1"/>
    <s v="No"/>
    <s v="No"/>
    <s v="Yes"/>
    <n v="0.28999999999999998"/>
    <n v="0.25"/>
    <n v="2565374.3760794327"/>
    <n v="1491500.5540188418"/>
    <n v="4056874.9300982747"/>
    <n v="0"/>
    <n v="0"/>
    <n v="0"/>
    <n v="0"/>
    <n v="1.89"/>
    <n v="0.41"/>
    <n v="19165224.945798237"/>
    <n v="1189489.7924976265"/>
    <n v="20354714.738295864"/>
    <n v="8144735.5553817088"/>
    <n v="3580591.0629290766"/>
    <n v="710728.15998779645"/>
  </r>
  <r>
    <s v="020844901"/>
    <s v="020844901"/>
    <s v="1194787218"/>
    <s v="1194787218"/>
    <s v="CHRISTUS SANTA ROSA HEALTH CARE CORPORATION-CHRISTUS SANTA ROSA HOSPITAL                      "/>
    <s v="Urban"/>
    <x v="2"/>
    <s v="Urban Bexar"/>
    <n v="9478695.9282859005"/>
    <n v="5548668.6054106755"/>
    <n v="15027364.533696577"/>
    <n v="7050333.4888747567"/>
    <n v="3968899.210999174"/>
    <n v="11019232.699873932"/>
    <n v="15754900.236293279"/>
    <n v="8490754.7290620618"/>
    <n v="24245654.96535534"/>
    <s v="Yes"/>
    <s v="Yes"/>
    <n v="0.49"/>
    <n v="0.56999999999999995"/>
    <n v="4644561.004860091"/>
    <n v="3162741.1050840849"/>
    <n v="7807302.1099441759"/>
    <s v="Yes"/>
    <s v="Yes"/>
    <b v="1"/>
    <s v="Yes"/>
    <s v="Yes"/>
    <s v="Yes"/>
    <n v="0.82"/>
    <n v="0.67"/>
    <n v="7772530.6611944381"/>
    <n v="3717607.9656251529"/>
    <n v="11490138.626819592"/>
    <n v="0.66"/>
    <n v="0.31"/>
    <n v="6255939.3126686942"/>
    <n v="1720087.2676773095"/>
    <n v="1.1499999999999999"/>
    <n v="0.87999999999999989"/>
    <n v="15783328.690290179"/>
    <n v="980531.16799524147"/>
    <n v="16763859.85828542"/>
    <n v="6707890.8836943293"/>
    <n v="2932209.6365340287"/>
    <n v="582027.91747112037"/>
  </r>
  <r>
    <s v="135036506"/>
    <s v="135036506"/>
    <s v="1669472387"/>
    <s v="1669472387"/>
    <s v="BAYLOR ALL SAINTS MEDICAL CENTER-BAYLOR SCOTT &amp; WHITE ALL SAINTS MEDICAL CENTER FOR"/>
    <s v="Urban"/>
    <x v="5"/>
    <s v="Urban Tarrant"/>
    <n v="15544447.219879512"/>
    <n v="2536418.8562826836"/>
    <n v="18080866.076162197"/>
    <n v="11576598.845950751"/>
    <n v="2244761.4519672943"/>
    <n v="13821360.297918044"/>
    <n v="35342021.167827532"/>
    <n v="3883924.4464490651"/>
    <n v="39225945.614276595"/>
    <s v="Yes"/>
    <s v="Yes"/>
    <n v="0.77"/>
    <n v="0.66"/>
    <n v="11969224.359307224"/>
    <n v="1674036.4451465711"/>
    <n v="13643260.804453796"/>
    <s v="Yes"/>
    <s v="Yes"/>
    <b v="1"/>
    <s v="Yes"/>
    <s v="Yes"/>
    <s v="Yes"/>
    <n v="1.05"/>
    <n v="0.61"/>
    <n v="16321669.580873488"/>
    <n v="1547215.5023324369"/>
    <n v="17868885.083205923"/>
    <n v="1.04"/>
    <n v="0.5"/>
    <n v="16166225.108674692"/>
    <n v="1268209.4281413418"/>
    <n v="1.81"/>
    <n v="1.1600000000000001"/>
    <n v="31077695.341269828"/>
    <n v="1904004.8733002227"/>
    <n v="32981700.214570053"/>
    <n v="13197297.523858065"/>
    <n v="6515808.9075642284"/>
    <n v="1293353.1906648083"/>
  </r>
  <r>
    <s v="112679902"/>
    <s v="112679902"/>
    <s v="1205833985"/>
    <s v="1205833985"/>
    <s v="MISSION HOSPITAL INC-MISSION REGIONAL MEDICAL CENTER                   "/>
    <s v="Urban"/>
    <x v="4"/>
    <s v="Urban Hidalgo"/>
    <n v="5812923.8208942953"/>
    <n v="6574532.7318031574"/>
    <n v="12387456.552697454"/>
    <n v="7890595.9220672697"/>
    <n v="484289.17041745316"/>
    <n v="8374885.0924847228"/>
    <n v="7133484.5886652395"/>
    <n v="2093382.3847834347"/>
    <n v="9226866.9734486751"/>
    <s v="Yes"/>
    <s v="Yes"/>
    <n v="0.74"/>
    <n v="0.57999999999999996"/>
    <n v="4301563.6274617789"/>
    <n v="3813228.9844458308"/>
    <n v="8114792.6119076097"/>
    <s v="Yes"/>
    <s v="Yes"/>
    <b v="1"/>
    <s v="Yes"/>
    <s v="No"/>
    <s v="Yes"/>
    <n v="0.34"/>
    <n v="0"/>
    <n v="1976394.0991040606"/>
    <n v="0"/>
    <n v="1976394.0991040606"/>
    <n v="0.33"/>
    <n v="0"/>
    <n v="1918264.8608951175"/>
    <n v="0"/>
    <n v="1.07"/>
    <n v="0.57999999999999996"/>
    <n v="10033057.472802728"/>
    <n v="618237.26010790828"/>
    <n v="10651294.732910637"/>
    <n v="4262009.0744268633"/>
    <n v="2097705.6131625194"/>
    <n v="416383.33572207805"/>
  </r>
  <r>
    <s v="127267603"/>
    <s v="127267603"/>
    <s v="1942294939"/>
    <s v="1942294939"/>
    <s v="SAINT JOSEPH REGIONAL HEALTH CENTER               "/>
    <s v="Urban"/>
    <x v="3"/>
    <s v="Urban MRSA Central"/>
    <n v="9962473.2574130744"/>
    <n v="4087731.08180317"/>
    <n v="14050204.339216243"/>
    <n v="4943363.3455423387"/>
    <n v="5479739.3444031756"/>
    <n v="10423102.689945515"/>
    <n v="9351345.5173063353"/>
    <n v="9243089.8060896285"/>
    <n v="18594435.323395964"/>
    <s v="Yes"/>
    <s v="Yes"/>
    <n v="0.5"/>
    <n v="1.0900000000000001"/>
    <n v="4981236.6287065372"/>
    <n v="4455626.8791654557"/>
    <n v="9436863.5078719929"/>
    <s v="Yes"/>
    <s v="Yes"/>
    <b v="1"/>
    <s v="Yes"/>
    <s v="No"/>
    <s v="Yes"/>
    <n v="0.31"/>
    <n v="0.82"/>
    <n v="3088366.7097980529"/>
    <n v="3351939.4870785992"/>
    <n v="6440306.1968766525"/>
    <n v="0.3"/>
    <n v="0"/>
    <n v="2988741.977223922"/>
    <n v="0"/>
    <n v="0.8"/>
    <n v="1.0900000000000001"/>
    <n v="12425605.485095914"/>
    <n v="773045.56589225936"/>
    <n v="13198651.050988173"/>
    <n v="5281308.2315424085"/>
    <n v="2459726.211467613"/>
    <n v="488242.48668040597"/>
  </r>
  <r>
    <s v="135235306"/>
    <s v="135235306"/>
    <s v="1740273994"/>
    <s v="1740273994"/>
    <s v="ECTOR COUNTY HOSPITAL DISTRICT-MEDICAL CENTER HOSPITAL                           "/>
    <s v="Urban"/>
    <x v="11"/>
    <s v="Urban MRSA West"/>
    <n v="9889232.6582081094"/>
    <n v="4059120.7404027758"/>
    <n v="13948353.398610886"/>
    <n v="6665563.0994270723"/>
    <n v="3827655.7361716856"/>
    <n v="10493218.835598757"/>
    <n v="9102199.6457503829"/>
    <n v="3895895.7065365794"/>
    <n v="12998095.352286963"/>
    <s v="Yes"/>
    <s v="Yes"/>
    <n v="0.4"/>
    <n v="0.93"/>
    <n v="3955693.0632832441"/>
    <n v="3774982.2885745815"/>
    <n v="7730675.3518578261"/>
    <s v="Yes"/>
    <s v="Yes"/>
    <b v="1"/>
    <s v="Yes"/>
    <s v="Yes"/>
    <s v="Yes"/>
    <n v="0.36"/>
    <n v="0.02"/>
    <n v="3560123.7569549191"/>
    <n v="81182.414808055517"/>
    <n v="3641306.1717629745"/>
    <n v="0.36"/>
    <n v="0.02"/>
    <n v="3560123.7569549191"/>
    <n v="81182.414808055517"/>
    <n v="0.76"/>
    <n v="0.95000000000000007"/>
    <n v="11371981.523620801"/>
    <n v="702700.917425544"/>
    <n v="12074682.441046346"/>
    <n v="4831563.4319602866"/>
    <n v="2340290.0641292399"/>
    <n v="464535.05074540351"/>
  </r>
  <r>
    <s v="322879301"/>
    <s v="322879301"/>
    <s v="1407191984"/>
    <s v="1407191984"/>
    <s v="BSA HOSPITAL LLC-BAPTIST ST ANTHONYS HEALTH SYSTEM                 "/>
    <s v="Urban"/>
    <x v="6"/>
    <s v="Urban Lubbock"/>
    <n v="6101912.9958767146"/>
    <n v="5586868.2696436504"/>
    <n v="11688781.265520364"/>
    <n v="3125503.5991407828"/>
    <n v="4981270.0259255143"/>
    <n v="8106773.6250662971"/>
    <n v="13942038.43652777"/>
    <n v="9125806.8604790159"/>
    <n v="23067845.297006786"/>
    <s v="Yes"/>
    <s v="Yes"/>
    <n v="0"/>
    <n v="0.79"/>
    <n v="0"/>
    <n v="4413625.9330184842"/>
    <n v="4413625.9330184842"/>
    <s v="Yes"/>
    <s v="Yes"/>
    <b v="1"/>
    <s v="Yes"/>
    <s v="Yes"/>
    <s v="Yes"/>
    <n v="1.59"/>
    <n v="0.59"/>
    <n v="9702041.663443977"/>
    <n v="3296252.2790897535"/>
    <n v="12998293.942533731"/>
    <n v="0.01"/>
    <n v="0.52"/>
    <n v="61019.129958767146"/>
    <n v="2905171.5002146983"/>
    <n v="0.01"/>
    <n v="1.31"/>
    <n v="7379816.5631919494"/>
    <n v="459139.69990881893"/>
    <n v="7838956.2631007684"/>
    <n v="3136679.9591171425"/>
    <n v="1026243.0159271368"/>
    <n v="203703.74544071977"/>
  </r>
  <r>
    <s v="136491104"/>
    <s v="136491104"/>
    <s v="1912906298"/>
    <s v="1912906298"/>
    <s v="SOUTHWEST GENERAL HOSPITAL LP-SOUTHWEST GENERAL HOSPITAL                        "/>
    <s v="Urban"/>
    <x v="2"/>
    <s v="Urban Bexar"/>
    <n v="9720768.6959511079"/>
    <n v="2770733.9608248612"/>
    <n v="12491502.65677597"/>
    <n v="12146166.10550781"/>
    <n v="3326388.9481353629"/>
    <n v="15472555.053643173"/>
    <n v="17568458.437958509"/>
    <n v="4986088.218982935"/>
    <n v="22554546.656941444"/>
    <s v="Yes"/>
    <s v="Yes"/>
    <n v="0.49"/>
    <n v="0.56999999999999995"/>
    <n v="4763176.6610160423"/>
    <n v="1579318.3576701707"/>
    <n v="6342495.0186862126"/>
    <s v="Yes"/>
    <s v="Yes"/>
    <b v="1"/>
    <s v="Yes"/>
    <s v="Yes"/>
    <s v="Yes"/>
    <n v="0.92"/>
    <n v="0.86"/>
    <n v="8943107.2002750188"/>
    <n v="2382831.2063093805"/>
    <n v="11325938.406584399"/>
    <n v="0.75"/>
    <n v="0.4"/>
    <n v="7290576.5219633309"/>
    <n v="1108293.5843299446"/>
    <n v="1.24"/>
    <n v="0.97"/>
    <n v="14741365.124979489"/>
    <n v="915050.35940336797"/>
    <n v="15656415.484382857"/>
    <n v="6264758.091920957"/>
    <n v="2738503.7064837031"/>
    <n v="543578.32721526723"/>
  </r>
  <r>
    <s v="140713201"/>
    <s v="140713201"/>
    <s v="1871619254"/>
    <s v="1871619254"/>
    <s v="METHODIST WILLOWBROOK-HOUSTON METHODIST WILLOWBROOK HOSPITAL            "/>
    <s v="Urban"/>
    <x v="0"/>
    <s v="Urban Harris"/>
    <n v="8397651.7623794544"/>
    <n v="8097526.8929185811"/>
    <n v="16495178.655298036"/>
    <n v="9920199.561067313"/>
    <n v="1235840.5568083636"/>
    <n v="11156040.117875677"/>
    <n v="28802249.35182739"/>
    <n v="4864873.4255729485"/>
    <n v="33667122.777400337"/>
    <s v="Yes"/>
    <s v="Yes"/>
    <n v="1.89"/>
    <n v="0.41"/>
    <n v="15871561.830897167"/>
    <n v="3319986.0260966183"/>
    <n v="19191547.856993787"/>
    <s v="Yes"/>
    <s v="Yes"/>
    <b v="1"/>
    <s v="No"/>
    <s v="No"/>
    <s v="Yes"/>
    <n v="1.07"/>
    <n v="0.13"/>
    <n v="8985487.3857460171"/>
    <n v="1052678.4960794155"/>
    <n v="10038165.881825432"/>
    <n v="0"/>
    <n v="0"/>
    <n v="0"/>
    <n v="0"/>
    <n v="1.89"/>
    <n v="0.41"/>
    <n v="19191547.856993787"/>
    <n v="1175655.9734737305"/>
    <n v="20367203.830467518"/>
    <n v="8149732.9407232748"/>
    <n v="3582788.0149565982"/>
    <n v="711164.24320552777"/>
  </r>
  <r>
    <s v="094148602"/>
    <s v="094148602"/>
    <s v="1093744187"/>
    <s v="1093744187"/>
    <s v="BAPTIST HOSPITALS OF SOUTHEAST TEXAS-MEMORIAL HERMANN BAPTIST BEAUMONT HOSPITAL        "/>
    <s v="Urban"/>
    <x v="12"/>
    <s v="Urban Jefferson"/>
    <n v="8175029.0720967259"/>
    <n v="4921654.1289243195"/>
    <n v="13096683.201021045"/>
    <n v="7526978.1927727219"/>
    <n v="7341885.9903781181"/>
    <n v="14868864.183150839"/>
    <n v="8379576.2561960686"/>
    <n v="6991749.1640982749"/>
    <n v="15371325.420294344"/>
    <s v="Yes"/>
    <s v="Yes"/>
    <n v="0.84"/>
    <n v="1.1299999999999999"/>
    <n v="6867024.4205612494"/>
    <n v="5561469.1656844802"/>
    <n v="12428493.586245731"/>
    <s v="Yes"/>
    <s v="Yes"/>
    <b v="1"/>
    <s v="Yes"/>
    <s v="Yes"/>
    <s v="Yes"/>
    <n v="0.13"/>
    <n v="0.2"/>
    <n v="1062753.7793725743"/>
    <n v="984330.8257848639"/>
    <n v="2047084.6051574382"/>
    <n v="0.12"/>
    <n v="0.18"/>
    <n v="981003.48865160707"/>
    <n v="885897.74320637749"/>
    <n v="0.96"/>
    <n v="1.3099999999999998"/>
    <n v="14295394.818103714"/>
    <n v="887714.72488197498"/>
    <n v="15183109.542985689"/>
    <n v="6075369.4525302956"/>
    <n v="2958350.9374311063"/>
    <n v="587216.82577137975"/>
  </r>
  <r>
    <s v="112717702"/>
    <s v="112717702"/>
    <s v="1679528889"/>
    <s v="1679528889"/>
    <s v="ST DAVIDS HEALTHCARE PARTNERSHIP LP LLP-SOUTH AUSTIN HOSPITAL                             "/>
    <s v="Urban"/>
    <x v="9"/>
    <s v="Urban Travis"/>
    <n v="10820196.78019806"/>
    <n v="2515249.0735169253"/>
    <n v="13335445.853714986"/>
    <n v="5900942.7100730371"/>
    <n v="3485150.710554502"/>
    <n v="9386093.4206275381"/>
    <n v="20936472.708599493"/>
    <n v="4930639.523311126"/>
    <n v="25867112.23191062"/>
    <s v="Yes"/>
    <s v="Yes"/>
    <n v="0.4"/>
    <n v="1.2"/>
    <n v="4328078.7120792242"/>
    <n v="3018298.8882203102"/>
    <n v="7346377.6002995344"/>
    <s v="Yes"/>
    <s v="Yes"/>
    <b v="1"/>
    <s v="Yes"/>
    <s v="Yes"/>
    <s v="Yes"/>
    <n v="1.07"/>
    <n v="0.53"/>
    <n v="11577610.554811925"/>
    <n v="1333082.0089639705"/>
    <n v="12910692.563775895"/>
    <n v="1.06"/>
    <n v="7.0000000000000007E-2"/>
    <n v="11469408.587009944"/>
    <n v="176067.43514618478"/>
    <n v="1.46"/>
    <n v="1.27"/>
    <n v="18991853.622455664"/>
    <n v="1184001.6159020769"/>
    <n v="20175855.238357741"/>
    <n v="8073166.7150764689"/>
    <n v="3957825.7776732421"/>
    <n v="785607.2316219405"/>
  </r>
  <r>
    <s v="127311205"/>
    <s v="127311205"/>
    <s v="1699726406"/>
    <s v="1699726406"/>
    <s v="COLUMBIA MEDICAL CENTER OF PLANO LP-MEDICAL CENTER OF PLANO                           "/>
    <s v="Urban"/>
    <x v="1"/>
    <s v="Urban Dallas"/>
    <n v="8771541.5170732867"/>
    <n v="1214751.6058205636"/>
    <n v="9986293.1228938513"/>
    <n v="1217412.4664670918"/>
    <n v="1354255.9603187889"/>
    <n v="2571668.4267858807"/>
    <n v="20187548.782678343"/>
    <n v="2050495.4038403835"/>
    <n v="22238044.186518729"/>
    <s v="Yes"/>
    <s v="Yes"/>
    <n v="0.68"/>
    <n v="0.39"/>
    <n v="5964648.2316098353"/>
    <n v="473753.12627001986"/>
    <n v="6438401.3578798547"/>
    <s v="Yes"/>
    <s v="Yes"/>
    <b v="1"/>
    <s v="Yes"/>
    <s v="Yes"/>
    <s v="Yes"/>
    <n v="1.1299999999999999"/>
    <n v="0.9"/>
    <n v="9911841.9142928123"/>
    <n v="1093276.4452385074"/>
    <n v="11005118.359531321"/>
    <n v="1.1200000000000001"/>
    <n v="0.9"/>
    <n v="9824126.4991220813"/>
    <n v="1093276.4452385074"/>
    <n v="1.8000000000000003"/>
    <n v="1.29"/>
    <n v="17355804.302240446"/>
    <n v="1080829.7441611267"/>
    <n v="18436634.046401571"/>
    <n v="7377234.7473271266"/>
    <n v="3627108.5244032587"/>
    <n v="719961.62709414714"/>
  </r>
  <r>
    <s v="112711003"/>
    <s v="112711003"/>
    <s v="1801852736"/>
    <s v="1801852736"/>
    <s v="ODESSA REGIONAL HOSPITAL LP-ODESSA REGIONAL MEDICAL CENTER                    "/>
    <s v="Urban"/>
    <x v="11"/>
    <s v="Urban MRSA West"/>
    <n v="9265364.9779812265"/>
    <n v="1742713.6333384914"/>
    <n v="11008078.611319717"/>
    <n v="6093630.7621533982"/>
    <n v="1741204.2977280747"/>
    <n v="7834835.059881473"/>
    <n v="23929158.717861328"/>
    <n v="3794312.891829933"/>
    <n v="27723471.609691262"/>
    <s v="Yes"/>
    <s v="Yes"/>
    <n v="0.4"/>
    <n v="0.93"/>
    <n v="3706145.9911924908"/>
    <n v="1620723.679004797"/>
    <n v="5326869.6701972876"/>
    <s v="Yes"/>
    <s v="Yes"/>
    <b v="1"/>
    <s v="Yes"/>
    <s v="Yes"/>
    <s v="Yes"/>
    <n v="1.52"/>
    <n v="0.87"/>
    <n v="14083354.766531464"/>
    <n v="1516160.8610044876"/>
    <n v="15599515.62753595"/>
    <n v="1.52"/>
    <n v="0.86"/>
    <n v="14083354.766531464"/>
    <n v="1498733.7246711026"/>
    <n v="1.92"/>
    <n v="1.79"/>
    <n v="20908958.161399852"/>
    <n v="1279830.8218531436"/>
    <n v="22188788.983252995"/>
    <n v="8878622.0237588547"/>
    <n v="4300585.3484017104"/>
    <n v="853643.17170574574"/>
  </r>
  <r>
    <s v="391575301"/>
    <s v="391575301"/>
    <s v="1083112023"/>
    <s v="1083112023"/>
    <s v="PIPELINE EAST DALLAS LLC-CITY HOSPITAL AT WHITE ROCK                       "/>
    <s v="Urban"/>
    <x v="1"/>
    <s v="Urban Dallas"/>
    <n v="8530532.2723696977"/>
    <n v="4869735.8179975534"/>
    <n v="13400268.09036725"/>
    <n v="-1195820.4835787117"/>
    <n v="1114000.5271324622"/>
    <n v="-81819.956446249504"/>
    <n v="3777987.0549836997"/>
    <n v="2449093.178986676"/>
    <n v="6227080.2339703757"/>
    <s v="Yes"/>
    <s v="Yes"/>
    <n v="0.68"/>
    <n v="0.39"/>
    <n v="5800761.9452113947"/>
    <n v="1899196.9690190458"/>
    <n v="7699958.9142304407"/>
    <s v="Yes"/>
    <s v="Yes"/>
    <b v="1"/>
    <s v="No"/>
    <s v="Yes"/>
    <s v="Yes"/>
    <n v="0"/>
    <n v="0.08"/>
    <n v="0"/>
    <n v="389578.86543980427"/>
    <n v="389578.86543980427"/>
    <n v="0"/>
    <n v="7.0000000000000007E-2"/>
    <n v="0"/>
    <n v="340881.5072598288"/>
    <n v="0.68"/>
    <n v="0.46"/>
    <n v="8040840.4214902688"/>
    <n v="504333.666294455"/>
    <n v="8545174.0877847243"/>
    <n v="3419265.9594861805"/>
    <n v="1681124.3146827673"/>
    <n v="333694.17782878916"/>
  </r>
  <r>
    <s v="111829102"/>
    <s v="111829102"/>
    <s v="1093708679"/>
    <s v="1093708679"/>
    <s v="PROVIDENCE HEALTH SERVICES OF WACO-PROVIDENCE HEALTHCARE NETWORK                     "/>
    <s v="Urban"/>
    <x v="3"/>
    <s v="Urban MRSA Central"/>
    <n v="7283698.3428896051"/>
    <n v="3672989.4747406463"/>
    <n v="10956687.817630252"/>
    <n v="5726963.6710040737"/>
    <n v="5677112.757616342"/>
    <n v="11404076.428620417"/>
    <n v="9521884.1973900199"/>
    <n v="4574182.6786554288"/>
    <n v="14096066.876045449"/>
    <s v="Yes"/>
    <s v="Yes"/>
    <n v="0.5"/>
    <n v="1.0900000000000001"/>
    <n v="3641849.1714448025"/>
    <n v="4003558.5274673048"/>
    <n v="7645407.6989121074"/>
    <s v="Yes"/>
    <s v="Yes"/>
    <b v="1"/>
    <s v="Yes"/>
    <s v="No"/>
    <s v="Yes"/>
    <n v="0.56000000000000005"/>
    <n v="0.11"/>
    <n v="4078871.0720181791"/>
    <n v="404028.84222147107"/>
    <n v="4482899.9142396506"/>
    <n v="0.56000000000000005"/>
    <n v="0"/>
    <n v="4078871.0720181791"/>
    <n v="0"/>
    <n v="1.06"/>
    <n v="1.0900000000000001"/>
    <n v="11724278.770930286"/>
    <n v="730381.31827237993"/>
    <n v="12454660.089202667"/>
    <n v="4983607.6880935561"/>
    <n v="2321074.6126997373"/>
    <n v="460720.88649212709"/>
  </r>
  <r>
    <s v="354178101"/>
    <s v="354178101"/>
    <s v="1720480627"/>
    <s v="1720480627"/>
    <s v="CHILDRENS MEDICAL CENTER OF DALLAS-CHILDREN'S MEDICAL CENTER PLANO                   "/>
    <s v="Children's"/>
    <x v="1"/>
    <s v="Children's Dallas"/>
    <n v="10324433.571852261"/>
    <n v="48649393.613093816"/>
    <n v="58973827.184946075"/>
    <n v="993926.31484454963"/>
    <n v="-8244140.6464281008"/>
    <n v="-7250214.3315835511"/>
    <n v="5925383.2166777337"/>
    <n v="18491480.487476949"/>
    <n v="24416863.704154681"/>
    <s v="Yes"/>
    <s v="Yes"/>
    <n v="0.59"/>
    <n v="0"/>
    <n v="6091415.8073928338"/>
    <n v="0"/>
    <n v="6091415.8073928338"/>
    <s v="Yes"/>
    <s v="Yes"/>
    <b v="1"/>
    <s v="No"/>
    <s v="Yes"/>
    <s v="Yes"/>
    <n v="0"/>
    <n v="0.26"/>
    <n v="0"/>
    <n v="12648842.339404393"/>
    <n v="12648842.339404393"/>
    <n v="0"/>
    <n v="0.26"/>
    <n v="0"/>
    <n v="12648842.339404393"/>
    <n v="0.59"/>
    <n v="0.26"/>
    <n v="18740258.146797225"/>
    <n v="1143314.5754071802"/>
    <n v="19883572.722204406"/>
    <n v="7956212.7890628725"/>
    <n v="3911770.2252367446"/>
    <n v="776465.45098708733"/>
  </r>
  <r>
    <s v="137949705"/>
    <s v="137949705"/>
    <s v="1548387418"/>
    <s v="1548387418"/>
    <s v="THE METHODIST HOSPITAL                            "/>
    <s v="Urban"/>
    <x v="0"/>
    <s v="Urban Harris"/>
    <n v="8814496.4668481089"/>
    <n v="6345215.8723239545"/>
    <n v="15159712.339172063"/>
    <n v="12718350.033077849"/>
    <n v="2107800.0817788607"/>
    <n v="14826150.114856709"/>
    <n v="38065717.912408911"/>
    <n v="6065131.5639230562"/>
    <n v="44130849.476331964"/>
    <s v="Yes"/>
    <s v="Yes"/>
    <n v="1.89"/>
    <n v="0.41"/>
    <n v="16659398.322342925"/>
    <n v="2601538.507652821"/>
    <n v="19260936.829995744"/>
    <s v="Yes"/>
    <s v="Yes"/>
    <b v="1"/>
    <s v="No"/>
    <s v="No"/>
    <s v="Yes"/>
    <n v="1.69"/>
    <n v="0.38"/>
    <n v="14896499.028973304"/>
    <n v="2411182.0314831026"/>
    <n v="17307681.060456406"/>
    <n v="0"/>
    <n v="0"/>
    <n v="0"/>
    <n v="0"/>
    <n v="1.89"/>
    <n v="0.41"/>
    <n v="19260936.829995744"/>
    <n v="1200027.6850963314"/>
    <n v="20460964.515092075"/>
    <n v="8187250.3410689449"/>
    <n v="3599281.4256350179"/>
    <n v="714438.09694011405"/>
  </r>
  <r>
    <s v="314080801"/>
    <s v="314080801"/>
    <s v="1033120423"/>
    <s v="1033120423"/>
    <s v="TEXAS HEALTH HUGULEY INC-TEXAS HEALTH HUGULEY FORT WORTH SOUTH             "/>
    <s v="Urban"/>
    <x v="5"/>
    <s v="Urban Tarrant"/>
    <n v="6001303.5564925391"/>
    <n v="5265517.0188789871"/>
    <n v="11266820.575371526"/>
    <n v="3623739.0820809202"/>
    <n v="777429.2488684468"/>
    <n v="4401168.330949367"/>
    <n v="17499189.948929533"/>
    <n v="2350781.3210722739"/>
    <n v="19849971.270001806"/>
    <s v="Yes"/>
    <s v="Yes"/>
    <n v="0.77"/>
    <n v="0.66"/>
    <n v="4621003.7384992549"/>
    <n v="3475241.2324601314"/>
    <n v="8096244.9709593859"/>
    <s v="Yes"/>
    <s v="Yes"/>
    <b v="1"/>
    <s v="Yes"/>
    <s v="No"/>
    <s v="Yes"/>
    <n v="1.49"/>
    <n v="0"/>
    <n v="8941942.2991738841"/>
    <n v="0"/>
    <n v="8941942.2991738841"/>
    <n v="1.49"/>
    <n v="0"/>
    <n v="8941942.2991738841"/>
    <n v="0"/>
    <n v="2.2599999999999998"/>
    <n v="0.66"/>
    <n v="17038187.270133268"/>
    <n v="1063638.9090929956"/>
    <n v="18101826.179226264"/>
    <n v="7243264.7273555994"/>
    <n v="3576166.1616727961"/>
    <n v="709849.84077380865"/>
  </r>
  <r>
    <s v="120726804"/>
    <s v="120726804"/>
    <s v="1417980202"/>
    <s v="1417980202"/>
    <s v="TEXAS HEALTH HARRIS METHODIST HOSPITAL SOUTHWEST F-                                                  "/>
    <s v="Urban"/>
    <x v="5"/>
    <s v="Urban Tarrant"/>
    <n v="8151645.4619570673"/>
    <n v="3289242.0363352937"/>
    <n v="11440887.49829236"/>
    <n v="3528891.7859789105"/>
    <n v="1460800.6025859157"/>
    <n v="4989692.388564826"/>
    <n v="25010828.630009383"/>
    <n v="4031094.1249129726"/>
    <n v="29041922.754922356"/>
    <s v="Yes"/>
    <s v="Yes"/>
    <n v="0.77"/>
    <n v="0.66"/>
    <n v="6276767.0057069417"/>
    <n v="2170899.7439812939"/>
    <n v="8447666.749688236"/>
    <s v="Yes"/>
    <s v="Yes"/>
    <b v="1"/>
    <s v="Yes"/>
    <s v="Yes"/>
    <s v="Yes"/>
    <n v="1.6"/>
    <n v="0.39"/>
    <n v="13042632.739131309"/>
    <n v="1282804.3941707646"/>
    <n v="14325437.133302074"/>
    <n v="1.6"/>
    <n v="0.32"/>
    <n v="13042632.739131309"/>
    <n v="1052557.4516272941"/>
    <n v="2.37"/>
    <n v="0.98"/>
    <n v="22542856.940446839"/>
    <n v="1389391.6889805363"/>
    <n v="23932248.629427373"/>
    <n v="9576249.9665790703"/>
    <n v="4728014.5590789532"/>
    <n v="938485.58210409014"/>
  </r>
  <r>
    <s v="194997601"/>
    <s v="194997601"/>
    <s v="1851390967"/>
    <s v="1851390967"/>
    <s v="UHS OF TEXOMA INC-REBA MCENTIRE CENTER FOR REHABILITATION           "/>
    <s v="Urban"/>
    <x v="10"/>
    <s v="Urban MRSA Northeast"/>
    <n v="7321849.1915986529"/>
    <n v="3970540.4858533512"/>
    <n v="11292389.677452004"/>
    <n v="4773401.640312193"/>
    <n v="2659381.66455924"/>
    <n v="7432783.3048714325"/>
    <n v="15684477.08416687"/>
    <n v="4509444.3431312032"/>
    <n v="20193921.427298073"/>
    <s v="Yes"/>
    <s v="Yes"/>
    <n v="0.6"/>
    <n v="1.22"/>
    <n v="4393109.5149591919"/>
    <n v="4844059.3927410888"/>
    <n v="9237168.9077002816"/>
    <s v="Yes"/>
    <s v="Yes"/>
    <b v="1"/>
    <s v="Yes"/>
    <s v="No"/>
    <s v="Yes"/>
    <n v="1.07"/>
    <n v="0"/>
    <n v="7834378.6350105591"/>
    <n v="0"/>
    <n v="7834378.6350105591"/>
    <n v="1.07"/>
    <n v="0"/>
    <n v="7834378.6350105591"/>
    <n v="0"/>
    <n v="1.67"/>
    <n v="1.22"/>
    <n v="17071547.542710837"/>
    <n v="1063139.0932320531"/>
    <n v="18134686.635942891"/>
    <n v="7256413.5105061894"/>
    <n v="3548548.9531775909"/>
    <n v="704367.97271548316"/>
  </r>
  <r>
    <s v="110839103"/>
    <s v="110839103"/>
    <s v="1528026267"/>
    <s v="1528026267"/>
    <s v="LONGVIEW MEDICAL CENTER LP-LONGVIEW REGIONAL MEDICAL CENTER                  "/>
    <s v="Urban"/>
    <x v="10"/>
    <s v="Urban MRSA Northeast"/>
    <n v="7792593.5181792714"/>
    <n v="2309274.399063509"/>
    <n v="10101867.91724278"/>
    <n v="4360814.5353125203"/>
    <n v="2835233.5713435053"/>
    <n v="7196048.1066560261"/>
    <n v="14288717.062016405"/>
    <n v="4069652.0056560012"/>
    <n v="18358369.067672405"/>
    <s v="Yes"/>
    <s v="Yes"/>
    <n v="0.6"/>
    <n v="1.22"/>
    <n v="4675556.110907563"/>
    <n v="2817314.7668574811"/>
    <n v="7492870.8777650446"/>
    <s v="Yes"/>
    <s v="Yes"/>
    <b v="1"/>
    <s v="Yes"/>
    <s v="Yes"/>
    <s v="Yes"/>
    <n v="0.86"/>
    <n v="0.38"/>
    <n v="6701630.4256341737"/>
    <n v="877524.27164413338"/>
    <n v="7579154.6972783068"/>
    <n v="0.85"/>
    <n v="0.36"/>
    <n v="6623704.4904523809"/>
    <n v="831338.78366286319"/>
    <n v="1.45"/>
    <n v="1.58"/>
    <n v="14947914.151880287"/>
    <n v="923078.18451777543"/>
    <n v="15870992.336398061"/>
    <n v="6350618.8734863214"/>
    <n v="3105595.0605504727"/>
    <n v="616443.99604980729"/>
  </r>
  <r>
    <s v="135035706"/>
    <s v="135035706"/>
    <s v="1861488579"/>
    <s v="1861488579"/>
    <s v="KNAPP MEDICAL CENTER                              "/>
    <s v="Urban"/>
    <x v="4"/>
    <s v="Urban Hidalgo"/>
    <n v="7172813.7024166789"/>
    <n v="3852422.6180410059"/>
    <n v="11025236.320457686"/>
    <n v="9641847.8913138844"/>
    <n v="4181566.8976707077"/>
    <n v="13823414.788984593"/>
    <n v="6123221.7527888343"/>
    <n v="3409442.4242566573"/>
    <n v="9532664.1770454906"/>
    <s v="Yes"/>
    <s v="Yes"/>
    <n v="0.74"/>
    <n v="0.57999999999999996"/>
    <n v="5307882.1397883426"/>
    <n v="2234405.1184637831"/>
    <n v="7542287.2582521252"/>
    <s v="Yes"/>
    <s v="Yes"/>
    <b v="1"/>
    <s v="Yes"/>
    <s v="Yes"/>
    <s v="Yes"/>
    <n v="0.08"/>
    <n v="0.21"/>
    <n v="573825.09619333432"/>
    <n v="809008.7497886112"/>
    <n v="1382833.8459819455"/>
    <n v="7.0000000000000007E-2"/>
    <n v="0.18"/>
    <n v="502096.95916916756"/>
    <n v="693436.07124738104"/>
    <n v="0.81"/>
    <n v="0.76"/>
    <n v="8737820.2886686753"/>
    <n v="538461.53175459849"/>
    <n v="9276281.8204232734"/>
    <n v="3711811.4076241697"/>
    <n v="1826905.4544002726"/>
    <n v="362630.95373292954"/>
  </r>
  <r>
    <s v="137962006"/>
    <s v="137962006"/>
    <s v="1891789772"/>
    <s v="1891789772"/>
    <s v="SAN JACINTO METHODIST HOSPITAL-HOUSTON METHODIST SAN JACINTO HOSPITAL            "/>
    <s v="Urban"/>
    <x v="0"/>
    <s v="Urban Harris"/>
    <n v="7550521.3152250629"/>
    <n v="9706524.3010125756"/>
    <n v="17257045.61623764"/>
    <n v="9442027.3941526525"/>
    <n v="1152870.153268843"/>
    <n v="10594897.547421496"/>
    <n v="28250383.171723146"/>
    <n v="5837185.5110408431"/>
    <n v="34087568.682763986"/>
    <s v="Yes"/>
    <s v="Yes"/>
    <n v="1.89"/>
    <n v="0.41"/>
    <n v="14270485.285775369"/>
    <n v="3979674.9634151557"/>
    <n v="18250160.249190524"/>
    <s v="Yes"/>
    <s v="Yes"/>
    <b v="1"/>
    <s v="No"/>
    <s v="No"/>
    <s v="Yes"/>
    <n v="1.29"/>
    <n v="0.13"/>
    <n v="9740172.496640332"/>
    <n v="1261848.159131635"/>
    <n v="11002020.655771967"/>
    <n v="0"/>
    <n v="0"/>
    <n v="0"/>
    <n v="0"/>
    <n v="1.89"/>
    <n v="0.41"/>
    <n v="18250160.249190524"/>
    <n v="1126068.3645097946"/>
    <n v="19376228.613700319"/>
    <n v="7753204.1174860466"/>
    <n v="3408465.8959605"/>
    <n v="676562.23568727216"/>
  </r>
  <r>
    <s v="131038504"/>
    <s v="131038504"/>
    <s v="1598750721"/>
    <s v="1598750721"/>
    <s v="HUNT MEMORIAL HOSPITAL DISTRICT-HUNT REGIONAL MEDICAL CENTER                      "/>
    <s v="Urban"/>
    <x v="1"/>
    <s v="Urban Dallas"/>
    <n v="4601310.9190159738"/>
    <n v="3516327.1262445627"/>
    <n v="8117638.0452605365"/>
    <n v="2751684.4501192821"/>
    <n v="1454227.5735420259"/>
    <n v="4205912.023661308"/>
    <n v="4353500.2464364329"/>
    <n v="1645820.587945946"/>
    <n v="5999320.8343823794"/>
    <s v="Yes"/>
    <s v="Yes"/>
    <n v="0.68"/>
    <n v="0.39"/>
    <n v="3128891.4249308626"/>
    <n v="1371367.5792353796"/>
    <n v="4500259.0041662417"/>
    <s v="Yes"/>
    <s v="Yes"/>
    <b v="1"/>
    <s v="Yes"/>
    <s v="Yes"/>
    <s v="Yes"/>
    <n v="0.19"/>
    <n v="0.05"/>
    <n v="874249.07461303507"/>
    <n v="175816.35631222813"/>
    <n v="1050065.4309252631"/>
    <n v="0.18"/>
    <n v="0.05"/>
    <n v="828235.96542287525"/>
    <n v="175816.35631222813"/>
    <n v="0.8600000000000001"/>
    <n v="0.44"/>
    <n v="5504311.3259013453"/>
    <n v="340737.75239340164"/>
    <n v="5845049.0782947466"/>
    <n v="2338837.9381888602"/>
    <n v="1149918.5417511817"/>
    <n v="228252.675312801"/>
  </r>
  <r>
    <s v="094118902"/>
    <s v="094118902"/>
    <s v="1851343909"/>
    <s v="1851343909"/>
    <s v="VICTORIA OF TEXAS LP-DETAR HOSPITAL NAVARRO NORTH PSYCH UNIT           "/>
    <s v="Urban"/>
    <x v="7"/>
    <s v="Urban Nueces"/>
    <n v="5700060.2491236879"/>
    <n v="3362393.2048291783"/>
    <n v="9062453.4539528657"/>
    <n v="2873408.8599968469"/>
    <n v="2242060.7309685061"/>
    <n v="5115469.590965353"/>
    <n v="10495087.339253852"/>
    <n v="6770780.4262090102"/>
    <n v="17265867.76546286"/>
    <s v="Yes"/>
    <s v="Yes"/>
    <n v="0.3"/>
    <n v="0.81"/>
    <n v="1710018.0747371062"/>
    <n v="2723538.4959116345"/>
    <n v="4433556.570648741"/>
    <s v="Yes"/>
    <s v="Yes"/>
    <b v="1"/>
    <s v="Yes"/>
    <s v="Yes"/>
    <s v="Yes"/>
    <n v="1.07"/>
    <n v="0.84"/>
    <n v="6099064.4665623466"/>
    <n v="2824410.2920565098"/>
    <n v="8923474.7586188558"/>
    <n v="1.07"/>
    <n v="0.67"/>
    <n v="6099064.4665623466"/>
    <n v="2252803.4472355498"/>
    <n v="1.37"/>
    <n v="1.48"/>
    <n v="12785424.484446637"/>
    <n v="790137.89257187746"/>
    <n v="13575562.377018515"/>
    <n v="5432125.5295401895"/>
    <n v="2681724.537046256"/>
    <n v="532307.96600655094"/>
  </r>
  <r>
    <s v="137226005"/>
    <s v="137226005"/>
    <s v="1992707228"/>
    <s v="1992707228"/>
    <s v="SHANNON MEDICAL CENTER-SHANNON W TX MEM HOSP                             "/>
    <s v="Urban"/>
    <x v="11"/>
    <s v="Urban MRSA West"/>
    <n v="6544003.4858652717"/>
    <n v="3849325.2708522063"/>
    <n v="10393328.756717477"/>
    <n v="4680092.9455617908"/>
    <n v="5132905.2924970482"/>
    <n v="9812998.238058839"/>
    <n v="23649808.619056664"/>
    <n v="10245632.132710855"/>
    <n v="33895440.751767516"/>
    <s v="Yes"/>
    <s v="Yes"/>
    <n v="0.4"/>
    <n v="0.93"/>
    <n v="2617601.3943461087"/>
    <n v="3579872.5018925522"/>
    <n v="6197473.8962386604"/>
    <s v="Yes"/>
    <s v="Yes"/>
    <b v="1"/>
    <s v="Yes"/>
    <s v="Yes"/>
    <s v="Yes"/>
    <n v="2.2400000000000002"/>
    <n v="1.21"/>
    <n v="14658567.80833821"/>
    <n v="4657683.5777311698"/>
    <n v="19316251.38606938"/>
    <n v="2.23"/>
    <n v="1.2"/>
    <n v="14593127.773479555"/>
    <n v="4619190.3250226472"/>
    <n v="2.63"/>
    <n v="2.13"/>
    <n v="25409791.994740866"/>
    <n v="1582400.4672743389"/>
    <n v="26992192.462015204"/>
    <n v="10800655.891750766"/>
    <n v="5231571.1105727684"/>
    <n v="1038438.8621640109"/>
  </r>
  <r>
    <s v="130614405"/>
    <s v="130614405"/>
    <s v="1174533343"/>
    <s v="1174533343"/>
    <s v="TEXAS HEALTH ARLINGTON MEMORIAL HOSPITAL-                                                  "/>
    <s v="Urban"/>
    <x v="5"/>
    <s v="Urban Tarrant"/>
    <n v="4714559.4558990579"/>
    <n v="3311833.6574033471"/>
    <n v="8026393.113302405"/>
    <n v="3616869.4056583736"/>
    <n v="2020932.423969707"/>
    <n v="5637801.8296280801"/>
    <n v="18403089.582365405"/>
    <n v="4818866.3525242042"/>
    <n v="23221955.934889607"/>
    <s v="Yes"/>
    <s v="Yes"/>
    <n v="0.77"/>
    <n v="0.66"/>
    <n v="3630210.7810422746"/>
    <n v="2185810.2138862093"/>
    <n v="5816020.9949284839"/>
    <s v="Yes"/>
    <s v="Yes"/>
    <b v="1"/>
    <s v="Yes"/>
    <s v="Yes"/>
    <s v="Yes"/>
    <n v="2.1800000000000002"/>
    <n v="0.55000000000000004"/>
    <n v="10277739.613859948"/>
    <n v="1821508.5115718411"/>
    <n v="12099248.125431789"/>
    <n v="2.1800000000000002"/>
    <n v="0.45"/>
    <n v="10277739.613859948"/>
    <n v="1490325.1458315062"/>
    <n v="2.95"/>
    <n v="1.1100000000000001"/>
    <n v="17584085.754619937"/>
    <n v="1090502.0007931814"/>
    <n v="18674587.755413119"/>
    <n v="7472449.5444510067"/>
    <n v="3689319.9698679289"/>
    <n v="732310.26601665956"/>
  </r>
  <r>
    <s v="146021401"/>
    <s v="146021401"/>
    <s v="1295788735"/>
    <s v="1295788735"/>
    <s v="MEMORIAL HERMANN HOSPITAL SYSTEM-MHHS SUGAR LAND HOSPITAL                          "/>
    <s v="Urban"/>
    <x v="0"/>
    <s v="Urban Harris"/>
    <n v="4677205.0412597647"/>
    <n v="4583463.3238691473"/>
    <n v="9260668.365128912"/>
    <n v="5174276.1060531493"/>
    <n v="1870646.4708074208"/>
    <n v="7044922.5768605703"/>
    <n v="10502937.238667162"/>
    <n v="3525431.7855775012"/>
    <n v="14028369.024244662"/>
    <s v="Yes"/>
    <s v="Yes"/>
    <n v="1.89"/>
    <n v="0.41"/>
    <n v="8839917.5279809553"/>
    <n v="1879219.9627863504"/>
    <n v="10719137.490767306"/>
    <s v="Yes"/>
    <s v="Yes"/>
    <b v="1"/>
    <s v="No"/>
    <s v="No"/>
    <s v="Yes"/>
    <n v="0.25"/>
    <n v="0.25"/>
    <n v="1169301.2603149412"/>
    <n v="1145865.8309672868"/>
    <n v="2315167.091282228"/>
    <n v="0"/>
    <n v="0"/>
    <n v="0"/>
    <n v="0"/>
    <n v="1.89"/>
    <n v="0.41"/>
    <n v="10719137.490767306"/>
    <n v="660786.81742609595"/>
    <n v="11379924.308193402"/>
    <n v="4553562.9126805095"/>
    <n v="2001838.6795696288"/>
    <n v="397354.26255547913"/>
  </r>
  <r>
    <s v="094119702"/>
    <s v="094119702"/>
    <s v="1629089966"/>
    <s v="1629089966"/>
    <s v="METROPLEX ADVENTIST HOSPITAL INC-METROPLEX HOSPITAL                                "/>
    <s v="Urban"/>
    <x v="3"/>
    <s v="Urban MRSA Central"/>
    <n v="6006002.5957743404"/>
    <n v="3498533.2715401021"/>
    <n v="9504535.867314443"/>
    <n v="2427559.9345371332"/>
    <n v="2636385.0831185612"/>
    <n v="5063945.0176556949"/>
    <n v="7911853.3830279997"/>
    <n v="4549559.7059501465"/>
    <n v="12461413.088978145"/>
    <s v="Yes"/>
    <s v="Yes"/>
    <n v="0.5"/>
    <n v="1.0900000000000001"/>
    <n v="3003001.2978871702"/>
    <n v="3813401.2659787117"/>
    <n v="6816402.5638658814"/>
    <s v="Yes"/>
    <s v="Yes"/>
    <b v="1"/>
    <s v="Yes"/>
    <s v="No"/>
    <s v="Yes"/>
    <n v="0.56999999999999995"/>
    <n v="0.15"/>
    <n v="3423421.4795913738"/>
    <n v="524779.99073101534"/>
    <n v="3948201.4703223892"/>
    <n v="0.56000000000000005"/>
    <n v="0"/>
    <n v="3363361.4536336311"/>
    <n v="0"/>
    <n v="1.06"/>
    <n v="1.0900000000000001"/>
    <n v="10179764.017499514"/>
    <n v="628727.99787569337"/>
    <n v="10808492.015375208"/>
    <n v="4324909.995032236"/>
    <n v="2014291.5373663381"/>
    <n v="399826.08817110938"/>
  </r>
  <r>
    <s v="136143806"/>
    <s v="136143806"/>
    <s v="1255325817"/>
    <s v="1255325817"/>
    <s v="MIDLAND COUNTY HOSPITAL DISTRCT-MIDLAND MEMORIAL HOSPITAL                         "/>
    <s v="Urban"/>
    <x v="11"/>
    <s v="Urban MRSA West"/>
    <n v="6037503.8020140296"/>
    <n v="4142191.9293261911"/>
    <n v="10179695.73134022"/>
    <n v="-6576937.3786356719"/>
    <n v="2612104.2532534269"/>
    <n v="-3964833.1253822451"/>
    <n v="-3122855.0606663134"/>
    <n v="4397802.4235148551"/>
    <n v="1274947.3628485417"/>
    <s v="No"/>
    <s v="Yes"/>
    <n v="0.4"/>
    <n v="0.93"/>
    <n v="2415001.5208056117"/>
    <n v="3852238.494273358"/>
    <n v="6267240.0150789693"/>
    <s v="Yes"/>
    <s v="Yes"/>
    <b v="1"/>
    <s v="No"/>
    <s v="Yes"/>
    <s v="Yes"/>
    <n v="0"/>
    <n v="0.09"/>
    <n v="0"/>
    <n v="372797.27363935718"/>
    <n v="372797.27363935718"/>
    <n v="0"/>
    <n v="0.09"/>
    <n v="0"/>
    <n v="372797.27363935718"/>
    <n v="0.4"/>
    <n v="1.02"/>
    <n v="6640037.288718326"/>
    <n v="408853.46096197335"/>
    <n v="7048890.7496802993"/>
    <n v="2820543.1445770757"/>
    <n v="1366201.4769458231"/>
    <n v="271183.68024076929"/>
  </r>
  <r>
    <s v="127319504"/>
    <s v="127319504"/>
    <s v="1437171568"/>
    <s v="1437171568"/>
    <s v="METHODISTS CHILDRENS HOSPITAL-COVENANT CHILDRENS HOSPITAL                       "/>
    <s v="Children's"/>
    <x v="6"/>
    <s v="Children's Lubbock"/>
    <n v="29796203.416901547"/>
    <n v="9192542.4045396522"/>
    <n v="38988745.821441203"/>
    <n v="-8313527.4011652116"/>
    <n v="5015312.7806524653"/>
    <n v="-3298214.6205127463"/>
    <n v="22749510.17830148"/>
    <n v="21538392.993616916"/>
    <n v="44287903.171918392"/>
    <s v="Yes"/>
    <s v="Yes"/>
    <n v="0"/>
    <n v="0.55000000000000004"/>
    <n v="0"/>
    <n v="5055898.3224968091"/>
    <n v="5055898.3224968091"/>
    <s v="Yes"/>
    <s v="Yes"/>
    <b v="1"/>
    <s v="Yes"/>
    <s v="Yes"/>
    <s v="Yes"/>
    <n v="0.53"/>
    <n v="1.25"/>
    <n v="15791987.810957821"/>
    <n v="11490678.005674565"/>
    <n v="27282665.816632386"/>
    <n v="0.53"/>
    <n v="1.24"/>
    <n v="15791987.810957821"/>
    <n v="11398752.581629168"/>
    <n v="0.53"/>
    <n v="1.79"/>
    <n v="32246638.7150838"/>
    <n v="1976653.4881325588"/>
    <n v="34223292.203216359"/>
    <n v="13694108.142194996"/>
    <n v="4480368.7412961563"/>
    <n v="889329.21285999741"/>
  </r>
  <r>
    <s v="112698903"/>
    <s v="112698903"/>
    <s v="1437102639"/>
    <s v="1437102639"/>
    <s v="COLUMBIA MEDICAL CENTER OF MCKINNEY SUBSIDIARY LP-MEDICAL CENTER OF MCKINNEY                        "/>
    <s v="Urban"/>
    <x v="1"/>
    <s v="Urban Dallas"/>
    <n v="4779620.6249214606"/>
    <n v="1364470.0224481432"/>
    <n v="6144090.6473696036"/>
    <n v="2017432.974833129"/>
    <n v="1202102.2665944644"/>
    <n v="3219535.2414275934"/>
    <n v="13139533.903217735"/>
    <n v="2158666.9911835189"/>
    <n v="15298200.894401254"/>
    <s v="Yes"/>
    <s v="Yes"/>
    <n v="0.68"/>
    <n v="0.39"/>
    <n v="3250142.0249465937"/>
    <n v="532143.30875477591"/>
    <n v="3782285.3337013694"/>
    <s v="Yes"/>
    <s v="Yes"/>
    <b v="1"/>
    <s v="Yes"/>
    <s v="Yes"/>
    <s v="Yes"/>
    <n v="1.44"/>
    <n v="0.83"/>
    <n v="6882653.6998869032"/>
    <n v="1132510.1186319587"/>
    <n v="8015163.8185188621"/>
    <n v="1.44"/>
    <n v="0.83"/>
    <n v="6882653.6998869032"/>
    <n v="1132510.1186319587"/>
    <n v="2.12"/>
    <n v="1.22"/>
    <n v="11797449.152220232"/>
    <n v="732001.34895449155"/>
    <n v="12529450.501174724"/>
    <n v="5013534.3235400552"/>
    <n v="2464966.0347176837"/>
    <n v="489282.56354808866"/>
  </r>
  <r>
    <s v="204254101"/>
    <s v="204254101"/>
    <s v="1659525236"/>
    <s v="1659525236"/>
    <s v="METHODIST HEALTHCARE SYSTEM OF SAN ANTONIO LTD LLP-METHODIST STONE OAK HOSPITAL                      "/>
    <s v="Urban"/>
    <x v="2"/>
    <s v="Urban Bexar"/>
    <n v="7907821.0567530189"/>
    <n v="1793118.6559093385"/>
    <n v="9700939.7126623578"/>
    <n v="2337140.5246065632"/>
    <n v="1497767.4528737126"/>
    <n v="3834907.9774802756"/>
    <n v="12015071.859224178"/>
    <n v="1629316.7046807522"/>
    <n v="13644388.56390493"/>
    <s v="Yes"/>
    <s v="Yes"/>
    <n v="0.49"/>
    <n v="0.56999999999999995"/>
    <n v="3874832.3178089792"/>
    <n v="1022077.6338683228"/>
    <n v="4896909.9516773019"/>
    <s v="Yes"/>
    <s v="Yes"/>
    <b v="1"/>
    <s v="Yes"/>
    <s v="Yes"/>
    <s v="Yes"/>
    <n v="0.72"/>
    <n v="0.24"/>
    <n v="5693631.160862173"/>
    <n v="430348.47741824121"/>
    <n v="6123979.638280414"/>
    <n v="0.57999999999999996"/>
    <n v="0.11"/>
    <n v="4586536.2129167505"/>
    <n v="197243.05215002724"/>
    <n v="1.0699999999999998"/>
    <n v="0.67999999999999994"/>
    <n v="9680689.2167440783"/>
    <n v="598949.19068460912"/>
    <n v="10279638.407428687"/>
    <n v="4113294.5123485159"/>
    <n v="1798037.8655724812"/>
    <n v="356900.89187155722"/>
  </r>
  <r>
    <s v="127303903"/>
    <s v="127303903"/>
    <s v="1700883196"/>
    <s v="1700883196"/>
    <s v="OAK BEND MEDICAL CENTER-OAKBEND MEDICAL CENTER                            "/>
    <s v="Urban"/>
    <x v="0"/>
    <s v="Urban Harris"/>
    <n v="2850743.8627784108"/>
    <n v="5048967.0566320186"/>
    <n v="7899710.9194104299"/>
    <n v="2911262.3859515507"/>
    <n v="1522201.3576142597"/>
    <n v="4433463.7435658108"/>
    <n v="2188686.9248940796"/>
    <n v="2302710.6007484514"/>
    <n v="4491397.525642531"/>
    <s v="Yes"/>
    <s v="Yes"/>
    <n v="1.89"/>
    <n v="0.41"/>
    <n v="5387905.900651196"/>
    <n v="2070076.4932191274"/>
    <n v="7457982.3938703239"/>
    <s v="Yes"/>
    <s v="Yes"/>
    <b v="1"/>
    <s v="No"/>
    <s v="No"/>
    <s v="Yes"/>
    <n v="0"/>
    <n v="0.03"/>
    <n v="0"/>
    <n v="151469.01169896056"/>
    <n v="151469.01169896056"/>
    <n v="0"/>
    <n v="0"/>
    <n v="0"/>
    <n v="0"/>
    <n v="1.89"/>
    <n v="0.41"/>
    <n v="7457982.3938703239"/>
    <n v="461367.27651987015"/>
    <n v="7919349.6703901943"/>
    <n v="3168848.5771099329"/>
    <n v="1393090.1522613759"/>
    <n v="276520.93836258864"/>
  </r>
  <r>
    <s v="094207002"/>
    <s v="094207002"/>
    <s v="1770514077"/>
    <s v="1770514077"/>
    <s v="TEXAS HEALTH PRESBYTERIAN HOSPTAL PLANO-                                                  "/>
    <s v="Urban"/>
    <x v="1"/>
    <s v="Urban Dallas"/>
    <n v="7748651.393353465"/>
    <n v="1465841.6544772107"/>
    <n v="9214493.0478306748"/>
    <n v="2605036.4557890287"/>
    <n v="503058.69301461941"/>
    <n v="3108095.1488036481"/>
    <n v="19453590.33949095"/>
    <n v="1511121.3502118101"/>
    <n v="20964711.68970276"/>
    <s v="Yes"/>
    <s v="Yes"/>
    <n v="0.68"/>
    <n v="0.39"/>
    <n v="5269082.9474803563"/>
    <n v="571678.24524611223"/>
    <n v="5840761.1927264687"/>
    <s v="Yes"/>
    <s v="Yes"/>
    <b v="1"/>
    <s v="Yes"/>
    <s v="Yes"/>
    <s v="Yes"/>
    <n v="1.28"/>
    <n v="0.45"/>
    <n v="9918273.7834924348"/>
    <n v="659628.74451474485"/>
    <n v="10577902.528007179"/>
    <n v="1.27"/>
    <n v="0.44"/>
    <n v="9840787.269558901"/>
    <n v="644970.32796997274"/>
    <n v="1.9500000000000002"/>
    <n v="0.83000000000000007"/>
    <n v="16326518.790255342"/>
    <n v="1002050.5061460936"/>
    <n v="17328569.296401434"/>
    <n v="6933853.7182620708"/>
    <n v="3409114.7685907274"/>
    <n v="676691.03343112022"/>
  </r>
  <r>
    <s v="020967802"/>
    <s v="020967802"/>
    <s v="1003883158"/>
    <s v="1003883158"/>
    <s v="TEXAS HEALTH PRESBYTERIAN HOSPITAL DENTON-                                                  "/>
    <s v="Urban"/>
    <x v="5"/>
    <s v="Urban Tarrant"/>
    <n v="5422248.8027594527"/>
    <n v="2445506.534095089"/>
    <n v="7867755.3368545417"/>
    <n v="3167994.4018679056"/>
    <n v="721691.44737481093"/>
    <n v="3889685.8492427166"/>
    <n v="16169593.830891129"/>
    <n v="3088682.9860588741"/>
    <n v="19258276.816950001"/>
    <s v="Yes"/>
    <s v="Yes"/>
    <n v="0.77"/>
    <n v="0.66"/>
    <n v="4175131.5781247788"/>
    <n v="1614034.3125027588"/>
    <n v="5789165.8906275379"/>
    <s v="Yes"/>
    <s v="Yes"/>
    <b v="1"/>
    <s v="Yes"/>
    <s v="Yes"/>
    <s v="Yes"/>
    <n v="1.54"/>
    <n v="0.42"/>
    <n v="8350263.1562495576"/>
    <n v="1027112.7443199373"/>
    <n v="9377375.9005694948"/>
    <n v="1.54"/>
    <n v="0.34"/>
    <n v="8350263.1562495576"/>
    <n v="831472.22159233026"/>
    <n v="2.31"/>
    <n v="1"/>
    <n v="14970901.268469427"/>
    <n v="926797.9189188662"/>
    <n v="15897699.187388293"/>
    <n v="6361305.3528415533"/>
    <n v="3140722.5613311692"/>
    <n v="623416.61692609661"/>
  </r>
  <r>
    <s v="020976902"/>
    <s v="020976902"/>
    <s v="1295736734"/>
    <s v="1295736734"/>
    <s v="CHRISTUS HEALTH ARK LATEX-                                                  "/>
    <s v="Urban"/>
    <x v="10"/>
    <s v="Urban MRSA Northeast"/>
    <n v="3944947.4219359327"/>
    <n v="2968788.7069703965"/>
    <n v="6913736.1289063292"/>
    <n v="2716038.8891057186"/>
    <n v="3576582.5249777222"/>
    <n v="6292621.4140834408"/>
    <n v="7788328.2515446646"/>
    <n v="6836718.8288632547"/>
    <n v="14625047.080407919"/>
    <s v="Yes"/>
    <s v="Yes"/>
    <n v="0.6"/>
    <n v="1.22"/>
    <n v="2366968.4531615595"/>
    <n v="3621922.2225038838"/>
    <n v="5988890.6756654438"/>
    <s v="Yes"/>
    <s v="Yes"/>
    <b v="1"/>
    <s v="Yes"/>
    <s v="Yes"/>
    <s v="Yes"/>
    <n v="0.96"/>
    <n v="0.75"/>
    <n v="3787149.5250584953"/>
    <n v="2226591.5302277971"/>
    <n v="6013741.055286292"/>
    <n v="0.95"/>
    <n v="0.71"/>
    <n v="3747700.0508391359"/>
    <n v="2107839.9819489815"/>
    <n v="1.5499999999999998"/>
    <n v="1.93"/>
    <n v="11844430.70845356"/>
    <n v="737328.96363691357"/>
    <n v="12581759.672090475"/>
    <n v="5034465.3151902836"/>
    <n v="2461966.4519065078"/>
    <n v="488687.16241608275"/>
  </r>
  <r>
    <s v="136326908"/>
    <s v="136326908"/>
    <s v="1104845015"/>
    <s v="1104845015"/>
    <s v="TEXAS HEALTH HARRIS METHODIST HOSPITAL HURST-EULES-                                                  "/>
    <s v="Urban"/>
    <x v="5"/>
    <s v="Urban Tarrant"/>
    <n v="5248234.8098404845"/>
    <n v="1847900.2725986014"/>
    <n v="7096135.0824390855"/>
    <n v="2728470.8638928058"/>
    <n v="910165.18335902423"/>
    <n v="3638636.0472518299"/>
    <n v="15845004.66416241"/>
    <n v="2476427.5466424469"/>
    <n v="18321432.210804857"/>
    <s v="Yes"/>
    <s v="Yes"/>
    <n v="0.77"/>
    <n v="0.66"/>
    <n v="4041140.803577173"/>
    <n v="1219614.1799150771"/>
    <n v="5260754.9834922496"/>
    <s v="Yes"/>
    <s v="Yes"/>
    <b v="1"/>
    <s v="Yes"/>
    <s v="Yes"/>
    <s v="Yes"/>
    <n v="1.57"/>
    <n v="0.47"/>
    <n v="8239728.6514495611"/>
    <n v="868513.12812134263"/>
    <n v="9108241.7795709036"/>
    <n v="1.56"/>
    <n v="0.39"/>
    <n v="8187246.3033511564"/>
    <n v="720681.10631345457"/>
    <n v="2.33"/>
    <n v="1.05"/>
    <n v="14168682.393156862"/>
    <n v="872428.67828511784"/>
    <n v="15041111.07144198"/>
    <n v="6018550.1841267943"/>
    <n v="2971496.4620189504"/>
    <n v="589826.14203737909"/>
  </r>
  <r>
    <s v="326725404"/>
    <s v="326725404"/>
    <s v="1265772362"/>
    <s v="1265772362"/>
    <s v="SCOTT AND WHITE HOSPITAL COLLEGE STATION-BAYLOR SCOTT &amp; WHITE MEDICAL CENTER COLLEGE STATIO"/>
    <s v="Urban"/>
    <x v="3"/>
    <s v="Urban MRSA Central"/>
    <n v="3770806.1126497053"/>
    <n v="3411577.1409013188"/>
    <n v="7182383.253551024"/>
    <n v="1691013.7770398571"/>
    <n v="1952647.1551878077"/>
    <n v="3643660.9322276646"/>
    <n v="6226922.2697065212"/>
    <n v="1732541.4307389141"/>
    <n v="7959463.700445435"/>
    <s v="Yes"/>
    <s v="Yes"/>
    <n v="0.5"/>
    <n v="1.0900000000000001"/>
    <n v="1885403.0563248526"/>
    <n v="3718619.0835824376"/>
    <n v="5604022.1399072902"/>
    <s v="Yes"/>
    <s v="Yes"/>
    <b v="1"/>
    <s v="Yes"/>
    <s v="No"/>
    <s v="Yes"/>
    <n v="0.8"/>
    <n v="0"/>
    <n v="3016644.8901197645"/>
    <n v="0"/>
    <n v="3016644.8901197645"/>
    <n v="0.8"/>
    <n v="0"/>
    <n v="3016644.8901197645"/>
    <n v="0"/>
    <n v="1.3"/>
    <n v="1.0900000000000001"/>
    <n v="8620667.0300270543"/>
    <n v="531789.52936306922"/>
    <n v="9152456.5593901239"/>
    <n v="3662263.9676743648"/>
    <n v="1705669.5575541467"/>
    <n v="338566.27715424477"/>
  </r>
  <r>
    <s v="377705401"/>
    <s v="377705401"/>
    <s v="1750819025"/>
    <s v="1750819025"/>
    <s v="NORTH HOUSTON TRMC LLC-TOMBALL REGIONAL MEDICAL CENTER                   "/>
    <s v="Urban"/>
    <x v="0"/>
    <s v="Urban Harris"/>
    <n v="3894444.8859636122"/>
    <n v="3145769.8571556159"/>
    <n v="7040214.7431192286"/>
    <n v="3230227.0534472684"/>
    <n v="962688.20865246095"/>
    <n v="4192915.2620997294"/>
    <n v="6644648.2775572184"/>
    <n v="859127.44334686338"/>
    <n v="7503775.7209040821"/>
    <s v="Yes"/>
    <s v="Yes"/>
    <n v="1.89"/>
    <n v="0.41"/>
    <n v="7360500.8344712267"/>
    <n v="1289765.6414338024"/>
    <n v="8650266.4759050291"/>
    <s v="Yes"/>
    <s v="Yes"/>
    <b v="1"/>
    <s v="No"/>
    <s v="No"/>
    <s v="No"/>
    <n v="0"/>
    <n v="0"/>
    <n v="0"/>
    <n v="0"/>
    <n v="0"/>
    <n v="0"/>
    <n v="0"/>
    <n v="0"/>
    <n v="0"/>
    <n v="1.89"/>
    <n v="0.41"/>
    <n v="8650266.4759050291"/>
    <n v="535840.56628055335"/>
    <n v="9186107.0421855822"/>
    <n v="3675728.87186014"/>
    <n v="1615925.0179260094"/>
    <n v="320752.46641801402"/>
  </r>
  <r>
    <s v="020966001"/>
    <s v="020966001"/>
    <s v="1205018439"/>
    <s v="1205018439"/>
    <s v="LAKE POINTE MEDICAL CENTER-BAYLOR SCOTT &amp; WHITE MEDICAL CENTER LAKE POINTE   "/>
    <s v="Urban"/>
    <x v="1"/>
    <s v="Urban Dallas"/>
    <n v="3342803.4302092046"/>
    <n v="1465086.1898936618"/>
    <n v="4807889.6201028666"/>
    <n v="2959616.9357323525"/>
    <n v="1752435.8910628066"/>
    <n v="4712052.8267951589"/>
    <n v="12781673.452665193"/>
    <n v="5175113.6857917961"/>
    <n v="17956787.138456989"/>
    <s v="Yes"/>
    <s v="Yes"/>
    <n v="0.68"/>
    <n v="0.39"/>
    <n v="2273106.3325422592"/>
    <n v="571383.6140585281"/>
    <n v="2844489.9466007873"/>
    <s v="Yes"/>
    <s v="Yes"/>
    <b v="1"/>
    <s v="Yes"/>
    <s v="Yes"/>
    <s v="Yes"/>
    <n v="2.19"/>
    <n v="2.19"/>
    <n v="7320739.5121581582"/>
    <n v="3208538.7558671194"/>
    <n v="10529278.268025277"/>
    <n v="2.1800000000000002"/>
    <n v="2.1800000000000002"/>
    <n v="7287311.4778560661"/>
    <n v="3193887.8939681831"/>
    <n v="2.8600000000000003"/>
    <n v="2.5700000000000003"/>
    <n v="13325689.318425037"/>
    <n v="824007.0517925201"/>
    <n v="14149696.370217558"/>
    <n v="5661859.5055788551"/>
    <n v="2783723.1130674304"/>
    <n v="552554.13737402402"/>
  </r>
  <r>
    <s v="146509801"/>
    <s v="146509801"/>
    <s v="1932152337"/>
    <s v="1932152337"/>
    <s v="MEMORIAL HERMANN HOSPITAL SYSTEM-MHHS KATY HOSPITAL                                "/>
    <s v="Urban"/>
    <x v="0"/>
    <s v="Urban Harris"/>
    <n v="3258445.7956776274"/>
    <n v="3465407.3578930194"/>
    <n v="6723853.1535706464"/>
    <n v="3797499.1266093487"/>
    <n v="1319930.5055035981"/>
    <n v="5117429.6321129464"/>
    <n v="8693049.7680184189"/>
    <n v="3026746.5249092318"/>
    <n v="11719796.292927651"/>
    <s v="Yes"/>
    <s v="Yes"/>
    <n v="1.89"/>
    <n v="0.41"/>
    <n v="6158462.5538307158"/>
    <n v="1420817.0167361379"/>
    <n v="7579279.5705668535"/>
    <s v="Yes"/>
    <s v="Yes"/>
    <b v="1"/>
    <s v="No"/>
    <s v="No"/>
    <s v="Yes"/>
    <n v="0.54"/>
    <n v="0.32"/>
    <n v="1759560.729665919"/>
    <n v="1108930.3545257663"/>
    <n v="2868491.0841916855"/>
    <n v="0"/>
    <n v="0"/>
    <n v="0"/>
    <n v="0"/>
    <n v="1.89"/>
    <n v="0.41"/>
    <n v="7579279.5705668535"/>
    <n v="472565.81256075448"/>
    <n v="8051845.3831276083"/>
    <n v="3221865.411604682"/>
    <n v="1416397.4287820058"/>
    <n v="281147.30799394305"/>
  </r>
  <r>
    <s v="209345201"/>
    <s v="209345201"/>
    <s v="1033165501"/>
    <s v="1033165501"/>
    <s v="METHODIST HOSPITALS OF DALLAS-METHODIST RICHARDSON MEDICAL CENTER               "/>
    <s v="Urban"/>
    <x v="1"/>
    <s v="Urban Dallas"/>
    <n v="2665603.3009181363"/>
    <n v="1215531.1565839821"/>
    <n v="3881134.4575021183"/>
    <n v="3136231.5093125645"/>
    <n v="1289204.459189777"/>
    <n v="4425435.9685023418"/>
    <n v="13848700.654126214"/>
    <n v="1812540.1521365088"/>
    <n v="15661240.806262722"/>
    <s v="Yes"/>
    <s v="Yes"/>
    <n v="0.68"/>
    <n v="0.39"/>
    <n v="1812610.2446243328"/>
    <n v="474057.15106775303"/>
    <n v="2286667.3956920858"/>
    <s v="Yes"/>
    <s v="Yes"/>
    <b v="1"/>
    <s v="Yes"/>
    <s v="Yes"/>
    <s v="Yes"/>
    <n v="3.15"/>
    <n v="0.77"/>
    <n v="8396650.3978921287"/>
    <n v="935958.99056966626"/>
    <n v="9332609.3884617947"/>
    <n v="3.14"/>
    <n v="0.76"/>
    <n v="8369994.3648829479"/>
    <n v="923803.67900382634"/>
    <n v="3.8200000000000003"/>
    <n v="1.1499999999999999"/>
    <n v="11580465.439578861"/>
    <n v="722263.5979356803"/>
    <n v="12302729.037514541"/>
    <n v="4922813.9970710697"/>
    <n v="2420362.2664030693"/>
    <n v="480428.95429039391"/>
  </r>
  <r>
    <s v="094193202"/>
    <s v="094193202"/>
    <s v="1659323772"/>
    <s v="1659323772"/>
    <s v="COLUMBIA PLAZA MED CTR OF FT WORTH SUBSIDIARY LP-PLAZA MEDICAL CENTER OF FORT WORTH                "/>
    <s v="Urban"/>
    <x v="5"/>
    <s v="Urban Tarrant"/>
    <n v="4787034.5352739971"/>
    <n v="2979524.557653605"/>
    <n v="7766559.0929276021"/>
    <n v="5028032.3832482044"/>
    <n v="6169935.5387942092"/>
    <n v="11197967.922042415"/>
    <n v="13133083.68450656"/>
    <n v="7284608.3373389496"/>
    <n v="20417692.021845508"/>
    <s v="Yes"/>
    <s v="Yes"/>
    <n v="0.77"/>
    <n v="0.66"/>
    <n v="3686016.5921609779"/>
    <n v="1966486.2080513793"/>
    <n v="5652502.8002123572"/>
    <s v="Yes"/>
    <s v="Yes"/>
    <b v="1"/>
    <s v="Yes"/>
    <s v="Yes"/>
    <s v="Yes"/>
    <n v="1.37"/>
    <n v="1.24"/>
    <n v="6558237.3133253762"/>
    <n v="3694610.4514904702"/>
    <n v="10252847.764815846"/>
    <n v="1.37"/>
    <n v="1.02"/>
    <n v="6558237.3133253762"/>
    <n v="3039115.0488066771"/>
    <n v="2.14"/>
    <n v="1.6800000000000002"/>
    <n v="15249855.162344411"/>
    <n v="959584.60758949723"/>
    <n v="16209439.769933909"/>
    <n v="6486045.2295413567"/>
    <n v="3202309.5035259402"/>
    <n v="635641.29529234301"/>
  </r>
  <r>
    <s v="160630301"/>
    <s v="160630301"/>
    <s v="1942208616"/>
    <s v="1942208616"/>
    <s v="ST LUKES COMMUNITY HEALTH SERVICES-ST LUKES THE WOODLANDS HOSPITAL                   "/>
    <s v="Urban"/>
    <x v="0"/>
    <s v="Urban Harris"/>
    <n v="4281952.2403403409"/>
    <n v="2752361.2330007078"/>
    <n v="7034313.4733410487"/>
    <n v="2295983.8155556675"/>
    <n v="2170620.5232708817"/>
    <n v="4466604.3388265492"/>
    <n v="6250293.3562227096"/>
    <n v="2987148.1694444194"/>
    <n v="9237441.5256671291"/>
    <s v="Yes"/>
    <s v="Yes"/>
    <n v="1.89"/>
    <n v="0.41"/>
    <n v="8092889.7342432439"/>
    <n v="1128468.1055302902"/>
    <n v="9221357.8397735339"/>
    <s v="Yes"/>
    <s v="Yes"/>
    <b v="1"/>
    <s v="No"/>
    <s v="No"/>
    <s v="Yes"/>
    <n v="0"/>
    <n v="0.47"/>
    <n v="0"/>
    <n v="1293609.7795103325"/>
    <n v="1293609.7795103325"/>
    <n v="0"/>
    <n v="0"/>
    <n v="0"/>
    <n v="0"/>
    <n v="1.89"/>
    <n v="0.41"/>
    <n v="9221357.8397735339"/>
    <n v="572415.06343740108"/>
    <n v="9793772.9032109343"/>
    <n v="3918880.2894908241"/>
    <n v="1722819.3163334867"/>
    <n v="341970.41247359727"/>
  </r>
  <r>
    <s v="281028501"/>
    <s v="281028502"/>
    <s v="1083937593"/>
    <s v="1083937593"/>
    <s v="METHODIST HEALTH CENTERS-HOUSTON METHODIST WEST HOSPITAL                   "/>
    <s v="Urban"/>
    <x v="0"/>
    <s v="Urban Harris"/>
    <n v="4885208.7816804834"/>
    <n v="3630560.9614667133"/>
    <n v="8515769.7431471962"/>
    <n v="3545827.5123404991"/>
    <n v="896633.41531892819"/>
    <n v="4442460.9276594277"/>
    <n v="11195067.809189256"/>
    <n v="2598711.8775584726"/>
    <n v="13793779.68674773"/>
    <s v="Yes"/>
    <s v="Yes"/>
    <n v="1.89"/>
    <n v="0.41"/>
    <n v="9233044.5973761138"/>
    <n v="1488529.9942013524"/>
    <n v="10721574.591577467"/>
    <s v="Yes"/>
    <s v="Yes"/>
    <b v="1"/>
    <s v="No"/>
    <s v="No"/>
    <s v="Yes"/>
    <n v="0.28000000000000003"/>
    <n v="0.21"/>
    <n v="1367858.4588705355"/>
    <n v="762417.8019080098"/>
    <n v="2130276.2607785454"/>
    <n v="0"/>
    <n v="0"/>
    <n v="0"/>
    <n v="0"/>
    <n v="1.89"/>
    <n v="0.41"/>
    <n v="10721574.591577467"/>
    <n v="655434.22027673095"/>
    <n v="11377008.811854197"/>
    <n v="4552396.3059753394"/>
    <n v="2001325.8155835506"/>
    <n v="397252.46179947455"/>
  </r>
  <r>
    <s v="312239201"/>
    <s v="312239201"/>
    <s v="1841562709"/>
    <s v="1841562709"/>
    <s v="HH KILLEEN HEALTH SYSTEM LLC-SETON MEDICAL CENTER HARKER HEIGHTS               "/>
    <s v="Urban"/>
    <x v="3"/>
    <s v="Urban MRSA Central"/>
    <n v="3095781.9592638067"/>
    <n v="3860937.3622074458"/>
    <n v="6956719.3214712525"/>
    <n v="2129781.6086035129"/>
    <n v="4009824.3516862756"/>
    <n v="6139605.9602897884"/>
    <n v="4499548.6846680194"/>
    <n v="5922763.4902848545"/>
    <n v="10422312.174952874"/>
    <s v="Yes"/>
    <s v="Yes"/>
    <n v="0.5"/>
    <n v="1.0900000000000001"/>
    <n v="1547890.9796319033"/>
    <n v="4208421.724806116"/>
    <n v="5756312.7044380195"/>
    <s v="Yes"/>
    <s v="Yes"/>
    <b v="1"/>
    <s v="Yes"/>
    <s v="No"/>
    <s v="Yes"/>
    <n v="0.66"/>
    <n v="0.31"/>
    <n v="2043216.0931141125"/>
    <n v="1196890.5822843083"/>
    <n v="3240106.6753984205"/>
    <n v="0.66"/>
    <n v="0"/>
    <n v="2043216.0931141125"/>
    <n v="0"/>
    <n v="1.1600000000000001"/>
    <n v="1.0900000000000001"/>
    <n v="7799528.797552132"/>
    <n v="480687.59593200224"/>
    <n v="8280216.3934841342"/>
    <n v="3313245.7876887424"/>
    <n v="1543117.1883396285"/>
    <n v="306300.50196712173"/>
  </r>
  <r>
    <s v="163925401"/>
    <s v="163925401"/>
    <s v="1861467573"/>
    <s v="1861467573"/>
    <s v="THE MEDICAL CENTER OF SOUTHEAST TEXAS LP-                                                  "/>
    <s v="Urban"/>
    <x v="12"/>
    <s v="Urban Jefferson"/>
    <n v="5127645.7727056034"/>
    <n v="2767800.9160038726"/>
    <n v="7895446.688709476"/>
    <n v="3328994.7080886895"/>
    <n v="1542661.1789259538"/>
    <n v="4871655.8870146433"/>
    <n v="8231366.5977731459"/>
    <n v="3293565.684562685"/>
    <n v="11524932.282335831"/>
    <s v="Yes"/>
    <s v="Yes"/>
    <n v="0.84"/>
    <n v="1.1299999999999999"/>
    <n v="4307222.4490727065"/>
    <n v="3127615.0350843756"/>
    <n v="7434837.4841570817"/>
    <s v="Yes"/>
    <s v="Yes"/>
    <b v="1"/>
    <s v="Yes"/>
    <s v="Yes"/>
    <s v="Yes"/>
    <n v="0.53"/>
    <n v="0.04"/>
    <n v="2717652.2595339702"/>
    <n v="110712.03664015491"/>
    <n v="2828364.2961741253"/>
    <n v="0.49"/>
    <n v="0.03"/>
    <n v="2512546.4286257457"/>
    <n v="83034.027480116172"/>
    <n v="1.33"/>
    <n v="1.1599999999999999"/>
    <n v="10030417.940262945"/>
    <n v="620077.68174616538"/>
    <n v="10650495.622009112"/>
    <n v="4261689.3181907265"/>
    <n v="2075194.3874390738"/>
    <n v="411914.97791290493"/>
  </r>
  <r>
    <s v="408600101"/>
    <s v="133478101"/>
    <s v="1972517365"/>
    <s v="1972517365"/>
    <s v="COVENANT HEALTH SYSTEM-COVENANT MEDICAL CENTER                           "/>
    <s v="Urban"/>
    <x v="6"/>
    <s v="Urban Lubbock"/>
    <n v="3907952.2563725132"/>
    <n v="2427769.2633371712"/>
    <n v="6335721.519709684"/>
    <n v="3839589.0309466608"/>
    <n v="3403452.8658037176"/>
    <n v="7243041.8967503784"/>
    <n v="-3128184.1223670496"/>
    <n v="5085199.0538507504"/>
    <n v="1957014.9314837009"/>
    <s v="No"/>
    <s v="Yes"/>
    <n v="0"/>
    <n v="0.79"/>
    <n v="0"/>
    <n v="1917937.7180363652"/>
    <n v="1917937.7180363652"/>
    <s v="Yes"/>
    <s v="Yes"/>
    <b v="1"/>
    <s v="No"/>
    <s v="Yes"/>
    <s v="Yes"/>
    <n v="0"/>
    <n v="0.91"/>
    <n v="0"/>
    <n v="2209270.0296368259"/>
    <n v="2209270.0296368259"/>
    <n v="0"/>
    <n v="0.81"/>
    <n v="0"/>
    <n v="1966493.1033031088"/>
    <n v="0"/>
    <n v="1.6"/>
    <n v="3884430.8213394741"/>
    <n v="239821.28903882753"/>
    <n v="4124252.1103783017"/>
    <n v="1650278.2394467739"/>
    <n v="539929.65161975392"/>
    <n v="107173.14573886058"/>
  </r>
  <r>
    <s v="208013701"/>
    <s v="208013701"/>
    <s v="1619115383"/>
    <s v="1619115383"/>
    <s v="SETON FAMILY OF HOSPITALS-SETON MEDICAL CENTER HAYS                         "/>
    <s v="Urban"/>
    <x v="9"/>
    <s v="Urban Travis"/>
    <n v="4304046.095685822"/>
    <n v="1759358.0493180184"/>
    <n v="6063404.1450038403"/>
    <n v="2839788.8106278433"/>
    <n v="2792459.0037369216"/>
    <n v="5632247.8143647648"/>
    <n v="9291752.1901602186"/>
    <n v="2916804.5050765015"/>
    <n v="12208556.69523672"/>
    <s v="Yes"/>
    <s v="Yes"/>
    <n v="0.4"/>
    <n v="1.2"/>
    <n v="1721618.4382743288"/>
    <n v="2111229.6591816219"/>
    <n v="3832848.0974559505"/>
    <s v="Yes"/>
    <s v="Yes"/>
    <b v="1"/>
    <s v="Yes"/>
    <s v="Yes"/>
    <s v="Yes"/>
    <n v="1.23"/>
    <n v="0.32"/>
    <n v="5293976.6976935612"/>
    <n v="562994.57578176586"/>
    <n v="5856971.2734753266"/>
    <n v="1.22"/>
    <n v="0.04"/>
    <n v="5250936.2367367027"/>
    <n v="70374.321972720732"/>
    <n v="1.62"/>
    <n v="1.24"/>
    <n v="9154158.6561653744"/>
    <n v="567624.58284563688"/>
    <n v="9721783.239011012"/>
    <n v="3890074.3452578671"/>
    <n v="1907087.6477720691"/>
    <n v="378546.68992211169"/>
  </r>
  <r>
    <s v="291854201"/>
    <s v="291854201"/>
    <s v="1558659714"/>
    <s v="1558659714"/>
    <s v="EL PASO CHILDRENS HOSPITAL-                                                  "/>
    <s v="Children's"/>
    <x v="8"/>
    <s v="Children's El Paso"/>
    <n v="25791127.810008354"/>
    <n v="5210706.0864765625"/>
    <n v="31001833.896484919"/>
    <n v="2740891.5590213314"/>
    <n v="6703528.6206314936"/>
    <n v="9444420.179652825"/>
    <n v="16548741.230013438"/>
    <n v="16517615.731978815"/>
    <n v="33066356.961992253"/>
    <s v="Yes"/>
    <s v="Yes"/>
    <n v="0.11"/>
    <n v="1.29"/>
    <n v="2837024.0591009189"/>
    <n v="6721810.8515547663"/>
    <n v="9558834.9106556848"/>
    <s v="Yes"/>
    <s v="Yes"/>
    <b v="1"/>
    <s v="Yes"/>
    <s v="Yes"/>
    <s v="Yes"/>
    <n v="0.37"/>
    <n v="1.31"/>
    <n v="9542717.2897030916"/>
    <n v="6826024.9732842976"/>
    <n v="16368742.26298739"/>
    <n v="0.37"/>
    <n v="1.3"/>
    <n v="9542717.2897030916"/>
    <n v="6773917.9124195315"/>
    <n v="0.48"/>
    <n v="2.59"/>
    <n v="25875470.112778306"/>
    <n v="1578979.3653683446"/>
    <n v="27454449.47814665"/>
    <n v="10985623.414185602"/>
    <n v="5395914.7278202502"/>
    <n v="1071060.190497577"/>
  </r>
  <r>
    <s v="154504801"/>
    <s v="154504801"/>
    <s v="1881688976"/>
    <s v="1881688976"/>
    <s v="HARLINGEN MEDICAL CENTER LP-                                                  "/>
    <s v="Urban"/>
    <x v="4"/>
    <s v="Urban Hidalgo"/>
    <n v="3402775.3134879996"/>
    <n v="2082586.8695217725"/>
    <n v="5485362.1830097716"/>
    <n v="2987789.7227546228"/>
    <n v="3684294.0982792634"/>
    <n v="6672083.8210338857"/>
    <n v="2607509.7161617205"/>
    <n v="2868839.6969646798"/>
    <n v="5476349.4131263997"/>
    <s v="Yes"/>
    <s v="Yes"/>
    <n v="0.74"/>
    <n v="0.57999999999999996"/>
    <n v="2518053.7319811196"/>
    <n v="1207900.3843226279"/>
    <n v="3725954.1163037475"/>
    <s v="Yes"/>
    <s v="Yes"/>
    <b v="1"/>
    <s v="Yes"/>
    <s v="Yes"/>
    <s v="Yes"/>
    <n v="0.02"/>
    <n v="0.56000000000000005"/>
    <n v="68055.506269759993"/>
    <n v="1166248.6469321926"/>
    <n v="1234304.1532019526"/>
    <n v="0.01"/>
    <n v="0.48"/>
    <n v="34027.753134879997"/>
    <n v="999641.69737045071"/>
    <n v="0.75"/>
    <n v="1.06"/>
    <n v="4759623.5668090787"/>
    <n v="294161.3624525608"/>
    <n v="5053784.9292616397"/>
    <n v="2022221.5015947528"/>
    <n v="995311.20672794466"/>
    <n v="197563.94688487702"/>
  </r>
  <r>
    <s v="354018901"/>
    <s v="354018901"/>
    <s v="1790174860"/>
    <s v="1790174860"/>
    <s v="PRIME HEALTHCARE SERVICES MESQUITE LLC-DALLAS REGIONAL MEDICAL CENTER                    "/>
    <s v="Urban"/>
    <x v="1"/>
    <s v="Urban Dallas"/>
    <n v="2496310.0548085934"/>
    <n v="1549093.6514553884"/>
    <n v="4045403.7062639818"/>
    <n v="4868128.7464139257"/>
    <n v="1743946.475602878"/>
    <n v="6612075.2220168039"/>
    <n v="8233346.8497879896"/>
    <n v="3846142.7018454"/>
    <n v="12079489.55163339"/>
    <s v="Yes"/>
    <s v="Yes"/>
    <n v="0.68"/>
    <n v="0.39"/>
    <n v="1697490.8372698436"/>
    <n v="604146.52406760154"/>
    <n v="2301637.3613374452"/>
    <s v="Yes"/>
    <s v="Yes"/>
    <b v="1"/>
    <s v="Yes"/>
    <s v="Yes"/>
    <s v="Yes"/>
    <n v="1.82"/>
    <n v="1.46"/>
    <n v="4543284.2997516403"/>
    <n v="2261676.7311248672"/>
    <n v="6804961.030876508"/>
    <n v="1.82"/>
    <n v="1.45"/>
    <n v="4543284.2997516403"/>
    <n v="2246185.7946103131"/>
    <n v="2.5"/>
    <n v="1.8399999999999999"/>
    <n v="9091107.4556993991"/>
    <n v="564279.31391154928"/>
    <n v="9655386.7696109489"/>
    <n v="3863506.4619921255"/>
    <n v="1899540.6412214204"/>
    <n v="377048.64951903635"/>
  </r>
  <r>
    <s v="378943001"/>
    <s v="378943001"/>
    <s v="1073043592"/>
    <s v="1073043592"/>
    <s v="HOUSTON PPH LLC-HCA HOUSTON HEALTHCARE MEDICAL CENTER             "/>
    <s v="Urban"/>
    <x v="0"/>
    <s v="Urban Harris"/>
    <n v="3467246.4867059533"/>
    <n v="970327.98706401873"/>
    <n v="4437574.4737699721"/>
    <n v="3705005.1750100944"/>
    <n v="1854086.6600337708"/>
    <n v="5559091.8350438653"/>
    <n v="7590290.4167158706"/>
    <n v="1405862.0899555008"/>
    <n v="8996152.5066713709"/>
    <s v="Yes"/>
    <s v="Yes"/>
    <n v="1.89"/>
    <n v="0.41"/>
    <n v="6553095.8598742513"/>
    <n v="397834.47469624766"/>
    <n v="6950930.3345704991"/>
    <s v="Yes"/>
    <s v="Yes"/>
    <b v="1"/>
    <s v="No"/>
    <s v="Yes"/>
    <s v="Yes"/>
    <n v="0.21"/>
    <n v="0.72"/>
    <n v="728121.76220825012"/>
    <n v="698636.15068609349"/>
    <n v="1426757.9128943435"/>
    <n v="0"/>
    <n v="0.01"/>
    <n v="0"/>
    <n v="9703.2798706401882"/>
    <n v="1.89"/>
    <n v="0.42"/>
    <n v="6960633.6144411396"/>
    <n v="440766.17127081135"/>
    <n v="7401399.7857119506"/>
    <n v="2961596.1102547804"/>
    <n v="1301977.7612517963"/>
    <n v="258435.61644890605"/>
  </r>
  <r>
    <s v="336478801"/>
    <s v="336478801"/>
    <s v="1952723967"/>
    <s v="1952723967"/>
    <s v="HOUSTON METHODIST ST JOHN HOSPITAL-HOUSTON METHODIST CLEAR LAKE HOSPITAL             "/>
    <s v="Urban"/>
    <x v="0"/>
    <s v="Urban Harris"/>
    <n v="1690454.6127183773"/>
    <n v="3864459.5407675938"/>
    <n v="5554914.1534859706"/>
    <n v="1873815.3586102778"/>
    <n v="347556.03991806018"/>
    <n v="2221371.3985283379"/>
    <n v="5093077.818712783"/>
    <n v="2037496.788781642"/>
    <n v="7130574.607494425"/>
    <s v="Yes"/>
    <s v="Yes"/>
    <n v="1.89"/>
    <n v="0.41"/>
    <n v="3194959.2180377329"/>
    <n v="1584428.4117147133"/>
    <n v="4779387.629752446"/>
    <s v="Yes"/>
    <s v="Yes"/>
    <b v="1"/>
    <s v="No"/>
    <s v="No"/>
    <s v="Yes"/>
    <n v="0.78"/>
    <n v="0.08"/>
    <n v="1318554.5979203342"/>
    <n v="309156.7632614075"/>
    <n v="1627711.3611817416"/>
    <n v="0"/>
    <n v="0"/>
    <n v="0"/>
    <n v="0"/>
    <n v="1.89"/>
    <n v="0.41"/>
    <n v="4779387.629752446"/>
    <n v="294510.08740983636"/>
    <n v="5073897.7171622822"/>
    <n v="2030269.4325453159"/>
    <n v="892547.65069768461"/>
    <n v="177165.93108034605"/>
  </r>
  <r>
    <s v="387515501"/>
    <s v="387515501"/>
    <s v="1417465824"/>
    <s v="1417465824"/>
    <s v="ATHENS HOSPITAL LLC-UT HEALTH EAST TEXAS ATHENS HOSPITAL              "/>
    <s v="Urban"/>
    <x v="10"/>
    <s v="Urban MRSA Northeast"/>
    <n v="4209087.7507043704"/>
    <n v="2962145.9802180892"/>
    <n v="7171233.7309224596"/>
    <n v="2088268.8816357472"/>
    <n v="3391339.2155354307"/>
    <n v="5479608.0971711781"/>
    <n v="4403995.1945529059"/>
    <n v="6255490.2474153377"/>
    <n v="10659485.441968244"/>
    <s v="Yes"/>
    <s v="Yes"/>
    <n v="0.6"/>
    <n v="1.22"/>
    <n v="2525452.650422622"/>
    <n v="3613818.0958660687"/>
    <n v="6139270.7462886907"/>
    <s v="Yes"/>
    <s v="Yes"/>
    <b v="1"/>
    <s v="Yes"/>
    <s v="Yes"/>
    <s v="Yes"/>
    <n v="0.31"/>
    <n v="0.62"/>
    <n v="1304817.2027183548"/>
    <n v="1836530.5077352154"/>
    <n v="3141347.7104535699"/>
    <n v="0.31"/>
    <n v="0.59"/>
    <n v="1304817.2027183548"/>
    <n v="1747666.1283286726"/>
    <n v="0.90999999999999992"/>
    <n v="1.81"/>
    <n v="9191754.077335719"/>
    <n v="569569.75119804731"/>
    <n v="9761323.8285337668"/>
    <n v="3905896.1167495023"/>
    <n v="1910070.8023659757"/>
    <n v="379138.83014092577"/>
  </r>
  <r>
    <s v="138411709"/>
    <s v="138411709"/>
    <s v="1720088123"/>
    <s v="1720088123"/>
    <s v="GUADALUPE COUNTY HOSPITAL BOARD-GUADALUPE REGIONAL MEDICAL CENTER                 "/>
    <s v="Urban"/>
    <x v="2"/>
    <s v="Urban Bexar"/>
    <n v="2281633.0328645026"/>
    <n v="3708541.6393577904"/>
    <n v="5990174.672222293"/>
    <n v="1887353.7864138335"/>
    <n v="781631.96519831778"/>
    <n v="2668985.751612151"/>
    <n v="1977998.2520731241"/>
    <n v="892420.95291224262"/>
    <n v="2870419.2049853667"/>
    <s v="Yes"/>
    <s v="Yes"/>
    <n v="0.49"/>
    <n v="0.56999999999999995"/>
    <n v="1118000.1861036064"/>
    <n v="2113868.7344339401"/>
    <n v="3231868.9205375463"/>
    <s v="Yes"/>
    <s v="Yes"/>
    <b v="1"/>
    <s v="Yes"/>
    <s v="No"/>
    <s v="Yes"/>
    <n v="0.26"/>
    <n v="0"/>
    <n v="593224.58854477073"/>
    <n v="0"/>
    <n v="593224.58854477073"/>
    <n v="0.21"/>
    <n v="0"/>
    <n v="479142.93690154556"/>
    <n v="0"/>
    <n v="0.7"/>
    <n v="0.56999999999999995"/>
    <n v="3711011.8574390919"/>
    <n v="228803.26823688581"/>
    <n v="3939815.1256759777"/>
    <n v="1576477.624387986"/>
    <n v="689123.14797000366"/>
    <n v="136787.25616911368"/>
  </r>
  <r>
    <s v="137907508"/>
    <s v="137907508"/>
    <s v="1124052162"/>
    <s v="1124052162"/>
    <s v="CITIZENS MEDICAL CENTER COUNTY OF VICTORIA-CITIZENS MEDICAL CENTER                           "/>
    <s v="Urban"/>
    <x v="7"/>
    <s v="Urban Nueces"/>
    <n v="2486542.6594283218"/>
    <n v="2407874.9854564136"/>
    <n v="4894417.6448847353"/>
    <n v="1230244.6958133122"/>
    <n v="1497750.1355102302"/>
    <n v="2727994.8313235426"/>
    <n v="1955737.8005447206"/>
    <n v="1748233.3985025377"/>
    <n v="3703971.1990472581"/>
    <s v="Yes"/>
    <s v="Yes"/>
    <n v="0.3"/>
    <n v="0.81"/>
    <n v="745962.79782849655"/>
    <n v="1950378.7382196952"/>
    <n v="2696341.5360481916"/>
    <s v="Yes"/>
    <s v="Yes"/>
    <b v="1"/>
    <s v="Yes"/>
    <s v="No"/>
    <s v="Yes"/>
    <n v="0.34"/>
    <n v="0"/>
    <n v="845424.50420562946"/>
    <n v="0"/>
    <n v="845424.50420562946"/>
    <n v="0.33"/>
    <n v="0"/>
    <n v="820559.07761134626"/>
    <n v="0"/>
    <n v="0.63"/>
    <n v="0.81"/>
    <n v="3516900.6136595379"/>
    <n v="218900.5786995443"/>
    <n v="3735801.1923590824"/>
    <n v="1494843.4891105636"/>
    <n v="737972.35391409742"/>
    <n v="146483.56207149997"/>
  </r>
  <r>
    <s v="158980601"/>
    <s v="158980601"/>
    <s v="1124137054"/>
    <s v="1124137054"/>
    <s v="SETON FAMILY OF HOSPITALS-ASCENSION SETON NORTHWEST                         "/>
    <s v="Urban"/>
    <x v="9"/>
    <s v="Urban Travis"/>
    <n v="2991569.4669726822"/>
    <n v="1384548.7430463892"/>
    <n v="4376118.2100190716"/>
    <n v="2348513.0986250318"/>
    <n v="1581510.7170537426"/>
    <n v="3930023.8156787744"/>
    <n v="5754867.0112786386"/>
    <n v="1356484.4217317412"/>
    <n v="7111351.4330103798"/>
    <s v="Yes"/>
    <s v="Yes"/>
    <n v="0.4"/>
    <n v="1.2"/>
    <n v="1196627.7867890729"/>
    <n v="1661458.4916556671"/>
    <n v="2858086.27844474"/>
    <s v="Yes"/>
    <s v="Yes"/>
    <b v="1"/>
    <s v="Yes"/>
    <s v="No"/>
    <s v="Yes"/>
    <n v="1.06"/>
    <n v="0"/>
    <n v="3171063.6349910432"/>
    <n v="0"/>
    <n v="3171063.6349910432"/>
    <n v="1.06"/>
    <n v="0"/>
    <n v="3171063.6349910432"/>
    <n v="0"/>
    <n v="1.46"/>
    <n v="1.2"/>
    <n v="6029149.9134357832"/>
    <n v="370741.98212088819"/>
    <n v="6399891.8955566715"/>
    <n v="2560852.743088047"/>
    <n v="1255444.0354231063"/>
    <n v="249198.92095524463"/>
  </r>
  <r>
    <s v="194106401"/>
    <s v="194106401"/>
    <s v="1578780870"/>
    <s v="1578780870"/>
    <s v="SETON FAMILY OF HOSPITALS-SETON MEDICAL CENTER WILLIAMSON                   "/>
    <s v="Urban"/>
    <x v="9"/>
    <s v="Urban Travis"/>
    <n v="2276868.7591514364"/>
    <n v="1511784.8170270734"/>
    <n v="3788653.5761785097"/>
    <n v="1796599.7753932229"/>
    <n v="1651213.8735983754"/>
    <n v="3447813.6489915983"/>
    <n v="7078114.618472999"/>
    <n v="1813406.2729891022"/>
    <n v="8891520.8914621007"/>
    <s v="Yes"/>
    <s v="Yes"/>
    <n v="0.4"/>
    <n v="1.2"/>
    <n v="910747.50366057456"/>
    <n v="1814141.7804324881"/>
    <n v="2724889.2840930624"/>
    <s v="Yes"/>
    <s v="Yes"/>
    <b v="1"/>
    <s v="Yes"/>
    <s v="No"/>
    <s v="Yes"/>
    <n v="1.89"/>
    <n v="0"/>
    <n v="4303281.9547962146"/>
    <n v="0"/>
    <n v="4303281.9547962146"/>
    <n v="1.88"/>
    <n v="0"/>
    <n v="4280513.2672047"/>
    <n v="0"/>
    <n v="2.2799999999999998"/>
    <n v="1.2"/>
    <n v="7005402.5512977624"/>
    <n v="437379.52664513123"/>
    <n v="7442782.0779428938"/>
    <n v="2978154.8206680701"/>
    <n v="1460024.0940311453"/>
    <n v="289806.96752332803"/>
  </r>
  <r>
    <s v="175287501"/>
    <s v="175287501"/>
    <s v="1285798918"/>
    <s v="1285798918"/>
    <s v="UNIVERSITY OF TEXAS SOUTHWESTERN MEDICAL CENTER AT-UNIVERSITY OF TEXAS SOUTHWESTERN UNIVERSITY HOSPTI"/>
    <s v="State-Owned Non-IMD"/>
    <x v="1"/>
    <s v="State-Owned Non-IMD Dallas"/>
    <n v="10206527.845688591"/>
    <n v="3857071.273729648"/>
    <n v="14063599.119418239"/>
    <n v="9888259.3439949397"/>
    <n v="5175844.0168533009"/>
    <n v="15064103.360848241"/>
    <n v="27366889.156828701"/>
    <n v="8387927.9344390715"/>
    <n v="35754817.091267772"/>
    <s v="Yes"/>
    <s v="Yes"/>
    <n v="0.97"/>
    <n v="1.34"/>
    <n v="9900332.0103179328"/>
    <n v="5168475.5067977291"/>
    <n v="15068807.517115662"/>
    <s v="Yes"/>
    <s v="Yes"/>
    <b v="1"/>
    <s v="Yes"/>
    <s v="Yes"/>
    <s v="Yes"/>
    <n v="1.19"/>
    <n v="0.57999999999999996"/>
    <n v="12145768.136369422"/>
    <n v="2237101.3387631956"/>
    <n v="14382869.475132618"/>
    <n v="1.19"/>
    <n v="0.57999999999999996"/>
    <n v="12145768.136369422"/>
    <n v="2237101.3387631956"/>
    <n v="2.16"/>
    <n v="1.92"/>
    <n v="29451676.992248282"/>
    <n v="1867957.5610894701"/>
    <n v="31319634.553337753"/>
    <n v="12532238.570172573"/>
    <n v="6161629.7846828727"/>
    <n v="1223050.5306046461"/>
  </r>
  <r>
    <s v="094219503"/>
    <s v="094219503"/>
    <s v="1497871628"/>
    <s v="1497871628"/>
    <s v="METHODIST SUGAR LAND HOSPITAL-HOUSTON METHODIST SUGAR LAND HOSPITAL             "/>
    <s v="Urban"/>
    <x v="0"/>
    <s v="Urban Harris"/>
    <n v="2495798.936294849"/>
    <n v="2887545.3490428254"/>
    <n v="5383344.2853376744"/>
    <n v="4253247.8643227927"/>
    <n v="1854266.1690817252"/>
    <n v="6107514.0334045179"/>
    <n v="12447102.884287681"/>
    <n v="3984400.3429812524"/>
    <n v="16431503.227268934"/>
    <s v="Yes"/>
    <s v="Yes"/>
    <n v="1.89"/>
    <n v="0.41"/>
    <n v="4717059.9895972647"/>
    <n v="1183893.5931075583"/>
    <n v="5900953.5827048235"/>
    <s v="Yes"/>
    <s v="Yes"/>
    <b v="1"/>
    <s v="No"/>
    <s v="Yes"/>
    <s v="Yes"/>
    <n v="2.16"/>
    <n v="0.68"/>
    <n v="5390925.7023968743"/>
    <n v="1963530.8373491215"/>
    <n v="7354456.5397459958"/>
    <n v="0"/>
    <n v="0.01"/>
    <n v="0"/>
    <n v="28875.453490428255"/>
    <n v="1.89"/>
    <n v="0.42"/>
    <n v="5929829.0361952512"/>
    <n v="364071.85813783843"/>
    <n v="6293900.8943330897"/>
    <n v="2518441.5038584429"/>
    <n v="1107158.0016206666"/>
    <n v="219764.93698331297"/>
  </r>
  <r>
    <s v="190123303"/>
    <s v="190123303"/>
    <s v="1265568638"/>
    <s v="1265568638"/>
    <s v="SCOTT AND WHITE HOSPITAL ROUND ROCK-BAYLOR SCOTT &amp; WHITE MEDICAL CENTER - ROUND ROCK  "/>
    <s v="Urban"/>
    <x v="9"/>
    <s v="Urban Travis"/>
    <n v="1345906.457925057"/>
    <n v="2481338.3080322375"/>
    <n v="3827244.7659572945"/>
    <n v="1736128.4345007674"/>
    <n v="2451705.8805706846"/>
    <n v="4187834.3150714519"/>
    <n v="5212458.7436465602"/>
    <n v="2775187.7762677209"/>
    <n v="7987646.5199142806"/>
    <s v="Yes"/>
    <s v="Yes"/>
    <n v="0.4"/>
    <n v="1.2"/>
    <n v="538362.58317002282"/>
    <n v="2977605.9696386848"/>
    <n v="3515968.5528087076"/>
    <s v="Yes"/>
    <s v="Yes"/>
    <b v="1"/>
    <s v="Yes"/>
    <s v="No"/>
    <s v="Yes"/>
    <n v="2.42"/>
    <n v="0"/>
    <n v="3257093.6281786379"/>
    <n v="0"/>
    <n v="3257093.6281786379"/>
    <n v="2.41"/>
    <n v="0"/>
    <n v="3243634.5635993876"/>
    <n v="0"/>
    <n v="2.81"/>
    <n v="1.2"/>
    <n v="6759603.1164080948"/>
    <n v="422277.19373095356"/>
    <n v="7181880.3101390479"/>
    <n v="2873757.5872990396"/>
    <n v="1408843.9219960377"/>
    <n v="279647.97732895089"/>
  </r>
  <r>
    <s v="298019501"/>
    <s v="298019501"/>
    <s v="1659559573"/>
    <s v="1659559573"/>
    <s v="ST. LUKE'S COMMUNITY DEVELOPMENT CORPORATION-SUGAR-ST. LUKE'S SUGAR LAND HOSPITAL                    "/>
    <s v="Urban"/>
    <x v="0"/>
    <s v="Urban Harris"/>
    <n v="2804550.6464185147"/>
    <n v="1367400.8036830227"/>
    <n v="4171951.4501015376"/>
    <n v="2177689.4949209774"/>
    <n v="855127.9796462123"/>
    <n v="3032817.4745671898"/>
    <n v="4080198.548034058"/>
    <n v="873201.37792192621"/>
    <n v="4953399.9259559838"/>
    <s v="Yes"/>
    <s v="Yes"/>
    <n v="1.89"/>
    <n v="0.41"/>
    <n v="5300600.7217309922"/>
    <n v="560634.3295100393"/>
    <n v="5861235.0512410318"/>
    <s v="Yes"/>
    <s v="Yes"/>
    <b v="1"/>
    <s v="No"/>
    <s v="No"/>
    <s v="Yes"/>
    <n v="0"/>
    <n v="0.16"/>
    <n v="0"/>
    <n v="218784.12858928365"/>
    <n v="218784.12858928365"/>
    <n v="0"/>
    <n v="0"/>
    <n v="0"/>
    <n v="0"/>
    <n v="1.89"/>
    <n v="0.41"/>
    <n v="5861235.0512410318"/>
    <n v="363640.41106188309"/>
    <n v="6224875.4623029148"/>
    <n v="2490821.6674858886"/>
    <n v="1095015.7609545735"/>
    <n v="217354.76720545464"/>
  </r>
  <r>
    <s v="020979302"/>
    <s v="020979302"/>
    <s v="1902857766"/>
    <s v="1902857766"/>
    <s v="COLUMBIA MEDICAL CENTER OF LAS COLINAS, INC-LAS COLINAS MEDICAL CENTER                        "/>
    <s v="Urban"/>
    <x v="1"/>
    <s v="Urban Dallas"/>
    <n v="1728423.2387017424"/>
    <n v="661049.88267727406"/>
    <n v="2389473.1213790164"/>
    <n v="1031585.0623492664"/>
    <n v="345354.97496246325"/>
    <n v="1376940.0373117295"/>
    <n v="5856873.4811546132"/>
    <n v="771795.3543193721"/>
    <n v="6628668.8354739854"/>
    <s v="Yes"/>
    <s v="Yes"/>
    <n v="0.68"/>
    <n v="0.39"/>
    <n v="1175327.8023171849"/>
    <n v="257809.4542441369"/>
    <n v="1433137.2565613217"/>
    <s v="Yes"/>
    <s v="Yes"/>
    <b v="1"/>
    <s v="Yes"/>
    <s v="Yes"/>
    <s v="Yes"/>
    <n v="1.89"/>
    <n v="0.54"/>
    <n v="3266719.9211462927"/>
    <n v="356966.93664572801"/>
    <n v="3623686.8577920208"/>
    <n v="1.88"/>
    <n v="0.54"/>
    <n v="3249435.6887592757"/>
    <n v="356966.93664572801"/>
    <n v="2.56"/>
    <n v="0.93"/>
    <n v="5039539.8819663245"/>
    <n v="310505.97075564443"/>
    <n v="5350045.8527219687"/>
    <n v="2140767.3475081688"/>
    <n v="1052534.6909591462"/>
    <n v="208922.5022018482"/>
  </r>
  <r>
    <s v="020957901"/>
    <s v="020957901"/>
    <s v="1649223645"/>
    <s v="1649223645"/>
    <s v="ST DAVIDS HEALTHCARE PARTNERSHIP LP LLP-ROUND ROCK MEDICAL CENTER                         "/>
    <s v="Urban"/>
    <x v="9"/>
    <s v="Urban Travis"/>
    <n v="3646927.2729283753"/>
    <n v="895614.52888459479"/>
    <n v="4542541.8018129701"/>
    <n v="1297831.8412773944"/>
    <n v="1321549.8009876895"/>
    <n v="2619381.6422650842"/>
    <n v="6046756.946791701"/>
    <n v="1694917.2390787948"/>
    <n v="7741674.1858704956"/>
    <s v="Yes"/>
    <s v="Yes"/>
    <n v="0.4"/>
    <n v="1.2"/>
    <n v="1458770.9091713503"/>
    <n v="1074737.4346615137"/>
    <n v="2533508.343832864"/>
    <s v="Yes"/>
    <s v="Yes"/>
    <b v="1"/>
    <s v="Yes"/>
    <s v="Yes"/>
    <s v="Yes"/>
    <n v="0.88"/>
    <n v="0.48"/>
    <n v="3209296.0001769704"/>
    <n v="429894.97386460548"/>
    <n v="3639190.974041576"/>
    <n v="0.87"/>
    <n v="0.06"/>
    <n v="3172826.7274476863"/>
    <n v="53736.871733075684"/>
    <n v="1.27"/>
    <n v="1.26"/>
    <n v="5760071.9430136262"/>
    <n v="355943.74423211633"/>
    <n v="6116015.6872457424"/>
    <n v="2447262.517094512"/>
    <n v="1199757.0490898029"/>
    <n v="238145.35224651932"/>
  </r>
  <r>
    <s v="121776205"/>
    <s v="121776204"/>
    <s v="1992700983"/>
    <s v="1992700983"/>
    <s v="BAYLOR MEDICAL CENTER AT IRVING-                                                  "/>
    <s v="Urban"/>
    <x v="1"/>
    <s v="Urban Dallas"/>
    <n v="1148613.9707775856"/>
    <n v="721924.29941155214"/>
    <n v="1870538.2701891377"/>
    <n v="3848326.5404610084"/>
    <n v="2803628.4787401701"/>
    <n v="6651955.0192011781"/>
    <n v="9508945.8573496956"/>
    <n v="4543646.5927605024"/>
    <n v="14052592.450110197"/>
    <s v="Yes"/>
    <s v="Yes"/>
    <n v="0.68"/>
    <n v="0.39"/>
    <n v="781057.50012875826"/>
    <n v="281550.47677050537"/>
    <n v="1062607.9768992637"/>
    <s v="Yes"/>
    <s v="Yes"/>
    <b v="1"/>
    <s v="Yes"/>
    <s v="Yes"/>
    <s v="Yes"/>
    <n v="5.29"/>
    <n v="4.1100000000000003"/>
    <n v="6076167.9054134283"/>
    <n v="2967108.8705814797"/>
    <n v="9043276.7759949081"/>
    <n v="5.29"/>
    <n v="4.1100000000000003"/>
    <n v="6076167.9054134283"/>
    <n v="2967108.8705814797"/>
    <n v="5.97"/>
    <n v="4.5"/>
    <n v="10105884.752894171"/>
    <n v="634937.76396094705"/>
    <n v="10740822.516855117"/>
    <n v="4297832.7218944076"/>
    <n v="2113082.5080075525"/>
    <n v="419435.56704016548"/>
  </r>
  <r>
    <s v="339153401"/>
    <s v="339153401"/>
    <s v="1710314141"/>
    <s v="1710314141"/>
    <s v="SAINT LUKE'S AT VINTAGE"/>
    <s v="Urban"/>
    <x v="0"/>
    <s v="Urban Harris"/>
    <n v="2975784.6272005392"/>
    <n v="1588421.8019729587"/>
    <n v="4564206.4291734975"/>
    <n v="1712355.3972854717"/>
    <n v="848129.10826603405"/>
    <n v="2560484.5055515058"/>
    <n v="3213512.1624674257"/>
    <n v="927954.01511163299"/>
    <n v="4141466.1775790588"/>
    <s v="Yes"/>
    <s v="Yes"/>
    <n v="1.89"/>
    <n v="0.41"/>
    <n v="5624232.9454090185"/>
    <n v="651252.93880891299"/>
    <n v="6275485.8842179319"/>
    <s v="Yes"/>
    <s v="Yes"/>
    <b v="1"/>
    <s v="No"/>
    <s v="No"/>
    <s v="Yes"/>
    <n v="0"/>
    <n v="0.12"/>
    <n v="0"/>
    <n v="190610.61623675504"/>
    <n v="190610.61623675504"/>
    <n v="0"/>
    <n v="0"/>
    <n v="0"/>
    <n v="0"/>
    <n v="1.89"/>
    <n v="0.41"/>
    <n v="6275485.8842179319"/>
    <n v="388095.3925176647"/>
    <n v="6663581.2767355964"/>
    <n v="2666365.4120729822"/>
    <n v="1172188.3540667379"/>
    <n v="232673.11385273331"/>
  </r>
  <r>
    <s v="112671602"/>
    <s v="112671602"/>
    <s v="1972581940"/>
    <s v="1972581940"/>
    <s v="COMMUNITY HOSPITAL OF BRAZOSPORT-BRAZOSPORT REGIONAL HEALTH SYSTEM                 "/>
    <s v="Urban"/>
    <x v="0"/>
    <s v="Urban Harris"/>
    <n v="732289.11023857887"/>
    <n v="2262158.7084045145"/>
    <n v="2994447.8186430931"/>
    <n v="591899.32906272088"/>
    <n v="502522.94529267191"/>
    <n v="1094422.2743553929"/>
    <n v="517598.87682617514"/>
    <n v="721838.13539040601"/>
    <n v="1239437.012216581"/>
    <s v="Yes"/>
    <s v="Yes"/>
    <n v="1.89"/>
    <n v="0.41"/>
    <n v="1384026.418350914"/>
    <n v="927485.07044585084"/>
    <n v="2311511.488796765"/>
    <s v="Yes"/>
    <s v="Yes"/>
    <b v="1"/>
    <s v="No"/>
    <s v="No"/>
    <s v="No"/>
    <n v="0"/>
    <n v="0"/>
    <n v="0"/>
    <n v="0"/>
    <n v="0"/>
    <n v="0"/>
    <n v="0"/>
    <n v="0"/>
    <n v="0"/>
    <n v="1.89"/>
    <n v="0.41"/>
    <n v="2311511.488796765"/>
    <n v="142950.27164827613"/>
    <n v="2454461.7604450411"/>
    <n v="982128.3288244789"/>
    <n v="431763.54749968188"/>
    <n v="85702.753056983434"/>
  </r>
  <r>
    <s v="094192402"/>
    <s v="094192402"/>
    <s v="1255384533"/>
    <s v="1255384533"/>
    <s v="MEDICAL CENTER OF LEWISVILLE SUBSIDIARY LP-MEDICAL CENTER OF LEWISVILLE                      "/>
    <s v="Urban"/>
    <x v="5"/>
    <s v="Urban Tarrant"/>
    <n v="2677780.0972557687"/>
    <n v="1266099.4222825319"/>
    <n v="3943879.5195383006"/>
    <n v="1821751.6184754902"/>
    <n v="759071.9968598967"/>
    <n v="2580823.6153353872"/>
    <n v="6140804.7631343771"/>
    <n v="1562949.0781018808"/>
    <n v="7703753.8412362579"/>
    <s v="Yes"/>
    <s v="Yes"/>
    <n v="0.77"/>
    <n v="0.66"/>
    <n v="2061890.6748869419"/>
    <n v="835625.61870647105"/>
    <n v="2897516.2935934132"/>
    <s v="Yes"/>
    <s v="Yes"/>
    <b v="1"/>
    <s v="Yes"/>
    <s v="Yes"/>
    <s v="Yes"/>
    <n v="1.06"/>
    <n v="0.4"/>
    <n v="2838446.9030911149"/>
    <n v="506439.76891301275"/>
    <n v="3344886.6720041279"/>
    <n v="1.06"/>
    <n v="0.33"/>
    <n v="2838446.9030911149"/>
    <n v="417812.80935323553"/>
    <n v="1.83"/>
    <n v="0.99"/>
    <n v="6153776.0060377633"/>
    <n v="377935.33135940717"/>
    <n v="6531711.3373971703"/>
    <n v="2613598.9745461042"/>
    <n v="1290393.8437670241"/>
    <n v="256136.27083397633"/>
  </r>
  <r>
    <s v="133245406"/>
    <s v="133245406"/>
    <s v="1215969787"/>
    <s v="1215969787"/>
    <s v="TENET HOSPITALS LIMITED-THE HOSPITALS OF PROVIDENCE SIERRA CAMPUS         "/>
    <s v="Urban"/>
    <x v="8"/>
    <s v="Urban El Paso"/>
    <n v="1711232.8223021177"/>
    <n v="1287526.4622447721"/>
    <n v="2998759.2845468898"/>
    <n v="1640241.8996459218"/>
    <n v="1597620.1194770392"/>
    <n v="3237862.019122961"/>
    <n v="8047321.9920532238"/>
    <n v="2214709.7655646689"/>
    <n v="10262031.757617893"/>
    <s v="Yes"/>
    <s v="Yes"/>
    <n v="0.11"/>
    <n v="0.56000000000000005"/>
    <n v="188235.61045323295"/>
    <n v="721014.8188570725"/>
    <n v="909250.42931030551"/>
    <s v="Yes"/>
    <s v="Yes"/>
    <b v="1"/>
    <s v="Yes"/>
    <s v="Yes"/>
    <s v="Yes"/>
    <n v="3.2"/>
    <n v="0.81"/>
    <n v="5475945.0313667767"/>
    <n v="1042896.4344182655"/>
    <n v="6518841.4657850424"/>
    <n v="3.12"/>
    <n v="0.8"/>
    <n v="5339046.4055826077"/>
    <n v="1030021.1697958177"/>
    <n v="3.23"/>
    <n v="1.36"/>
    <n v="7278318.0046887305"/>
    <n v="458852.12887846946"/>
    <n v="7737170.1335672"/>
    <n v="3095951.2572455802"/>
    <n v="1520668.2730461569"/>
    <n v="301844.51244476647"/>
  </r>
  <r>
    <s v="385345901"/>
    <s v="385345901"/>
    <s v="1417471467"/>
    <s v="1417471467"/>
    <s v="WEATHERFORD HEALTH SERVICES, LLC-                                                  "/>
    <s v="Urban"/>
    <x v="5"/>
    <s v="Urban Tarrant"/>
    <n v="2436278.3773373365"/>
    <n v="1353300.6485186638"/>
    <n v="3789579.0258560004"/>
    <n v="2171697.3181227394"/>
    <n v="1590294.8043538935"/>
    <n v="3761992.1224766327"/>
    <n v="4682820.1322413851"/>
    <n v="1683677.6544139229"/>
    <n v="6366497.7866553077"/>
    <s v="Yes"/>
    <s v="Yes"/>
    <n v="0.77"/>
    <n v="0.66"/>
    <n v="1875934.3505497491"/>
    <n v="893178.42802231817"/>
    <n v="2769112.7785720672"/>
    <s v="Yes"/>
    <s v="Yes"/>
    <b v="1"/>
    <s v="Yes"/>
    <s v="Yes"/>
    <s v="Yes"/>
    <n v="0.8"/>
    <n v="0.41"/>
    <n v="1949022.7018698694"/>
    <n v="554853.2658926521"/>
    <n v="2503875.9677625215"/>
    <n v="0.8"/>
    <n v="0.33"/>
    <n v="1949022.7018698694"/>
    <n v="446589.21401115909"/>
    <n v="1.57"/>
    <n v="0.99"/>
    <n v="5164724.694453096"/>
    <n v="320442.69439774088"/>
    <n v="5485167.388850837"/>
    <n v="2194834.8789747744"/>
    <n v="1083640.3914667321"/>
    <n v="215096.81725161069"/>
  </r>
  <r>
    <s v="186221101"/>
    <s v="186221101"/>
    <s v="1689629941"/>
    <s v="1689629941"/>
    <s v="METHODIST HOSPITAL OF DALLAS-METHODIST MANSFIELD MEDICAL CENTER                "/>
    <s v="Urban"/>
    <x v="5"/>
    <s v="Urban Tarrant"/>
    <n v="2529615.6796869021"/>
    <n v="1053200.0067253071"/>
    <n v="3582815.6864122092"/>
    <n v="1798902.7830122914"/>
    <n v="967469.60628403793"/>
    <n v="2766372.3892963296"/>
    <n v="8713693.6541282274"/>
    <n v="1899489.5100982659"/>
    <n v="10613183.164226493"/>
    <s v="Yes"/>
    <s v="Yes"/>
    <n v="0.77"/>
    <n v="0.66"/>
    <n v="1947804.0733589146"/>
    <n v="695112.00443870272"/>
    <n v="2642916.0777976173"/>
    <s v="Yes"/>
    <s v="Yes"/>
    <b v="1"/>
    <s v="Yes"/>
    <s v="Yes"/>
    <s v="Yes"/>
    <n v="1.86"/>
    <n v="0.8"/>
    <n v="4705085.1642176379"/>
    <n v="842560.00538024574"/>
    <n v="5547645.1695978837"/>
    <n v="1.86"/>
    <n v="0.65"/>
    <n v="4705085.1642176379"/>
    <n v="684580.00437144958"/>
    <n v="2.63"/>
    <n v="1.31"/>
    <n v="8032581.246386705"/>
    <n v="495250.83031472604"/>
    <n v="8527832.0767014306"/>
    <n v="3412326.7271713112"/>
    <n v="1684744.0806898219"/>
    <n v="334412.68200549227"/>
  </r>
  <r>
    <s v="127278304"/>
    <s v="127278304"/>
    <s v="1417941295"/>
    <s v="1417941295"/>
    <s v="UNIVERSITY OF TEXAS HEALTH AND SCIENCE CENTER AT TYLER"/>
    <s v="State-Owned Non-IMD"/>
    <x v="10"/>
    <s v="State-Owned Non-IMD MRSA Northeast"/>
    <n v="464849.32773077436"/>
    <n v="4531516.6470742794"/>
    <n v="4996365.9748050533"/>
    <n v="-1480.0005268980749"/>
    <n v="2425904.849816821"/>
    <n v="2424424.849289923"/>
    <n v="-34761.568243537011"/>
    <n v="855295.99988070549"/>
    <n v="820534.43163716851"/>
    <s v="No"/>
    <s v="Yes"/>
    <n v="0"/>
    <n v="0.54"/>
    <n v="0"/>
    <n v="2447018.9894201108"/>
    <n v="2447018.9894201108"/>
    <s v="Yes"/>
    <s v="Yes"/>
    <b v="1"/>
    <s v="No"/>
    <s v="No"/>
    <s v="No"/>
    <n v="0"/>
    <n v="0"/>
    <n v="0"/>
    <n v="0"/>
    <n v="0"/>
    <n v="0"/>
    <n v="0"/>
    <n v="0"/>
    <n v="0"/>
    <n v="0"/>
    <n v="0.54"/>
    <n v="2447018.9894201108"/>
    <n v="154400.42066651661"/>
    <n v="2601419.4100866276"/>
    <n v="1040931.9627520634"/>
    <n v="509039.07576447626"/>
    <n v="101041.53178107314"/>
  </r>
  <r>
    <s v="111905902"/>
    <s v="111905902"/>
    <s v="1306897277"/>
    <s v="1306897277"/>
    <s v="COLUMBIA MEDICAL CENTER OF DENTON SUBSIDIARY LP-DENTON REGIONAL MEDICAL CENTER                    "/>
    <s v="Urban"/>
    <x v="5"/>
    <s v="Urban Tarrant"/>
    <n v="2114180.6377701676"/>
    <n v="1038941.7355089119"/>
    <n v="3153122.3732790793"/>
    <n v="596272.38544303831"/>
    <n v="862768.58013878122"/>
    <n v="1459040.9655818194"/>
    <n v="5281596.7701285761"/>
    <n v="1713698.441094894"/>
    <n v="6995295.21122347"/>
    <s v="Yes"/>
    <s v="Yes"/>
    <n v="0.77"/>
    <n v="0.66"/>
    <n v="1627919.0910830291"/>
    <n v="685701.54543588182"/>
    <n v="2313620.636518911"/>
    <s v="Yes"/>
    <s v="Yes"/>
    <b v="1"/>
    <s v="Yes"/>
    <s v="Yes"/>
    <s v="Yes"/>
    <n v="1.2"/>
    <n v="0.69"/>
    <n v="2537016.765324201"/>
    <n v="716869.79750114912"/>
    <n v="3253886.5628253501"/>
    <n v="1.2"/>
    <n v="0.56000000000000005"/>
    <n v="2537016.765324201"/>
    <n v="581807.37188499072"/>
    <n v="1.97"/>
    <n v="1.2200000000000002"/>
    <n v="5432444.7737281024"/>
    <n v="342756.6879891135"/>
    <n v="5775201.4617172163"/>
    <n v="2310889.1128915274"/>
    <n v="1140939.0323247025"/>
    <n v="226470.29075670094"/>
  </r>
  <r>
    <s v="131036903"/>
    <s v="131036903"/>
    <s v="1396778064"/>
    <s v="1396778064"/>
    <s v="TEXAS HEALTH HARRIS METHODIST HOSPITAL CLEBURNE-                                                  "/>
    <s v="Urban"/>
    <x v="5"/>
    <s v="Urban Tarrant"/>
    <n v="1535289.4769051601"/>
    <n v="1752625.2171159503"/>
    <n v="3287914.6940211104"/>
    <n v="958105.9203519607"/>
    <n v="372271.99350987328"/>
    <n v="1330377.913861834"/>
    <n v="4586569.8674963471"/>
    <n v="2499226.5832549594"/>
    <n v="7085796.4507513065"/>
    <s v="Yes"/>
    <s v="Yes"/>
    <n v="0.77"/>
    <n v="0.66"/>
    <n v="1182172.8972169734"/>
    <n v="1156732.6432965272"/>
    <n v="2338905.5405135006"/>
    <s v="Yes"/>
    <s v="Yes"/>
    <b v="1"/>
    <s v="Yes"/>
    <s v="Yes"/>
    <s v="Yes"/>
    <n v="1.54"/>
    <n v="0.53"/>
    <n v="2364345.7944339467"/>
    <n v="928891.36507145374"/>
    <n v="3293237.1595054003"/>
    <n v="1.54"/>
    <n v="0.44"/>
    <n v="2364345.7944339467"/>
    <n v="771155.0955310181"/>
    <n v="2.31"/>
    <n v="1.1000000000000001"/>
    <n v="5474406.4304784657"/>
    <n v="339154.8189200419"/>
    <n v="5813561.2493985072"/>
    <n v="2326238.3983343192"/>
    <n v="1148517.3270954376"/>
    <n v="227974.54170398551"/>
  </r>
  <r>
    <s v="415580601"/>
    <s v="121789503"/>
    <s v="1447883301"/>
    <s v="1821009242"/>
    <s v="CHRISTUS Santa Rosa Hospital-San Marcos       "/>
    <s v="Urban"/>
    <x v="9"/>
    <s v="Urban Travis"/>
    <n v="404596.60019083659"/>
    <n v="740587.25502118852"/>
    <n v="1145183.8552120251"/>
    <n v="1364291.5528486096"/>
    <n v="979750.27548839245"/>
    <n v="2344041.8283370021"/>
    <n v="-1260252.6811003564"/>
    <n v="1764817.1043530297"/>
    <n v="504564.42325267335"/>
    <s v="No"/>
    <s v="Yes"/>
    <n v="0.4"/>
    <n v="1.2"/>
    <n v="161838.64007633465"/>
    <n v="888704.70602542616"/>
    <n v="1050543.3461017609"/>
    <s v="Yes"/>
    <s v="Yes"/>
    <b v="1"/>
    <s v="No"/>
    <s v="Yes"/>
    <s v="Yes"/>
    <n v="0"/>
    <n v="0.82"/>
    <n v="0"/>
    <n v="607281.54911737458"/>
    <n v="607281.54911737458"/>
    <n v="0"/>
    <n v="0.11"/>
    <n v="0"/>
    <n v="81464.598052330737"/>
    <n v="0.4"/>
    <n v="1.31"/>
    <n v="1132007.9441540916"/>
    <n v="71198.727693038716"/>
    <n v="1203206.6718471304"/>
    <n v="481451.11767291086"/>
    <n v="236028.7742673466"/>
    <n v="46850.448289388747"/>
  </r>
  <r>
    <s v="207311601"/>
    <s v="207311601"/>
    <s v="1114903523"/>
    <s v="1114903523"/>
    <s v="BRIM HEALTHCARE OF TEXAS LLC-WADLEY REGIONAL MEDICAL CENTER                    "/>
    <s v="Urban"/>
    <x v="10"/>
    <s v="Urban MRSA Northeast"/>
    <n v="2013097.5391227752"/>
    <n v="1046466.9996807864"/>
    <n v="3059564.5388035616"/>
    <n v="1585658.6600520127"/>
    <n v="989480.7896082605"/>
    <n v="2575139.4496602733"/>
    <n v="2636842.6912168125"/>
    <n v="984849.43672330829"/>
    <n v="3621692.1279401206"/>
    <s v="Yes"/>
    <s v="Yes"/>
    <n v="0.6"/>
    <n v="1.22"/>
    <n v="1207858.5234736651"/>
    <n v="1276689.7396105593"/>
    <n v="2484548.2630842244"/>
    <s v="Yes"/>
    <s v="Yes"/>
    <b v="1"/>
    <s v="Yes"/>
    <s v="No"/>
    <s v="Yes"/>
    <n v="0.49"/>
    <n v="0"/>
    <n v="986417.79417015985"/>
    <n v="0"/>
    <n v="986417.79417015985"/>
    <n v="0.49"/>
    <n v="0"/>
    <n v="986417.79417015985"/>
    <n v="0"/>
    <n v="1.0899999999999999"/>
    <n v="1.22"/>
    <n v="3470966.0572543838"/>
    <n v="215350.40802997752"/>
    <n v="3686316.4652843615"/>
    <n v="1475042.6704188846"/>
    <n v="721328.94803042745"/>
    <n v="143179.9350915582"/>
  </r>
  <r>
    <s v="192622201"/>
    <s v="192622201"/>
    <s v="1376662296"/>
    <s v="1376662296"/>
    <s v="CEDAR PARK REGIONAL MEDICAL CENTER                "/>
    <s v="Urban"/>
    <x v="9"/>
    <s v="Urban Travis"/>
    <n v="1409790.8892793721"/>
    <n v="1445348.2355247359"/>
    <n v="2855139.1248041079"/>
    <n v="973320.9175639709"/>
    <n v="923206.5500976207"/>
    <n v="1896527.4676615917"/>
    <n v="3984655.6786945984"/>
    <n v="1265774.0076287263"/>
    <n v="5250429.6863233242"/>
    <s v="Yes"/>
    <s v="Yes"/>
    <n v="0.4"/>
    <n v="1.2"/>
    <n v="563916.35571174882"/>
    <n v="1734417.882629683"/>
    <n v="2298334.2383414321"/>
    <s v="Yes"/>
    <s v="Yes"/>
    <b v="1"/>
    <s v="Yes"/>
    <s v="No"/>
    <s v="Yes"/>
    <n v="1.69"/>
    <n v="0"/>
    <n v="2382546.6028821389"/>
    <n v="0"/>
    <n v="2382546.6028821389"/>
    <n v="1.69"/>
    <n v="0"/>
    <n v="2382546.6028821389"/>
    <n v="0"/>
    <n v="2.09"/>
    <n v="1.2"/>
    <n v="4680880.8412235705"/>
    <n v="288071.76627617318"/>
    <n v="4968952.6074997438"/>
    <n v="1988276.6963649481"/>
    <n v="974741.76364084263"/>
    <n v="193481.02253514394"/>
  </r>
  <r>
    <s v="350857401"/>
    <s v="350857401"/>
    <s v="1871911016"/>
    <s v="1871911016"/>
    <s v="NORTH TEXAS - MCA, LLC-MEDICAL CENTER OF ALLIANCE                        "/>
    <s v="Urban"/>
    <x v="5"/>
    <s v="Urban Tarrant"/>
    <n v="1879015.2663227788"/>
    <n v="975201.5358220886"/>
    <n v="2854216.8021448674"/>
    <n v="1041720.4865753874"/>
    <n v="582887.49298867211"/>
    <n v="1624607.9795640595"/>
    <n v="3236244.3914096234"/>
    <n v="1240834.5563870403"/>
    <n v="4477078.9477966633"/>
    <s v="Yes"/>
    <s v="Yes"/>
    <n v="0.77"/>
    <n v="0.66"/>
    <n v="1446841.7550685396"/>
    <n v="643633.0136425785"/>
    <n v="2090474.768711118"/>
    <s v="Yes"/>
    <s v="Yes"/>
    <b v="1"/>
    <s v="Yes"/>
    <s v="Yes"/>
    <s v="Yes"/>
    <n v="0.66"/>
    <n v="0.43"/>
    <n v="1240150.075773034"/>
    <n v="419336.6604034981"/>
    <n v="1659486.7361765322"/>
    <n v="0.66"/>
    <n v="0.35"/>
    <n v="1240150.075773034"/>
    <n v="341320.537537731"/>
    <n v="1.4300000000000002"/>
    <n v="1.01"/>
    <n v="3671945.3820218835"/>
    <n v="227145.17393813437"/>
    <n v="3899090.5559600177"/>
    <n v="1560182.0950618419"/>
    <n v="770297.73512708605"/>
    <n v="152899.97721264075"/>
  </r>
  <r>
    <s v="349366001"/>
    <s v="349366001"/>
    <s v="1609275585"/>
    <s v="1609275585"/>
    <s v="CHCA PEARLAND, LP-HCA HOUSTON HEALTHCARE PEARLAND                   "/>
    <s v="Urban"/>
    <x v="0"/>
    <s v="Urban Harris"/>
    <n v="1275187.5718583723"/>
    <n v="1282319.190909313"/>
    <n v="2557506.7627676856"/>
    <n v="1954501.8952377909"/>
    <n v="729552.93069369905"/>
    <n v="2684054.8259314899"/>
    <n v="3014850.6190170008"/>
    <n v="947710.53611355834"/>
    <n v="3962561.1551305591"/>
    <s v="Yes"/>
    <s v="Yes"/>
    <n v="1.89"/>
    <n v="0.41"/>
    <n v="2410104.5108123235"/>
    <n v="525750.86827281828"/>
    <n v="2935855.3790851417"/>
    <s v="Yes"/>
    <s v="Yes"/>
    <b v="1"/>
    <s v="No"/>
    <s v="No"/>
    <s v="Yes"/>
    <n v="0.33"/>
    <n v="0.23"/>
    <n v="420811.89871326287"/>
    <n v="294933.41390914202"/>
    <n v="715745.31262240489"/>
    <n v="0"/>
    <n v="0"/>
    <n v="0"/>
    <n v="0"/>
    <n v="1.89"/>
    <n v="0.41"/>
    <n v="2935855.3790851417"/>
    <n v="185717.69918980962"/>
    <n v="3121573.0782749513"/>
    <n v="1249066.2515409393"/>
    <n v="549114.87633489002"/>
    <n v="108996.36367861682"/>
  </r>
  <r>
    <s v="135223905"/>
    <s v="135223905"/>
    <s v="1265430177"/>
    <s v="1265430177"/>
    <s v="BAYLOR MEDICAL CENTER AT WAXAHACHIE               "/>
    <s v="Urban"/>
    <x v="1"/>
    <s v="Urban Dallas"/>
    <n v="377715.29644654342"/>
    <n v="427658.82033279171"/>
    <n v="805374.11677933508"/>
    <n v="1455589.0137506914"/>
    <n v="1063973.5384436317"/>
    <n v="2519562.5521943234"/>
    <n v="4494118.4026255049"/>
    <n v="2422288.3728959095"/>
    <n v="6916406.7755214144"/>
    <s v="Yes"/>
    <s v="Yes"/>
    <n v="0.68"/>
    <n v="0.39"/>
    <n v="256846.40158364954"/>
    <n v="166786.93992978879"/>
    <n v="423633.34151343832"/>
    <s v="Yes"/>
    <s v="Yes"/>
    <b v="1"/>
    <s v="Yes"/>
    <s v="Yes"/>
    <s v="Yes"/>
    <n v="7.82"/>
    <n v="3.67"/>
    <n v="2953733.6182119697"/>
    <n v="1569507.8706213455"/>
    <n v="4523241.4888333157"/>
    <n v="7.81"/>
    <n v="3.67"/>
    <n v="2949956.4652475039"/>
    <n v="1569507.8706213455"/>
    <n v="8.49"/>
    <n v="4.0599999999999996"/>
    <n v="4943097.6773822876"/>
    <n v="315516.87302440143"/>
    <n v="5258614.5504066888"/>
    <n v="2104182.0261997329"/>
    <n v="1034547.0661470257"/>
    <n v="205352.05495987495"/>
  </r>
  <r>
    <s v="316296801"/>
    <s v="316296801"/>
    <s v="1215296884"/>
    <s v="1215296884"/>
    <s v="TEXAS HEALTH HARRIS METHODIST HOSPITAL ALLIANCE-                                                  "/>
    <s v="Urban"/>
    <x v="5"/>
    <s v="Urban Tarrant"/>
    <n v="1783727.1803331161"/>
    <n v="1065924.5530002126"/>
    <n v="2849651.7333333287"/>
    <n v="1012427.8270017921"/>
    <n v="194277.3542055391"/>
    <n v="1206705.1812073314"/>
    <n v="5638596.1194635257"/>
    <n v="1043214.4941064467"/>
    <n v="6681810.6135699721"/>
    <s v="Yes"/>
    <s v="Yes"/>
    <n v="0.77"/>
    <n v="0.66"/>
    <n v="1373469.9288564995"/>
    <n v="703510.20498014044"/>
    <n v="2076980.13383664"/>
    <s v="Yes"/>
    <s v="Yes"/>
    <b v="1"/>
    <s v="Yes"/>
    <s v="Yes"/>
    <s v="Yes"/>
    <n v="1.67"/>
    <n v="0.22"/>
    <n v="2978824.3911563037"/>
    <n v="234503.40166004677"/>
    <n v="3213327.7928163502"/>
    <n v="1.66"/>
    <n v="0.18"/>
    <n v="2960987.1193529726"/>
    <n v="191866.41954003827"/>
    <n v="2.4299999999999997"/>
    <n v="0.84000000000000008"/>
    <n v="5229833.6727296505"/>
    <n v="322162.57017517783"/>
    <n v="5551996.2429048279"/>
    <n v="2221575.7766359383"/>
    <n v="1096842.9868361165"/>
    <n v="217717.46176226021"/>
  </r>
  <r>
    <s v="369162801"/>
    <s v="369162801"/>
    <s v="1538522412"/>
    <s v="1538522412"/>
    <s v="TENET HOSPITALS LIMITED-THE HOSPITALS OF PROVIDENCE TRANSMOUNTAIN CAMPUS  "/>
    <s v="Urban"/>
    <x v="8"/>
    <s v="Urban El Paso"/>
    <n v="1463491.5590181414"/>
    <n v="1171327.7249890387"/>
    <n v="2634819.28400718"/>
    <n v="859622.08405223489"/>
    <n v="667589.02545197878"/>
    <n v="1527211.1095042136"/>
    <n v="4500599.3783331309"/>
    <n v="1554708.2912506568"/>
    <n v="6055307.6695837881"/>
    <s v="Yes"/>
    <s v="Yes"/>
    <n v="0.11"/>
    <n v="0.56000000000000005"/>
    <n v="160984.07149199556"/>
    <n v="655943.52599386172"/>
    <n v="816927.59748585732"/>
    <s v="Yes"/>
    <s v="Yes"/>
    <b v="1"/>
    <s v="Yes"/>
    <s v="Yes"/>
    <s v="Yes"/>
    <n v="2.0699999999999998"/>
    <n v="0.53"/>
    <n v="3029427.5271675522"/>
    <n v="620803.69424419047"/>
    <n v="3650231.2214117427"/>
    <n v="2.02"/>
    <n v="0.53"/>
    <n v="2956252.9492166457"/>
    <n v="620803.69424419047"/>
    <n v="2.13"/>
    <n v="1.0900000000000001"/>
    <n v="4393984.2409466933"/>
    <n v="272990.86078911996"/>
    <n v="4666975.1017358135"/>
    <n v="1867443.4172085689"/>
    <n v="917250.21497414028"/>
    <n v="182069.25786260737"/>
  </r>
  <r>
    <s v="217744601"/>
    <s v="217744601"/>
    <s v="1902047376"/>
    <s v="1902047376"/>
    <s v="FLOWER MOUND HOSPITAL PARTNERS LLC-TEXAS HEALTH PRESBYTERIAN HOSPITAL FLOWER MOUND   "/>
    <s v="Urban"/>
    <x v="5"/>
    <s v="Urban Tarrant"/>
    <n v="1748130.9413315991"/>
    <n v="663800.11973824084"/>
    <n v="2411931.0610698401"/>
    <n v="1356758.095451579"/>
    <n v="355427.97321419429"/>
    <n v="1712186.0686657731"/>
    <n v="6417368.6499126377"/>
    <n v="777587.091125543"/>
    <n v="7194955.7410381809"/>
    <s v="Yes"/>
    <s v="Yes"/>
    <n v="0.77"/>
    <n v="0.66"/>
    <n v="1346060.8248253313"/>
    <n v="438108.079027239"/>
    <n v="1784168.9038525703"/>
    <s v="Yes"/>
    <s v="Yes"/>
    <b v="1"/>
    <s v="Yes"/>
    <s v="Yes"/>
    <s v="Yes"/>
    <n v="2.02"/>
    <n v="0.36"/>
    <n v="3531224.5014898302"/>
    <n v="238968.0431057667"/>
    <n v="3770192.5445955968"/>
    <n v="2.02"/>
    <n v="0.28999999999999998"/>
    <n v="3531224.5014898302"/>
    <n v="192502.03472408984"/>
    <n v="2.79"/>
    <n v="0.95"/>
    <n v="5507895.4400664903"/>
    <n v="337145.45486797817"/>
    <n v="5845040.8949344689"/>
    <n v="2338834.6636990788"/>
    <n v="1154736.392621343"/>
    <n v="229208.99292178376"/>
  </r>
  <r>
    <s v="020977701"/>
    <s v="020977701"/>
    <s v="1134166192"/>
    <s v="1134166192"/>
    <s v="ORTHOPEDIC  HOSPITAL LTD-TEXAS ORTHOPEDIC  HOSPITAL                        "/>
    <s v="Urban"/>
    <x v="0"/>
    <s v="Urban Harris"/>
    <n v="582930.40502152231"/>
    <n v="1784232.7995032342"/>
    <n v="2367163.2045247564"/>
    <n v="468342.82104708487"/>
    <n v="137140.69215117139"/>
    <n v="605483.51319825626"/>
    <n v="1857544.1810963179"/>
    <n v="482359.76574894274"/>
    <n v="2339903.9468452604"/>
    <s v="Yes"/>
    <s v="Yes"/>
    <n v="1.89"/>
    <n v="0.41"/>
    <n v="1101738.4654906772"/>
    <n v="731535.44779632601"/>
    <n v="1833273.9132870031"/>
    <s v="Yes"/>
    <s v="Yes"/>
    <b v="1"/>
    <s v="No"/>
    <s v="No"/>
    <s v="Yes"/>
    <n v="0.9"/>
    <n v="0"/>
    <n v="524637.36451937014"/>
    <n v="0"/>
    <n v="524637.36451937014"/>
    <n v="0"/>
    <n v="0"/>
    <n v="0"/>
    <n v="0"/>
    <n v="1.89"/>
    <n v="0.41"/>
    <n v="1833273.9132870031"/>
    <n v="114212.52970998817"/>
    <n v="1947486.4429969913"/>
    <n v="779267.22530081624"/>
    <n v="342581.68894163379"/>
    <n v="68000.6315012751"/>
  </r>
  <r>
    <s v="343723801"/>
    <s v="343723801"/>
    <s v="1427472463"/>
    <s v="1427472463"/>
    <s v="RESOLUTE HOSPITAL COMPANY LLC-                                                  "/>
    <s v="Urban"/>
    <x v="2"/>
    <s v="Urban Bexar"/>
    <n v="1483279.7917174317"/>
    <n v="1011982.9427307248"/>
    <n v="2495262.7344481563"/>
    <n v="1249552.9521107986"/>
    <n v="625215.75402089464"/>
    <n v="1874768.7061316932"/>
    <n v="4275748.7365724621"/>
    <n v="934027.26069525699"/>
    <n v="5209775.9972677194"/>
    <s v="Yes"/>
    <s v="Yes"/>
    <n v="0.49"/>
    <n v="0.56999999999999995"/>
    <n v="726807.09794154158"/>
    <n v="576830.27735651308"/>
    <n v="1303637.3752980547"/>
    <s v="Yes"/>
    <s v="Yes"/>
    <b v="1"/>
    <s v="Yes"/>
    <s v="Yes"/>
    <s v="Yes"/>
    <n v="1.67"/>
    <n v="0.25"/>
    <n v="2477077.252168111"/>
    <n v="252995.7356826812"/>
    <n v="2730072.9878507922"/>
    <n v="1.36"/>
    <n v="0.11"/>
    <n v="2017260.5167357074"/>
    <n v="111318.12370037973"/>
    <n v="1.85"/>
    <n v="0.67999999999999994"/>
    <n v="3432216.0157341417"/>
    <n v="213074.59691973915"/>
    <n v="3645290.6126538808"/>
    <n v="1458626.5857473242"/>
    <n v="637607.11153332028"/>
    <n v="126561.59868882145"/>
  </r>
  <r>
    <s v="094105602"/>
    <s v="094105602"/>
    <s v="1518911833"/>
    <s v="1518911833"/>
    <s v="COLUMBIA NORTH HILLS HOSPITAL-COLUMBIA NORTH HILLS HOSPITA                      "/>
    <s v="Urban"/>
    <x v="5"/>
    <s v="Urban Tarrant"/>
    <n v="915430.69872303202"/>
    <n v="978003.13322759722"/>
    <n v="1893433.8319506291"/>
    <n v="840247.04277229612"/>
    <n v="656076.05161228811"/>
    <n v="1496323.0943845841"/>
    <n v="3597677.1796383709"/>
    <n v="1271135.7596963192"/>
    <n v="4868812.9393346906"/>
    <s v="Yes"/>
    <s v="Yes"/>
    <n v="0.77"/>
    <n v="0.66"/>
    <n v="704881.63801673462"/>
    <n v="645482.06793021422"/>
    <n v="1350363.7059469488"/>
    <s v="Yes"/>
    <s v="Yes"/>
    <b v="1"/>
    <s v="Yes"/>
    <s v="Yes"/>
    <s v="Yes"/>
    <n v="2.2000000000000002"/>
    <n v="0.45"/>
    <n v="2013947.5371906706"/>
    <n v="440101.40995241876"/>
    <n v="2454048.9471430895"/>
    <n v="2.2000000000000002"/>
    <n v="0.36"/>
    <n v="2013947.5371906706"/>
    <n v="352081.12796193501"/>
    <n v="2.97"/>
    <n v="1.02"/>
    <n v="3716392.3710995545"/>
    <n v="233900.4807095248"/>
    <n v="3950292.8518090793"/>
    <n v="1580670.1817228852"/>
    <n v="780413.1740890129"/>
    <n v="154907.83770118197"/>
  </r>
  <r>
    <s v="314161601"/>
    <s v="314161601"/>
    <s v="1124305065"/>
    <s v="1124305065"/>
    <s v="BAYLOR MEDICAL CENTERS AT GARLAND AND MCKINNEY-BAYLOR SCOTT AND WHITE MEDICAL CENTER - MCKINNEY  "/>
    <s v="Urban"/>
    <x v="1"/>
    <s v="Urban Dallas"/>
    <n v="285345.6171416018"/>
    <n v="119057.23315193925"/>
    <n v="404402.85029354104"/>
    <n v="1329411.2581768292"/>
    <n v="842265.33956251398"/>
    <n v="2171676.5977393431"/>
    <n v="4432219.2647694051"/>
    <n v="1556213.7320148209"/>
    <n v="5988432.996784226"/>
    <s v="Yes"/>
    <s v="Yes"/>
    <n v="0.68"/>
    <n v="0.39"/>
    <n v="194035.01965628925"/>
    <n v="46432.320929256304"/>
    <n v="240467.34058554555"/>
    <s v="Yes"/>
    <s v="Yes"/>
    <b v="1"/>
    <s v="Yes"/>
    <s v="Yes"/>
    <s v="Yes"/>
    <n v="10.35"/>
    <n v="8.83"/>
    <n v="2953327.1374155786"/>
    <n v="1051275.3687316235"/>
    <n v="4004602.5061472021"/>
    <n v="10.34"/>
    <n v="8.83"/>
    <n v="2950473.6812441628"/>
    <n v="1051275.3687316235"/>
    <n v="11.02"/>
    <n v="9.2200000000000006"/>
    <n v="4242216.390561332"/>
    <n v="270779.76961029781"/>
    <n v="4512996.1601716299"/>
    <n v="1805830.2835310765"/>
    <n v="887858.7491599418"/>
    <n v="176235.20922361503"/>
  </r>
  <r>
    <s v="412747401"/>
    <s v="189791001"/>
    <s v="1245878990"/>
    <s v="1144225699"/>
    <s v="WALKER COUNTY HOSPITAL CORPORATION-HUNTSVILLE MEMORIAL HOSPITAL                      "/>
    <s v="Urban"/>
    <x v="12"/>
    <s v="Urban Jefferson"/>
    <n v="102.64929260657254"/>
    <n v="0"/>
    <n v="102.64929260657254"/>
    <n v="968411.59162632399"/>
    <n v="1212154.5582523167"/>
    <n v="2180566.1498786407"/>
    <n v="-1056056.992259508"/>
    <n v="1334152.2024940276"/>
    <n v="278095.21023451956"/>
    <s v="No"/>
    <s v="Yes"/>
    <n v="0.84"/>
    <n v="1.1299999999999999"/>
    <n v="86.225405789520934"/>
    <n v="0"/>
    <n v="86.225405789520934"/>
    <s v="Yes"/>
    <s v="Yes"/>
    <b v="1"/>
    <s v="No"/>
    <s v="No"/>
    <s v="No"/>
    <n v="0"/>
    <n v="0"/>
    <n v="0"/>
    <n v="0"/>
    <n v="0"/>
    <n v="0"/>
    <n v="0"/>
    <n v="0"/>
    <n v="0"/>
    <n v="0.84"/>
    <n v="1.1299999999999999"/>
    <n v="86.225405789520934"/>
    <n v="5.2604358969734255"/>
    <n v="91.485841686494354"/>
    <n v="36.607144692433856"/>
    <n v="17.825546522513779"/>
    <n v="3.5382755690506587"/>
  </r>
  <r>
    <s v="110803703"/>
    <s v="110803703"/>
    <s v="1770579591"/>
    <s v="1770579591"/>
    <s v="FORT DUNCAN REGIONAL MEDICAL CENTER LP-FORT DUNCAN REGIONAL MEDICAL CENTER               "/>
    <s v="Rural"/>
    <x v="4"/>
    <s v="Rural Hidalgo"/>
    <n v="7523350.470294158"/>
    <n v="3621665.5756088262"/>
    <n v="11145016.045902984"/>
    <n v="-1341320.8750790134"/>
    <n v="961386.27398841083"/>
    <n v="-379934.60109060258"/>
    <n v="3621633.6320658596"/>
    <n v="4240358.6869610865"/>
    <n v="7861992.3190269461"/>
    <s v="Yes"/>
    <s v="Yes"/>
    <n v="0"/>
    <n v="0.11"/>
    <n v="0"/>
    <n v="398383.21331697091"/>
    <n v="398383.21331697091"/>
    <s v="Yes"/>
    <s v="Yes"/>
    <b v="1"/>
    <s v="Yes"/>
    <s v="Yes"/>
    <s v="Yes"/>
    <n v="0.34"/>
    <n v="0.74"/>
    <n v="2557939.1599000138"/>
    <n v="2680032.5259505315"/>
    <n v="5237971.6858505458"/>
    <n v="0.32"/>
    <n v="0.73"/>
    <n v="2407472.1504941308"/>
    <n v="2643815.870194443"/>
    <n v="0.32"/>
    <n v="0.84"/>
    <n v="5449671.2340055443"/>
    <n v="335168.71537526289"/>
    <n v="5784839.9493808076"/>
    <n v="2314745.8573452369"/>
    <n v="1139287.902302451"/>
    <n v="226142.55028536785"/>
  </r>
  <r>
    <s v="139172412"/>
    <s v="139172412"/>
    <s v="1396746129"/>
    <s v="1396746129"/>
    <s v="MEMORIAL MEDICAL CENTER OF EAST TEXAS-MEMORIAL MED CTR OF EAST TX                       "/>
    <s v="Rural"/>
    <x v="10"/>
    <s v="Rural MRSA Northeast"/>
    <n v="5483844.4032914182"/>
    <n v="3024011.5168076069"/>
    <n v="8507855.9200990256"/>
    <n v="-1431506.3289657738"/>
    <n v="1992272.8670821199"/>
    <n v="560766.53811634611"/>
    <n v="556973.14131351281"/>
    <n v="3753185.2460543974"/>
    <n v="4310158.3873679098"/>
    <s v="Yes"/>
    <s v="Yes"/>
    <n v="0"/>
    <n v="0.32"/>
    <n v="0"/>
    <n v="967683.68537843425"/>
    <n v="967683.68537843425"/>
    <s v="Yes"/>
    <s v="Yes"/>
    <b v="1"/>
    <s v="Yes"/>
    <s v="Yes"/>
    <s v="Yes"/>
    <n v="7.0000000000000007E-2"/>
    <n v="0.64"/>
    <n v="383869.10823039932"/>
    <n v="1935367.3707568685"/>
    <n v="2319236.4789872677"/>
    <n v="0.05"/>
    <n v="0.62"/>
    <n v="274192.2201645709"/>
    <n v="1874887.1404207163"/>
    <n v="0.05"/>
    <n v="0.94"/>
    <n v="3116763.0459637213"/>
    <n v="193117.79449382285"/>
    <n v="3309880.8404575442"/>
    <n v="1324415.7195006821"/>
    <n v="647668.99077644316"/>
    <n v="128558.8278598718"/>
  </r>
  <r>
    <s v="094164302"/>
    <s v="094164302"/>
    <s v="1487607792"/>
    <s v="1487607792"/>
    <s v="WOODLAND HEIGHTS MEDICAL CENTER                   "/>
    <s v="Rural"/>
    <x v="10"/>
    <s v="Rural MRSA Northeast"/>
    <n v="7846903.3951242771"/>
    <n v="1736414.3847008981"/>
    <n v="9583317.7798251752"/>
    <n v="-782178.79537613317"/>
    <n v="758251.57271849853"/>
    <n v="-23927.222657634644"/>
    <n v="5697883.1486239629"/>
    <n v="1667182.1428287895"/>
    <n v="7365065.2914527524"/>
    <s v="Yes"/>
    <s v="Yes"/>
    <n v="0"/>
    <n v="0.32"/>
    <n v="0"/>
    <n v="555652.60310428741"/>
    <n v="555652.60310428741"/>
    <s v="Yes"/>
    <s v="Yes"/>
    <b v="1"/>
    <s v="Yes"/>
    <s v="Yes"/>
    <s v="Yes"/>
    <n v="0.51"/>
    <n v="0.45"/>
    <n v="4001920.7315133815"/>
    <n v="781386.47311540414"/>
    <n v="4783307.2046287861"/>
    <n v="0.41"/>
    <n v="0.43"/>
    <n v="3217230.3920009532"/>
    <n v="746658.18542138615"/>
    <n v="0.41"/>
    <n v="0.75"/>
    <n v="4519541.1805266272"/>
    <n v="278262.15107793815"/>
    <n v="4797803.3316045655"/>
    <n v="1919793.0251082513"/>
    <n v="938821.84631596378"/>
    <n v="186351.11121644094"/>
  </r>
  <r>
    <s v="193399601"/>
    <s v="193399601"/>
    <s v="1629138029"/>
    <s v="1629138029"/>
    <s v="ROCKWALL REGIONAL HOSPITAL LLC-TEXAS HEALTH PRESBYTERIAN HOSPITAL ROCKWALL       "/>
    <s v="Urban"/>
    <x v="1"/>
    <s v="Urban Dallas"/>
    <n v="477942.68192313518"/>
    <n v="1107630.1410550943"/>
    <n v="1585572.8229782295"/>
    <n v="422754.94622612931"/>
    <n v="492016.31447338278"/>
    <n v="914771.26069951209"/>
    <n v="2109738.6233971594"/>
    <n v="1419648.9289825424"/>
    <n v="3529387.5523797018"/>
    <s v="Yes"/>
    <s v="Yes"/>
    <n v="0.68"/>
    <n v="0.39"/>
    <n v="325001.02370773198"/>
    <n v="431975.75501148682"/>
    <n v="756976.7787192188"/>
    <s v="Yes"/>
    <s v="Yes"/>
    <b v="1"/>
    <s v="Yes"/>
    <s v="Yes"/>
    <s v="Yes"/>
    <n v="2.6"/>
    <n v="0.62"/>
    <n v="1242650.9730001516"/>
    <n v="686730.68745415844"/>
    <n v="1929381.66045431"/>
    <n v="2.6"/>
    <n v="0.62"/>
    <n v="1242650.9730001516"/>
    <n v="686730.68745415844"/>
    <n v="3.2800000000000002"/>
    <n v="1.01"/>
    <n v="2686358.4391735289"/>
    <n v="167286.59162470972"/>
    <n v="2853645.0307982387"/>
    <n v="1141857.5226236074"/>
    <n v="561408.34551356081"/>
    <n v="111436.55150673362"/>
  </r>
  <r>
    <s v="163111101"/>
    <s v="163111101"/>
    <s v="1063411767"/>
    <s v="1063411767"/>
    <s v="ESSENT PRMC LP-PARIS REGIONAL MEDICAL CENTER                     "/>
    <s v="Rural"/>
    <x v="10"/>
    <s v="Rural MRSA Northeast"/>
    <n v="5921701.1009710934"/>
    <n v="2643966.3113273107"/>
    <n v="8565667.4122984037"/>
    <n v="165623.53688852862"/>
    <n v="2127620.6191558456"/>
    <n v="2293244.1560443742"/>
    <n v="1563610.2949853009"/>
    <n v="3446056.6495188219"/>
    <n v="5009666.9445041232"/>
    <s v="Yes"/>
    <s v="Yes"/>
    <n v="0"/>
    <n v="0.32"/>
    <n v="0"/>
    <n v="846069.21962473949"/>
    <n v="846069.21962473949"/>
    <s v="Yes"/>
    <s v="Yes"/>
    <b v="1"/>
    <s v="Yes"/>
    <s v="Yes"/>
    <s v="Yes"/>
    <n v="0.18"/>
    <n v="0.69"/>
    <n v="1065906.1981747968"/>
    <n v="1824336.7548158444"/>
    <n v="2890242.9529906409"/>
    <n v="0.15"/>
    <n v="0.66"/>
    <n v="888255.16514566401"/>
    <n v="1745017.7654760252"/>
    <n v="0.15"/>
    <n v="0.98"/>
    <n v="3479342.1502464283"/>
    <n v="216395.17457767841"/>
    <n v="3695737.3248241069"/>
    <n v="1478812.3331551184"/>
    <n v="723172.39765428472"/>
    <n v="143545.84997437155"/>
  </r>
  <r>
    <s v="121782009"/>
    <s v="121782009"/>
    <s v="1740288505"/>
    <s v="1740288505"/>
    <s v="UVALDE COUNTY HOSPITAL AUTHORITY-UVALDE MEMORIAL HOSPITAL                          "/>
    <s v="Rural"/>
    <x v="11"/>
    <s v="Rural MRSA West"/>
    <n v="7118555.1864081621"/>
    <n v="2442368.0166297453"/>
    <n v="9560923.2030379064"/>
    <n v="140666.30529198842"/>
    <n v="-811064.16409616207"/>
    <n v="-670397.85880417365"/>
    <n v="2287061.0705616162"/>
    <n v="3722982.819698575"/>
    <n v="6010043.8902601916"/>
    <s v="Yes"/>
    <s v="Yes"/>
    <n v="0.03"/>
    <n v="0.21"/>
    <n v="213556.65559224485"/>
    <n v="512897.28349224647"/>
    <n v="726453.93908449134"/>
    <s v="Yes"/>
    <s v="Yes"/>
    <b v="1"/>
    <s v="No"/>
    <s v="Yes"/>
    <s v="Yes"/>
    <n v="0.2"/>
    <n v="0.92"/>
    <n v="1423711.0372816324"/>
    <n v="2246978.5752993659"/>
    <n v="3670689.6125809983"/>
    <n v="0"/>
    <n v="0.77"/>
    <n v="0"/>
    <n v="1880623.3728049039"/>
    <n v="0.03"/>
    <n v="0.98"/>
    <n v="2607077.3118893956"/>
    <n v="160733.9966114155"/>
    <n v="2767811.308500811"/>
    <n v="1107512.0169835147"/>
    <n v="536451.48320005694"/>
    <n v="106482.74792531171"/>
  </r>
  <r>
    <s v="366812101"/>
    <s v="366812101"/>
    <s v="1033568621"/>
    <s v="1033568621"/>
    <s v="CHRISTUS HOPKINS HEALTH ALLIANCE-CHRISTUS MOTHER FRANCES HOSPITAL - SULPHUR SPRINGS"/>
    <s v="Rural"/>
    <x v="10"/>
    <s v="Rural MRSA Northeast"/>
    <n v="4141350.0712895119"/>
    <n v="3288692.023538331"/>
    <n v="7430042.0948278429"/>
    <n v="1283723.1650969293"/>
    <n v="244110.02542544622"/>
    <n v="1527833.1905223755"/>
    <n v="1815906.318696307"/>
    <n v="856816.64573214995"/>
    <n v="2672722.964428457"/>
    <s v="Yes"/>
    <s v="Yes"/>
    <n v="0"/>
    <n v="0.32"/>
    <n v="0"/>
    <n v="1052381.4475322659"/>
    <n v="1052381.4475322659"/>
    <s v="Yes"/>
    <s v="Yes"/>
    <b v="1"/>
    <s v="Yes"/>
    <s v="No"/>
    <s v="Yes"/>
    <n v="0.31"/>
    <n v="0"/>
    <n v="1283818.5220997487"/>
    <n v="0"/>
    <n v="1283818.5220997487"/>
    <n v="0.25"/>
    <n v="0"/>
    <n v="1035337.517822378"/>
    <n v="0"/>
    <n v="0.25"/>
    <n v="0.32"/>
    <n v="2087718.9653546438"/>
    <n v="129838.66962861503"/>
    <n v="2217557.6349832588"/>
    <n v="887333.51206220139"/>
    <n v="433925.98847747734"/>
    <n v="86131.986016073017"/>
  </r>
  <r>
    <s v="131030203"/>
    <s v="021798601"/>
    <s v="1801831748"/>
    <s v="1801831748"/>
    <s v="NACOGDOCHES COUNTY HOSPITAL DISTRICT-MEMORIAL HOSPITAL                                 "/>
    <s v="Rural"/>
    <x v="10"/>
    <s v="Rural MRSA Northeast"/>
    <n v="5306388.6464708336"/>
    <n v="2252828.3053508345"/>
    <n v="7559216.9518216681"/>
    <n v="-284435.07835826138"/>
    <n v="614597.61193345813"/>
    <n v="330162.53357519675"/>
    <n v="-552380.83294065669"/>
    <n v="836601.86470484314"/>
    <n v="284221.03176418645"/>
    <s v="No"/>
    <s v="Yes"/>
    <n v="0"/>
    <n v="0.32"/>
    <n v="0"/>
    <n v="720905.05771226704"/>
    <n v="720905.05771226704"/>
    <s v="Yes"/>
    <s v="Yes"/>
    <b v="1"/>
    <s v="No"/>
    <s v="Yes"/>
    <s v="Yes"/>
    <n v="0"/>
    <n v="0.04"/>
    <n v="0"/>
    <n v="90113.13221403338"/>
    <n v="90113.13221403338"/>
    <n v="0"/>
    <n v="0.03"/>
    <n v="0"/>
    <n v="67584.849160525031"/>
    <n v="0"/>
    <n v="0.35"/>
    <n v="788489.90687279205"/>
    <n v="48816.055974870251"/>
    <n v="837305.96284766227"/>
    <n v="335039.6079738636"/>
    <n v="163841.88255359625"/>
    <n v="32521.736682489358"/>
  </r>
  <r>
    <s v="409332001"/>
    <s v="409332001"/>
    <s v="1053963009"/>
    <s v="1467403477"/>
    <s v="COLLEGE STATION MEDICAL CENTER"/>
    <s v="Urban"/>
    <x v="3"/>
    <s v="Urban MRSA Central"/>
    <n v="268625.70779495355"/>
    <n v="293860.68751192046"/>
    <n v="562486.39530687407"/>
    <n v="674831.76254738728"/>
    <n v="1809388.7913781707"/>
    <n v="2484220.553925558"/>
    <n v="-603587.96292237449"/>
    <n v="2635704.0459226547"/>
    <n v="2032116.0830002802"/>
    <s v="No"/>
    <s v="Yes"/>
    <n v="0.5"/>
    <n v="1.0900000000000001"/>
    <n v="134312.85389747677"/>
    <n v="320308.14938799333"/>
    <n v="454621.00328547007"/>
    <s v="Yes"/>
    <s v="Yes"/>
    <b v="1"/>
    <s v="No"/>
    <s v="No"/>
    <s v="Yes"/>
    <n v="0"/>
    <n v="5.49"/>
    <n v="0"/>
    <n v="1613295.1744404435"/>
    <n v="1613295.1744404435"/>
    <n v="0"/>
    <n v="0"/>
    <n v="0"/>
    <n v="0"/>
    <n v="0.5"/>
    <n v="1.0900000000000001"/>
    <n v="454621.00328547007"/>
    <n v="28428.697082946397"/>
    <n v="483049.7003684165"/>
    <n v="193287.50710541822"/>
    <n v="90022.079138823305"/>
    <n v="17868.900843502721"/>
  </r>
  <r>
    <s v="094140302"/>
    <s v="094140302"/>
    <s v="1457382798"/>
    <s v="1457382798"/>
    <s v="TEXAS HEALTH PRESBYTERIAN HOSPITAL KAUFMAN-                                                  "/>
    <s v="Urban"/>
    <x v="1"/>
    <s v="Urban Dallas"/>
    <n v="112364.60757049602"/>
    <n v="1204702.3553276164"/>
    <n v="1317066.9628981124"/>
    <n v="184549.41963067779"/>
    <n v="116620.70366271923"/>
    <n v="301170.12329339702"/>
    <n v="523282.1280510198"/>
    <n v="1600853.4089202126"/>
    <n v="2124135.5369712324"/>
    <s v="Yes"/>
    <s v="Yes"/>
    <n v="0.68"/>
    <n v="0.39"/>
    <n v="76407.933147937307"/>
    <n v="469833.91857777041"/>
    <n v="546241.85172570776"/>
    <s v="Yes"/>
    <s v="Yes"/>
    <b v="1"/>
    <s v="Yes"/>
    <s v="Yes"/>
    <s v="Yes"/>
    <n v="2.77"/>
    <n v="0.65"/>
    <n v="311249.96297027398"/>
    <n v="783056.53096295067"/>
    <n v="1094306.4939332246"/>
    <n v="2.77"/>
    <n v="0.65"/>
    <n v="311249.96297027398"/>
    <n v="783056.53096295067"/>
    <n v="3.45"/>
    <n v="1.04"/>
    <n v="1640548.3456589326"/>
    <n v="102536.32647746538"/>
    <n v="1743084.672136398"/>
    <n v="697477.90070865839"/>
    <n v="342923.6192002506"/>
    <n v="68068.502827343837"/>
  </r>
  <r>
    <s v="130606006"/>
    <s v="130606006"/>
    <s v="1124076401"/>
    <s v="1124076401"/>
    <s v="DECATUR HOSPITAL AUTHORITY-WISE HEALTH SYSTEM                                "/>
    <s v="Rural"/>
    <x v="5"/>
    <s v="Rural Tarrant"/>
    <n v="5242337.8467618152"/>
    <n v="2476315.9448654694"/>
    <n v="7718653.7916272841"/>
    <n v="-1519513.4317435171"/>
    <n v="1431446.9005604624"/>
    <n v="-88066.531183054671"/>
    <n v="2475306.8330852129"/>
    <n v="5534206.0170571944"/>
    <n v="8009512.8501424072"/>
    <s v="Yes"/>
    <s v="Yes"/>
    <n v="0"/>
    <n v="0.71"/>
    <n v="0"/>
    <n v="1758184.3208544832"/>
    <n v="1758184.3208544832"/>
    <s v="Yes"/>
    <s v="Yes"/>
    <b v="1"/>
    <s v="Yes"/>
    <s v="Yes"/>
    <s v="Yes"/>
    <n v="0.33"/>
    <n v="1.06"/>
    <n v="1729971.4894313992"/>
    <n v="2624894.9015573976"/>
    <n v="4354866.3909887969"/>
    <n v="0.32"/>
    <n v="1.06"/>
    <n v="1677548.1109637809"/>
    <n v="2624894.9015573976"/>
    <n v="0.32"/>
    <n v="1.77"/>
    <n v="6060627.3333756626"/>
    <n v="376528.36217336461"/>
    <n v="6437155.6955490271"/>
    <n v="2575763.4800169882"/>
    <n v="1271713.5910994429"/>
    <n v="252428.34067015687"/>
  </r>
  <r>
    <s v="349059101"/>
    <s v="349059101"/>
    <s v="1871917971"/>
    <s v="1871917971"/>
    <s v="SAN ANTONIO BEHAVIORAL HEALTHCARE HOSPITAL, LLC-                                                  "/>
    <s v="Non-State-Owned IMD"/>
    <x v="2"/>
    <s v="Non-State-Owned IMD Bexar"/>
    <n v="4490507.872816544"/>
    <n v="0"/>
    <n v="4490507.872816544"/>
    <n v="995387.40000000549"/>
    <n v="0"/>
    <n v="995387.40000000549"/>
    <n v="0"/>
    <n v="0"/>
    <n v="0"/>
    <s v="No"/>
    <s v="No"/>
    <n v="0.09"/>
    <n v="0"/>
    <n v="404145.70855348895"/>
    <n v="0"/>
    <n v="404145.70855348895"/>
    <s v="No"/>
    <s v="No"/>
    <b v="1"/>
    <s v="No"/>
    <s v="No"/>
    <s v="No"/>
    <n v="0"/>
    <n v="0"/>
    <n v="0"/>
    <n v="0"/>
    <n v="0"/>
    <n v="0"/>
    <n v="0"/>
    <n v="0"/>
    <n v="0"/>
    <n v="0.09"/>
    <n v="0"/>
    <n v="404145.70855348895"/>
    <n v="24656.104235358744"/>
    <n v="428801.81278884772"/>
    <n v="171580.75736932957"/>
    <n v="75002.822634626718"/>
    <n v="14887.658821723195"/>
  </r>
  <r>
    <s v="121829905"/>
    <s v="121829905"/>
    <s v="1598764359"/>
    <s v="1598764359"/>
    <s v="WEST OAK HOSPITAL INC-TEXAS WEST OAKS HOSPITAL                          "/>
    <s v="Non-State-Owned IMD"/>
    <x v="0"/>
    <s v="Non-State-Owned IMD Harris"/>
    <n v="4813718.8219535947"/>
    <n v="0"/>
    <n v="4813718.8219535947"/>
    <n v="919734.95999999391"/>
    <n v="0"/>
    <n v="919734.95999999391"/>
    <n v="910212.03575078445"/>
    <n v="0"/>
    <n v="910212.03575078445"/>
    <s v="Yes"/>
    <s v="No"/>
    <n v="0.22"/>
    <n v="0"/>
    <n v="1059018.1408297908"/>
    <n v="0"/>
    <n v="1059018.1408297908"/>
    <s v="Yes"/>
    <s v="Yes"/>
    <b v="1"/>
    <s v="No"/>
    <s v="No"/>
    <s v="No"/>
    <n v="0"/>
    <n v="0"/>
    <n v="0"/>
    <n v="0"/>
    <n v="0"/>
    <n v="0"/>
    <n v="0"/>
    <n v="0"/>
    <n v="0"/>
    <n v="0.22"/>
    <n v="0"/>
    <n v="1059018.1408297908"/>
    <n v="64608.533790676913"/>
    <n v="1123626.6746204677"/>
    <n v="449607.97758263402"/>
    <n v="197656.792587976"/>
    <n v="39233.815321603041"/>
  </r>
  <r>
    <s v="130605205"/>
    <s v="130605205"/>
    <s v="1700885076"/>
    <s v="1700885076"/>
    <s v="NACOGDOCHES MEDICAL CENTER                        "/>
    <s v="Rural"/>
    <x v="10"/>
    <s v="Rural MRSA Northeast"/>
    <n v="4533623.1333574597"/>
    <n v="2351899.6300720973"/>
    <n v="6885522.763429557"/>
    <n v="-629661.50146264117"/>
    <n v="1757137.3963279808"/>
    <n v="1127475.8948653396"/>
    <n v="2758168.0263455855"/>
    <n v="2190417.8620431591"/>
    <n v="4948585.8883887446"/>
    <s v="Yes"/>
    <s v="Yes"/>
    <n v="0"/>
    <n v="0.32"/>
    <n v="0"/>
    <n v="752607.88162307115"/>
    <n v="752607.88162307115"/>
    <s v="Yes"/>
    <s v="Yes"/>
    <b v="1"/>
    <s v="Yes"/>
    <s v="Yes"/>
    <s v="Yes"/>
    <n v="0.42"/>
    <n v="0.43"/>
    <n v="1904121.716010133"/>
    <n v="1011316.8409310018"/>
    <n v="2915438.5569411349"/>
    <n v="0.34"/>
    <n v="0.41"/>
    <n v="1541431.8653415365"/>
    <n v="964278.84832955978"/>
    <n v="0.34"/>
    <n v="0.73"/>
    <n v="3258318.5952941673"/>
    <n v="201078.05524507671"/>
    <n v="3459396.6505392441"/>
    <n v="1384242.9757467734"/>
    <n v="676925.8608839938"/>
    <n v="134366.15997155153"/>
  </r>
  <r>
    <s v="191968002"/>
    <s v="191968001"/>
    <s v="1386779304"/>
    <s v="1386779304"/>
    <s v="UNIVERSITY BEHAVIORAL HEALTH OF EL PASO LLC       "/>
    <s v="Non-State-Owned IMD"/>
    <x v="8"/>
    <s v="Non-State-Owned IMD El Paso"/>
    <n v="3872366.8630033275"/>
    <n v="0"/>
    <n v="3872366.8630033275"/>
    <n v="560960.64000000013"/>
    <n v="0"/>
    <n v="560960.64000000013"/>
    <n v="889850.63604288222"/>
    <n v="0"/>
    <n v="889850.63604288222"/>
    <s v="Yes"/>
    <s v="No"/>
    <n v="0.13"/>
    <n v="0"/>
    <n v="503407.69219043257"/>
    <n v="0"/>
    <n v="503407.69219043257"/>
    <s v="Yes"/>
    <s v="Yes"/>
    <b v="1"/>
    <s v="No"/>
    <s v="No"/>
    <s v="Yes"/>
    <n v="7.0000000000000007E-2"/>
    <n v="0"/>
    <n v="271065.68041023298"/>
    <n v="0"/>
    <n v="271065.68041023298"/>
    <n v="0"/>
    <n v="0"/>
    <n v="0"/>
    <n v="0"/>
    <n v="0.13"/>
    <n v="0"/>
    <n v="503407.69219043257"/>
    <n v="30711.87512037122"/>
    <n v="534119.5673108038"/>
    <n v="213722.60366374507"/>
    <n v="104976.19491381268"/>
    <n v="20837.212779216559"/>
  </r>
  <r>
    <s v="337433201"/>
    <s v="337433201"/>
    <s v="1710985098"/>
    <s v="1710985098"/>
    <s v="TIRR MEMORIAL HERMANN"/>
    <s v="Urban"/>
    <x v="0"/>
    <s v="Urban Harris"/>
    <n v="116240.27832031573"/>
    <n v="1262096.2163166311"/>
    <n v="1378336.4946369468"/>
    <n v="484964.86033261108"/>
    <n v="0"/>
    <n v="484964.86033261108"/>
    <n v="877342.53194575734"/>
    <n v="0"/>
    <n v="877342.53194575734"/>
    <s v="Yes"/>
    <s v="No"/>
    <n v="1.89"/>
    <n v="0.41"/>
    <n v="219694.12602539672"/>
    <n v="517459.44868981873"/>
    <n v="737153.57471521548"/>
    <s v="Yes"/>
    <s v="Yes"/>
    <b v="1"/>
    <s v="No"/>
    <s v="No"/>
    <s v="Yes"/>
    <n v="3.94"/>
    <n v="0"/>
    <n v="457986.69658204395"/>
    <n v="0"/>
    <n v="457986.69658204395"/>
    <n v="0"/>
    <n v="0"/>
    <n v="0"/>
    <n v="0"/>
    <n v="1.89"/>
    <n v="0.41"/>
    <n v="737153.57471521548"/>
    <n v="46394.853343763672"/>
    <n v="783548.4280589791"/>
    <n v="313529.06800351996"/>
    <n v="137833.74195864532"/>
    <n v="27359.259989428494"/>
  </r>
  <r>
    <s v="138913209"/>
    <s v="138913209"/>
    <s v="1174526529"/>
    <s v="1174526529"/>
    <s v="TITUS COUNTY MEM HOSP DIST-TITUS REGIONAL MEDICAL CENTER                     "/>
    <s v="Rural"/>
    <x v="10"/>
    <s v="Rural MRSA Northeast"/>
    <n v="4943426.4425859852"/>
    <n v="2572864.6349058454"/>
    <n v="7516291.077491831"/>
    <n v="500745.24969064305"/>
    <n v="1080727.8065522932"/>
    <n v="1581473.0562429363"/>
    <n v="72774.540322104935"/>
    <n v="1928271.140672789"/>
    <n v="2001045.6809948939"/>
    <s v="Yes"/>
    <s v="Yes"/>
    <n v="0"/>
    <n v="0.32"/>
    <n v="0"/>
    <n v="823316.68316987052"/>
    <n v="823316.68316987052"/>
    <s v="Yes"/>
    <s v="Yes"/>
    <b v="1"/>
    <s v="No"/>
    <s v="Yes"/>
    <s v="Yes"/>
    <n v="0.01"/>
    <n v="0.3"/>
    <n v="49434.264425859852"/>
    <n v="771859.39047175355"/>
    <n v="821293.65489761345"/>
    <n v="0"/>
    <n v="0.28999999999999998"/>
    <n v="0"/>
    <n v="746130.74412269506"/>
    <n v="0"/>
    <n v="0.61"/>
    <n v="1569447.4272925656"/>
    <n v="97237.290112097209"/>
    <n v="1666684.7174046629"/>
    <n v="666907.2228223019"/>
    <n v="326132.58932752977"/>
    <n v="64735.573275769573"/>
  </r>
  <r>
    <s v="127304703"/>
    <s v="127304703"/>
    <s v="1508899204"/>
    <s v="1508899204"/>
    <s v="TEXAS HEALTH HARRIS METHODIST HOSPITAL AZLE-                                                  "/>
    <s v="Urban"/>
    <x v="5"/>
    <s v="Urban Tarrant"/>
    <n v="409531.44695927273"/>
    <n v="1055575.7830690197"/>
    <n v="1465107.2300282924"/>
    <n v="239933.30808521493"/>
    <n v="131581.47777367558"/>
    <n v="371514.78585889051"/>
    <n v="1213735.4731019104"/>
    <n v="1057982.287060305"/>
    <n v="2271717.7601622157"/>
    <s v="Yes"/>
    <s v="Yes"/>
    <n v="0.77"/>
    <n v="0.66"/>
    <n v="315339.21415864001"/>
    <n v="696680.01682555303"/>
    <n v="1012019.230984193"/>
    <s v="Yes"/>
    <s v="Yes"/>
    <b v="1"/>
    <s v="Yes"/>
    <s v="Yes"/>
    <s v="Yes"/>
    <n v="1.53"/>
    <n v="0.24"/>
    <n v="626583.11384768726"/>
    <n v="253338.1879365647"/>
    <n v="879921.30178425193"/>
    <n v="1.52"/>
    <n v="0.19"/>
    <n v="622487.7993780945"/>
    <n v="200559.39878311375"/>
    <n v="2.29"/>
    <n v="0.85000000000000009"/>
    <n v="1835066.4291454013"/>
    <n v="115125.27637887621"/>
    <n v="1950191.7055242776"/>
    <n v="780349.70904848457"/>
    <n v="385276.57469579024"/>
    <n v="76475.337788487275"/>
  </r>
  <r>
    <s v="358963201"/>
    <s v="358963201"/>
    <s v="1255708715"/>
    <s v="1255708715"/>
    <s v="OCH HOLDINGS-OUR CHILDRENS HOUSE                               "/>
    <s v="Children's"/>
    <x v="1"/>
    <s v="Children's Dallas"/>
    <n v="2545707.0178531609"/>
    <n v="386963.30675614672"/>
    <n v="2932670.3246093076"/>
    <n v="-94237.493770925328"/>
    <n v="220300.00883193119"/>
    <n v="126062.51506100586"/>
    <n v="3184504.0811582953"/>
    <n v="155290.37113665548"/>
    <n v="3339794.4522949508"/>
    <s v="Yes"/>
    <s v="Yes"/>
    <n v="0.59"/>
    <n v="0"/>
    <n v="1501967.1405333648"/>
    <n v="0"/>
    <n v="1501967.1405333648"/>
    <s v="Yes"/>
    <s v="Yes"/>
    <b v="1"/>
    <s v="Yes"/>
    <s v="Yes"/>
    <s v="Yes"/>
    <n v="0.46"/>
    <n v="0.28000000000000003"/>
    <n v="1171025.2282124541"/>
    <n v="108349.72589172109"/>
    <n v="1279374.9541041753"/>
    <n v="0.4"/>
    <n v="0.27"/>
    <n v="1018282.8071412644"/>
    <n v="104480.09282415963"/>
    <n v="0.99"/>
    <n v="0.27"/>
    <n v="2624730.0404987889"/>
    <n v="160129.41891637174"/>
    <n v="2784859.4594151606"/>
    <n v="1114333.6640903826"/>
    <n v="547875.9007250173"/>
    <n v="108750.43365198199"/>
  </r>
  <r>
    <s v="020982701"/>
    <s v="020982701"/>
    <s v="1548291883"/>
    <s v="1548291883"/>
    <s v="TEXAS HEALTH PRESBYTERIAN HOSPITAL ALLEN-                                                  "/>
    <s v="Urban"/>
    <x v="1"/>
    <s v="Urban Dallas"/>
    <n v="361914.13986388873"/>
    <n v="651368.44436312595"/>
    <n v="1013282.5842270147"/>
    <n v="294095.96519897529"/>
    <n v="200193.95991985942"/>
    <n v="494289.92511883471"/>
    <n v="1344229.6915394133"/>
    <n v="691636.53479105863"/>
    <n v="2035866.2263304719"/>
    <s v="Yes"/>
    <s v="Yes"/>
    <n v="0.68"/>
    <n v="0.39"/>
    <n v="246101.61510744435"/>
    <n v="254033.69330161912"/>
    <n v="500135.30840906349"/>
    <s v="Yes"/>
    <s v="Yes"/>
    <b v="1"/>
    <s v="Yes"/>
    <s v="Yes"/>
    <s v="Yes"/>
    <n v="2.11"/>
    <n v="0.47"/>
    <n v="763638.83511280513"/>
    <n v="306143.16885066917"/>
    <n v="1069782.0039634742"/>
    <n v="2.11"/>
    <n v="0.46"/>
    <n v="763638.83511280513"/>
    <n v="299629.48440703796"/>
    <n v="2.79"/>
    <n v="0.85000000000000009"/>
    <n v="1563403.6279289066"/>
    <n v="97564.112791596068"/>
    <n v="1660967.7407205026"/>
    <n v="664619.63177190197"/>
    <n v="326768.44569152844"/>
    <n v="64861.787360444083"/>
  </r>
  <r>
    <s v="361635101"/>
    <s v="361635101"/>
    <s v="1003282039"/>
    <s v="1003282039"/>
    <s v="SUN HOUSTON, LLC-                                                  "/>
    <s v="Non-State-Owned IMD"/>
    <x v="0"/>
    <s v="Non-State-Owned IMD Harris"/>
    <n v="4737620.7801573547"/>
    <n v="0"/>
    <n v="4737620.7801573547"/>
    <n v="1015111.7799999961"/>
    <n v="0"/>
    <n v="1015111.7799999961"/>
    <n v="5651857.0158544164"/>
    <n v="0"/>
    <n v="5651857.0158544164"/>
    <s v="Yes"/>
    <s v="No"/>
    <n v="0.22"/>
    <n v="0"/>
    <n v="1042276.571634618"/>
    <n v="0"/>
    <n v="1042276.571634618"/>
    <s v="Yes"/>
    <s v="Yes"/>
    <b v="1"/>
    <s v="No"/>
    <s v="No"/>
    <s v="Yes"/>
    <n v="0.68"/>
    <n v="0"/>
    <n v="3221582.1305070012"/>
    <n v="0"/>
    <n v="3221582.1305070012"/>
    <n v="0"/>
    <n v="0"/>
    <n v="0"/>
    <n v="0"/>
    <n v="0.22"/>
    <n v="0"/>
    <n v="1042276.571634618"/>
    <n v="63587.164847735323"/>
    <n v="1105863.7364823534"/>
    <n v="442500.31551604898"/>
    <n v="194532.12008008611"/>
    <n v="38613.584554373134"/>
  </r>
  <r>
    <s v="112742503"/>
    <s v="112742503"/>
    <s v="1326015595"/>
    <s v="1326015595"/>
    <s v="Clarity Child Guidance Center_x000a_8535 Tom Slick Drive_x000a_San Antonio, TX 78229"/>
    <s v="Non-State-Owned IMD"/>
    <x v="2"/>
    <s v="Non-state-owned IMD Bexar"/>
    <n v="4606608.8296181653"/>
    <n v="0"/>
    <n v="4606608.8296181653"/>
    <n v="-1159162.9400000032"/>
    <n v="0"/>
    <n v="-1159162.9400000032"/>
    <n v="-1973342.9478023518"/>
    <n v="0"/>
    <n v="-1973342.9478023518"/>
    <s v="No"/>
    <s v="No"/>
    <n v="0.09"/>
    <n v="0"/>
    <n v="414594.79466563486"/>
    <n v="0"/>
    <n v="414594.79466563486"/>
    <s v="Yes"/>
    <s v="Yes"/>
    <b v="1"/>
    <s v="No"/>
    <s v="No"/>
    <s v="No"/>
    <n v="0"/>
    <n v="0"/>
    <n v="0"/>
    <n v="0"/>
    <n v="0"/>
    <n v="0"/>
    <n v="0"/>
    <n v="0"/>
    <n v="0"/>
    <n v="0.09"/>
    <n v="0"/>
    <n v="414594.79466563486"/>
    <n v="25293.581637425999"/>
    <n v="439888.37630306085"/>
    <n v="176016.93489390679"/>
    <n v="76942.00183602974"/>
    <n v="15272.575513263035"/>
  </r>
  <r>
    <s v="333289201"/>
    <s v="333289201"/>
    <s v="1457791105"/>
    <s v="1457791105"/>
    <s v="DALLAS BEHAVIORAL HEALTHCARE HOSPITAL LLC-                                                  "/>
    <s v="Non-State-Owned IMD"/>
    <x v="1"/>
    <s v="Non-State-Owned IMD Dallas"/>
    <n v="4135155.7469895873"/>
    <n v="0"/>
    <n v="4135155.7469895873"/>
    <n v="857698.33000000007"/>
    <n v="0"/>
    <n v="857698.33000000007"/>
    <n v="1020808.7101261211"/>
    <n v="0"/>
    <n v="1020808.7101261211"/>
    <s v="Yes"/>
    <s v="No"/>
    <n v="0.32"/>
    <n v="0"/>
    <n v="1323249.839036668"/>
    <n v="0"/>
    <n v="1323249.839036668"/>
    <s v="Yes"/>
    <s v="Yes"/>
    <b v="1"/>
    <s v="No"/>
    <s v="No"/>
    <s v="No"/>
    <n v="0"/>
    <n v="0"/>
    <n v="0"/>
    <n v="0"/>
    <n v="0"/>
    <n v="0"/>
    <n v="0"/>
    <n v="0"/>
    <n v="0"/>
    <n v="0.32"/>
    <n v="0"/>
    <n v="1323249.839036668"/>
    <n v="80728.770020804688"/>
    <n v="1403978.6090574726"/>
    <n v="561788.00062825717"/>
    <n v="276210.00493775657"/>
    <n v="54826.207497440868"/>
  </r>
  <r>
    <s v="121816602"/>
    <s v="121816602"/>
    <s v="1164510673"/>
    <s v="1164510673"/>
    <s v="PALESTINE PRINCIPAL HEALTHCARE LIMITED PARTNERSHIP-PALESTINE REGIONAL MEDICAL                        "/>
    <s v="Rural"/>
    <x v="10"/>
    <s v="Rural MRSA Northeast"/>
    <n v="3702528.895424997"/>
    <n v="2044658.1528970725"/>
    <n v="5747187.0483220695"/>
    <n v="521491.29380433727"/>
    <n v="594247.61976659833"/>
    <n v="1115738.9135709356"/>
    <n v="2469797.078735169"/>
    <n v="1859632.368122007"/>
    <n v="4329429.4468571758"/>
    <s v="Yes"/>
    <s v="Yes"/>
    <n v="0"/>
    <n v="0.32"/>
    <n v="0"/>
    <n v="654290.60892706318"/>
    <n v="654290.60892706318"/>
    <s v="Yes"/>
    <s v="Yes"/>
    <b v="1"/>
    <s v="Yes"/>
    <s v="Yes"/>
    <s v="Yes"/>
    <n v="0.46"/>
    <n v="0.41"/>
    <n v="1703163.2918954988"/>
    <n v="838309.84268779971"/>
    <n v="2541473.1345832986"/>
    <n v="0.38"/>
    <n v="0.4"/>
    <n v="1406960.9802614988"/>
    <n v="817863.26115882909"/>
    <n v="0.38"/>
    <n v="0.72"/>
    <n v="2879114.8503473909"/>
    <n v="177687.64615167881"/>
    <n v="3056802.4964990695"/>
    <n v="1223148.9509491378"/>
    <n v="598147.26974786958"/>
    <n v="118729.03131302046"/>
  </r>
  <r>
    <s v="175965601"/>
    <s v="175965601"/>
    <s v="1861598633"/>
    <s v="1861598633"/>
    <s v="SHC KPH LP-KINGWOOD PINES HOSPITAL                           "/>
    <s v="Non-State-Owned IMD"/>
    <x v="0"/>
    <s v="Non-State-Owned IMD Harris"/>
    <n v="4308365.3914381154"/>
    <n v="0"/>
    <n v="4308365.3914381154"/>
    <n v="1185722.2499999981"/>
    <n v="0"/>
    <n v="1185722.2499999981"/>
    <n v="1296047.2931911079"/>
    <n v="0"/>
    <n v="1296047.2931911079"/>
    <s v="Yes"/>
    <s v="No"/>
    <n v="0.22"/>
    <n v="0"/>
    <n v="947840.38611638534"/>
    <n v="0"/>
    <n v="947840.38611638534"/>
    <s v="Yes"/>
    <s v="Yes"/>
    <b v="1"/>
    <s v="No"/>
    <s v="No"/>
    <s v="Yes"/>
    <n v="0.06"/>
    <n v="0"/>
    <n v="258501.92348628692"/>
    <n v="0"/>
    <n v="258501.92348628692"/>
    <n v="0"/>
    <n v="0"/>
    <n v="0"/>
    <n v="0"/>
    <n v="0.22"/>
    <n v="0"/>
    <n v="947840.38611638534"/>
    <n v="57825.806049540755"/>
    <n v="1005666.1921659261"/>
    <n v="402407.27013327373"/>
    <n v="176906.40356577665"/>
    <n v="35114.974172311246"/>
  </r>
  <r>
    <s v="021196301"/>
    <s v="021196301"/>
    <s v="1245344472"/>
    <s v="1245344472"/>
    <s v="TXDSHS dba North Texas State Hospital-Vernon"/>
    <s v="State-Owned IMD"/>
    <x v="11"/>
    <s v="State-Owned IMD MRSA West"/>
    <n v="719050.96623471112"/>
    <n v="0"/>
    <n v="719050.96623471112"/>
    <n v="801696.5"/>
    <n v="0"/>
    <n v="801696.5"/>
    <n v="-428008.31897608389"/>
    <n v="0"/>
    <n v="-428008.31897608389"/>
    <s v="No"/>
    <s v="No"/>
    <n v="1.1100000000000001"/>
    <n v="0"/>
    <n v="798146.57252052939"/>
    <n v="0"/>
    <n v="798146.57252052939"/>
    <s v="Yes"/>
    <s v="Yes"/>
    <b v="1"/>
    <s v="No"/>
    <s v="No"/>
    <s v="No"/>
    <n v="0"/>
    <n v="0"/>
    <n v="0"/>
    <n v="0"/>
    <n v="0"/>
    <n v="0"/>
    <n v="0"/>
    <n v="0"/>
    <n v="0"/>
    <n v="1.1100000000000001"/>
    <n v="0"/>
    <n v="798146.57252052939"/>
    <n v="48693.292222737873"/>
    <n v="846839.8647432673"/>
    <n v="338854.50347837101"/>
    <n v="164132.7572003192"/>
    <n v="32579.473742885024"/>
  </r>
  <r>
    <s v="021240902"/>
    <s v="021240902"/>
    <s v="1043280951"/>
    <s v="1043280951"/>
    <s v="TEXAS LAUREL RIDGE HOSPITAL LP-LAUREL RIDGE TREATMENT CENTER                     "/>
    <s v="Non-State-Owned IMD"/>
    <x v="2"/>
    <s v="Non-State-Owned IMD Bexar"/>
    <n v="3879877.277830427"/>
    <n v="0"/>
    <n v="3879877.277830427"/>
    <n v="1333190.959999999"/>
    <n v="0"/>
    <n v="1333190.959999999"/>
    <n v="459738.24041933473"/>
    <n v="0"/>
    <n v="459738.24041933473"/>
    <s v="Yes"/>
    <s v="No"/>
    <n v="0.09"/>
    <n v="0"/>
    <n v="349188.95500473841"/>
    <n v="0"/>
    <n v="349188.95500473841"/>
    <s v="Yes"/>
    <s v="Yes"/>
    <b v="1"/>
    <s v="No"/>
    <s v="No"/>
    <s v="Yes"/>
    <n v="0.02"/>
    <n v="0"/>
    <n v="77597.545556608544"/>
    <n v="0"/>
    <n v="77597.545556608544"/>
    <n v="0"/>
    <n v="0"/>
    <n v="0"/>
    <n v="0"/>
    <n v="0.09"/>
    <n v="0"/>
    <n v="349188.95500473841"/>
    <n v="21303.304947238685"/>
    <n v="370492.25995197712"/>
    <n v="148248.77289718416"/>
    <n v="64803.749498987338"/>
    <n v="12863.197397372731"/>
  </r>
  <r>
    <s v="376837601"/>
    <s v="376837601"/>
    <s v="1184179194"/>
    <s v="1184179194"/>
    <s v="METHODIST HEALTH CENTERS-HOUSTON METHODIST THE WOODLANDS HOSPITAL          "/>
    <s v="Urban"/>
    <x v="0"/>
    <s v="Urban Harris"/>
    <n v="713718.74780261237"/>
    <n v="965528.79521069629"/>
    <n v="1679247.5430133087"/>
    <n v="833698.73811873351"/>
    <n v="190658.40269300621"/>
    <n v="1024357.1408117397"/>
    <n v="3011338.4084121604"/>
    <n v="865832.94826262654"/>
    <n v="3877171.3566747867"/>
    <s v="Yes"/>
    <s v="Yes"/>
    <n v="1.89"/>
    <n v="0.41"/>
    <n v="1348928.4333469374"/>
    <n v="395866.80603638547"/>
    <n v="1744795.2393833229"/>
    <s v="Yes"/>
    <s v="Yes"/>
    <b v="1"/>
    <s v="No"/>
    <s v="No"/>
    <s v="Yes"/>
    <n v="1.62"/>
    <n v="0.34"/>
    <n v="1156224.371440232"/>
    <n v="328279.79037163674"/>
    <n v="1484504.1618118687"/>
    <n v="0"/>
    <n v="0"/>
    <n v="0"/>
    <n v="0"/>
    <n v="1.89"/>
    <n v="0.41"/>
    <n v="1744795.2393833229"/>
    <n v="107642.09768241747"/>
    <n v="1852437.3370657403"/>
    <n v="741234.27605348546"/>
    <n v="325861.63250200573"/>
    <n v="64681.789796266807"/>
  </r>
  <r>
    <s v="119877204"/>
    <s v="119877204"/>
    <s v="1104830900"/>
    <s v="1104830900"/>
    <s v="VAL VERDE HOSPITAL CORPORATION-VAL VERDE REGIONAL MEDICAL CENTER                 "/>
    <s v="Rural"/>
    <x v="11"/>
    <s v="Rural MRSA West"/>
    <n v="3042411.8686883608"/>
    <n v="2607429.5071536396"/>
    <n v="5649841.3758420004"/>
    <n v="1208739.1106204065"/>
    <n v="698929.80119234778"/>
    <n v="1907668.9118127543"/>
    <n v="418730.29548400221"/>
    <n v="1981089.8357079872"/>
    <n v="2399820.1311919894"/>
    <s v="Yes"/>
    <s v="Yes"/>
    <n v="0.03"/>
    <n v="0.21"/>
    <n v="91272.356060650825"/>
    <n v="547560.19650226424"/>
    <n v="638832.55256291502"/>
    <s v="Yes"/>
    <s v="Yes"/>
    <b v="1"/>
    <s v="No"/>
    <s v="Yes"/>
    <s v="Yes"/>
    <n v="7.0000000000000007E-2"/>
    <n v="0.38"/>
    <n v="212968.83080818527"/>
    <n v="990823.21271838306"/>
    <n v="1203792.0435265685"/>
    <n v="0"/>
    <n v="0.32"/>
    <n v="0"/>
    <n v="834377.44228916464"/>
    <n v="0.03"/>
    <n v="0.53"/>
    <n v="1473209.99485208"/>
    <n v="90459.098958580813"/>
    <n v="1563669.0938106608"/>
    <n v="625686.55119739787"/>
    <n v="303067.12095311616"/>
    <n v="60157.2012671009"/>
  </r>
  <r>
    <s v="127294003"/>
    <s v="127294003"/>
    <s v="1790782704"/>
    <s v="1790782704"/>
    <s v="SID PETERSON MEMORIAL HOSPITAL-PETERSON REGIONAL MEDICAL CENTER                  "/>
    <s v="Rural"/>
    <x v="11"/>
    <s v="Rural MRSA West"/>
    <n v="3907955.0965436217"/>
    <n v="2384353.2916472368"/>
    <n v="6292308.3881908581"/>
    <n v="464499.40721026389"/>
    <n v="1204235.8998187999"/>
    <n v="1668735.3070290638"/>
    <n v="319598.40404239995"/>
    <n v="679597.66043628007"/>
    <n v="999196.06447868003"/>
    <s v="Yes"/>
    <s v="Yes"/>
    <n v="0.03"/>
    <n v="0.21"/>
    <n v="117238.65289630865"/>
    <n v="500714.19124591973"/>
    <n v="617952.84414222836"/>
    <s v="Yes"/>
    <s v="Yes"/>
    <b v="1"/>
    <s v="No"/>
    <s v="Yes"/>
    <s v="Yes"/>
    <n v="0.04"/>
    <n v="0.05"/>
    <n v="156318.20386174487"/>
    <n v="119217.66458236185"/>
    <n v="275535.86844410672"/>
    <n v="0"/>
    <n v="0.04"/>
    <n v="0"/>
    <n v="95374.131665889479"/>
    <n v="0.03"/>
    <n v="0.25"/>
    <n v="713326.97580811789"/>
    <n v="43976.20783441946"/>
    <n v="757303.18364253733"/>
    <n v="303027.29590272496"/>
    <n v="146778.94220947227"/>
    <n v="29134.834357809959"/>
  </r>
  <r>
    <s v="130959304"/>
    <s v="130959304"/>
    <s v="1679678767"/>
    <s v="1679678767"/>
    <s v="MATAGORDA COUNTY HOSPITAL DISTRICT-MATAGORDA REGIONAL MEDICAL CENTER                 "/>
    <s v="Rural"/>
    <x v="0"/>
    <s v="Rural Harris"/>
    <n v="3493070.0464826059"/>
    <n v="2436003.8549202071"/>
    <n v="5929073.9014028125"/>
    <n v="-1096.0579982022755"/>
    <n v="1127432.4791899575"/>
    <n v="1126336.4211917552"/>
    <n v="-862376.77522327006"/>
    <n v="1207792.7178475214"/>
    <n v="345415.94262425136"/>
    <s v="No"/>
    <s v="Yes"/>
    <n v="0.06"/>
    <n v="0.46"/>
    <n v="209584.20278895635"/>
    <n v="1120561.7732632952"/>
    <n v="1330145.9760522516"/>
    <s v="Yes"/>
    <s v="Yes"/>
    <b v="1"/>
    <s v="No"/>
    <s v="No"/>
    <s v="Yes"/>
    <n v="0"/>
    <n v="0.02"/>
    <n v="0"/>
    <n v="48720.077098404145"/>
    <n v="48720.077098404145"/>
    <n v="0"/>
    <n v="0"/>
    <n v="0"/>
    <n v="0"/>
    <n v="0.06"/>
    <n v="0.46"/>
    <n v="1330145.9760522516"/>
    <n v="82002.028032683418"/>
    <n v="1412148.0040849349"/>
    <n v="565056.90235454601"/>
    <n v="248410.48317157483"/>
    <n v="49308.151230703661"/>
  </r>
  <r>
    <s v="387381201"/>
    <s v="387381201"/>
    <s v="1730697350"/>
    <s v="1730697350"/>
    <s v="JACKSONVILLE HOSPITAL LLC-UT HEALTH EAST TEXAS JACKSONVILLE HOSPITAL        "/>
    <s v="Rural"/>
    <x v="10"/>
    <s v="Rural MRSA Northeast"/>
    <n v="5144643.3040657472"/>
    <n v="2744633.8671687334"/>
    <n v="7889277.171234481"/>
    <n v="-410342.55399975646"/>
    <n v="958687.12405912112"/>
    <n v="548344.57005936466"/>
    <n v="-418885.53764207172"/>
    <n v="2179672.9222606136"/>
    <n v="1760787.3846185419"/>
    <s v="No"/>
    <s v="Yes"/>
    <n v="0"/>
    <n v="0.32"/>
    <n v="0"/>
    <n v="878282.83749399474"/>
    <n v="878282.83749399474"/>
    <s v="Yes"/>
    <s v="Yes"/>
    <b v="1"/>
    <s v="No"/>
    <s v="Yes"/>
    <s v="Yes"/>
    <n v="0"/>
    <n v="0.33"/>
    <n v="0"/>
    <n v="905729.17616568203"/>
    <n v="905729.17616568203"/>
    <n v="0"/>
    <n v="0.32"/>
    <n v="0"/>
    <n v="878282.83749399474"/>
    <n v="0"/>
    <n v="0.64"/>
    <n v="1756565.6749879895"/>
    <n v="107979.81583358569"/>
    <n v="1864545.4908215753"/>
    <n v="746079.23269734532"/>
    <n v="364849.47782296682"/>
    <n v="72420.668400345021"/>
  </r>
  <r>
    <s v="112697102"/>
    <s v="112697102"/>
    <s v="1689650616"/>
    <s v="1689650616"/>
    <s v="MEMORIAL HOSP OF POLK COUNTY-CHI ST LUKES HEALTH MEMORIAL LIVINGSTON           "/>
    <s v="Rural"/>
    <x v="12"/>
    <s v="Rural Jefferson"/>
    <n v="5309345.6560539911"/>
    <n v="2581317.8451590887"/>
    <n v="7890663.5012130793"/>
    <n v="-866475.37713551987"/>
    <n v="1047930.7136384058"/>
    <n v="181455.33650288591"/>
    <n v="-592487.95991904521"/>
    <n v="3007913.2011452662"/>
    <n v="2415425.241226221"/>
    <s v="No"/>
    <s v="Yes"/>
    <n v="0"/>
    <n v="0.25"/>
    <n v="0"/>
    <n v="645329.46128977218"/>
    <n v="645329.46128977218"/>
    <s v="Yes"/>
    <s v="Yes"/>
    <b v="1"/>
    <s v="No"/>
    <s v="Yes"/>
    <s v="Yes"/>
    <n v="0"/>
    <n v="0.64"/>
    <n v="0"/>
    <n v="1652043.4209018168"/>
    <n v="1652043.4209018168"/>
    <n v="0"/>
    <n v="0.63"/>
    <n v="0"/>
    <n v="1626230.2424502259"/>
    <n v="0"/>
    <n v="0.88"/>
    <n v="2271559.7037399979"/>
    <n v="140632.99364356883"/>
    <n v="2412192.6973835668"/>
    <n v="965214.78593106056"/>
    <n v="470003.36178605072"/>
    <n v="93293.151504717112"/>
  </r>
  <r>
    <s v="112746602"/>
    <s v="112746602"/>
    <s v="1922078815"/>
    <s v="1922078815"/>
    <s v="GLEN OAKS HOSPITAL INC-GLEN OAKS HOSPITAL                                "/>
    <s v="Non-State-Owned IMD"/>
    <x v="1"/>
    <s v="Non-State-Owned IMD Dallas"/>
    <n v="96469.879680881044"/>
    <n v="0"/>
    <n v="96469.879680881044"/>
    <n v="39277.06"/>
    <n v="0"/>
    <n v="39277.06"/>
    <n v="31504.061421515478"/>
    <n v="0"/>
    <n v="31504.061421515478"/>
    <s v="Yes"/>
    <s v="No"/>
    <n v="0.32"/>
    <n v="0"/>
    <n v="30870.361497881935"/>
    <n v="0"/>
    <n v="30870.361497881935"/>
    <s v="Yes"/>
    <s v="Yes"/>
    <b v="1"/>
    <s v="No"/>
    <s v="No"/>
    <s v="No"/>
    <n v="0"/>
    <n v="0"/>
    <n v="0"/>
    <n v="0"/>
    <n v="0"/>
    <n v="0"/>
    <n v="0"/>
    <n v="0"/>
    <n v="0"/>
    <n v="0.32"/>
    <n v="0"/>
    <n v="30870.361497881935"/>
    <n v="1883.3377041148131"/>
    <n v="32753.699201996747"/>
    <n v="13106.065198686982"/>
    <n v="6443.7587296196307"/>
    <n v="1279.0516160092911"/>
  </r>
  <r>
    <s v="112701102"/>
    <s v="112701102"/>
    <s v="1144274226"/>
    <s v="1144274226"/>
    <s v="NAVARRO REGIONAL HOSPITAL                         "/>
    <s v="Rural"/>
    <x v="1"/>
    <s v="Rural Dallas"/>
    <n v="2855450.7070191866"/>
    <n v="2232194.9308826537"/>
    <n v="5087645.6379018407"/>
    <n v="736647.72388576949"/>
    <n v="1330818.8538380675"/>
    <n v="2067466.577723837"/>
    <n v="5896485.3772147372"/>
    <n v="3273743.4131608917"/>
    <n v="9170228.7903756294"/>
    <s v="Yes"/>
    <s v="Yes"/>
    <n v="0.26"/>
    <n v="0.6"/>
    <n v="742417.18382498855"/>
    <n v="1339316.9585295923"/>
    <n v="2081734.1423545808"/>
    <s v="Yes"/>
    <s v="Yes"/>
    <b v="1"/>
    <s v="Yes"/>
    <s v="Yes"/>
    <s v="Yes"/>
    <n v="1.26"/>
    <n v="0.6"/>
    <n v="3597867.8908441751"/>
    <n v="1339316.9585295923"/>
    <n v="4937184.8493737672"/>
    <n v="1.25"/>
    <n v="0.6"/>
    <n v="3569313.3837739835"/>
    <n v="1339316.9585295923"/>
    <n v="1.51"/>
    <n v="1.2"/>
    <n v="6990364.4846581556"/>
    <n v="432692.83344662841"/>
    <n v="7423057.318104784"/>
    <n v="2970262.1552664489"/>
    <n v="1460366.0520607273"/>
    <n v="289874.84436178469"/>
  </r>
  <r>
    <s v="094178302"/>
    <s v="094178302"/>
    <s v="1114998911"/>
    <s v="1114998911"/>
    <s v="LAKE GRANBURY MEDICAL CENTER                      "/>
    <s v="Rural"/>
    <x v="5"/>
    <s v="Rural Tarrant"/>
    <n v="2931253.6074492224"/>
    <n v="1770703.3101157376"/>
    <n v="4701956.9175649602"/>
    <n v="-69690.699900984298"/>
    <n v="1577596.0780739393"/>
    <n v="1507905.378172955"/>
    <n v="6855923.1427334249"/>
    <n v="5234297.3076650426"/>
    <n v="12090220.450398467"/>
    <s v="Yes"/>
    <s v="Yes"/>
    <n v="0"/>
    <n v="0.71"/>
    <n v="0"/>
    <n v="1257199.3501821735"/>
    <n v="1257199.3501821735"/>
    <s v="Yes"/>
    <s v="Yes"/>
    <b v="1"/>
    <s v="Yes"/>
    <s v="Yes"/>
    <s v="Yes"/>
    <n v="1.63"/>
    <n v="1.56"/>
    <n v="4777943.3801422324"/>
    <n v="2762297.1637805509"/>
    <n v="7540240.5439227838"/>
    <n v="1.62"/>
    <n v="1.56"/>
    <n v="4748630.8440677403"/>
    <n v="2762297.1637805509"/>
    <n v="1.62"/>
    <n v="2.27"/>
    <n v="8768127.3580304645"/>
    <n v="542694.26509106613"/>
    <n v="9310821.6231215298"/>
    <n v="3725632.1642758497"/>
    <n v="1839430.1710945843"/>
    <n v="365117.04295509122"/>
  </r>
  <r>
    <s v="094222903"/>
    <s v="094222903"/>
    <s v="1003885641"/>
    <s v="1003885641"/>
    <s v="CHRISTUS SPOHN HEALTH SYSTEM CORPORATION-                                                  "/>
    <s v="Rural"/>
    <x v="7"/>
    <s v="Rural Nueces"/>
    <n v="1944521.9173631782"/>
    <n v="2502852.3392627016"/>
    <n v="4447374.2566258796"/>
    <n v="265286.8321347537"/>
    <n v="947557.9243512277"/>
    <n v="1212844.7564859814"/>
    <n v="788455.33428396564"/>
    <n v="2026913.1756334889"/>
    <n v="2815368.5099174548"/>
    <s v="Yes"/>
    <s v="Yes"/>
    <n v="0.19"/>
    <n v="0.16"/>
    <n v="369459.16429900384"/>
    <n v="400456.37428203225"/>
    <n v="769915.53858103603"/>
    <s v="Yes"/>
    <s v="Yes"/>
    <b v="1"/>
    <s v="Yes"/>
    <s v="Yes"/>
    <s v="Yes"/>
    <n v="0.15"/>
    <n v="0.45"/>
    <n v="291678.28760447673"/>
    <n v="1126283.5526682157"/>
    <n v="1417961.8402726925"/>
    <n v="0.03"/>
    <n v="0.45"/>
    <n v="58335.657520895344"/>
    <n v="1126283.5526682157"/>
    <n v="0.22"/>
    <n v="0.61"/>
    <n v="1954534.7487701471"/>
    <n v="120805.43278817106"/>
    <n v="2075340.1815583182"/>
    <n v="830426.62024874566"/>
    <n v="409963.91405666951"/>
    <n v="81375.642506501812"/>
  </r>
  <r>
    <s v="020811801"/>
    <s v="020811801"/>
    <s v="1447228747"/>
    <s v="1447228747"/>
    <s v="CHRISTUS SPOHN HEALTH SYSTEM CORPORATION-CHRISTUS SPOHN HOSPITAL BEEVILLE                  "/>
    <s v="Rural"/>
    <x v="7"/>
    <s v="Rural Nueces"/>
    <n v="2349638.6702605067"/>
    <n v="2070759.387150296"/>
    <n v="4420398.0574108027"/>
    <n v="574168.29259911645"/>
    <n v="248898.22755473852"/>
    <n v="823066.52015385497"/>
    <n v="308651.73259819206"/>
    <n v="1490524.8701200164"/>
    <n v="1799176.6027182085"/>
    <s v="Yes"/>
    <s v="Yes"/>
    <n v="0.19"/>
    <n v="0.16"/>
    <n v="446431.34734949627"/>
    <n v="331321.50194404734"/>
    <n v="777752.84929354361"/>
    <s v="Yes"/>
    <s v="Yes"/>
    <b v="1"/>
    <s v="No"/>
    <s v="Yes"/>
    <s v="Yes"/>
    <n v="0"/>
    <n v="0.39"/>
    <n v="0"/>
    <n v="807596.16098861548"/>
    <n v="807596.16098861548"/>
    <n v="0"/>
    <n v="0.38"/>
    <n v="0"/>
    <n v="786888.56711711246"/>
    <n v="0.19"/>
    <n v="0.54"/>
    <n v="1564641.4164106562"/>
    <n v="96297.562347362124"/>
    <n v="1660938.9787580182"/>
    <n v="664608.1229602336"/>
    <n v="328102.85792743432"/>
    <n v="65126.661046498237"/>
  </r>
  <r>
    <s v="281219001"/>
    <s v="281219001"/>
    <s v="1407990088"/>
    <s v="1407990088"/>
    <s v="ST LUKES PATIENTS MEDICAL CENTER-                                                  "/>
    <s v="Urban"/>
    <x v="0"/>
    <s v="Urban Harris"/>
    <n v="653342.34040159476"/>
    <n v="240444.60891458724"/>
    <n v="893786.94931618194"/>
    <n v="476305.81854682497"/>
    <n v="513179.54211421276"/>
    <n v="989485.36066103773"/>
    <n v="952195.25474275835"/>
    <n v="611138.44266000087"/>
    <n v="1563333.6974027592"/>
    <s v="Yes"/>
    <s v="Yes"/>
    <n v="1.89"/>
    <n v="0.41"/>
    <n v="1234817.023359014"/>
    <n v="98582.289654980763"/>
    <n v="1333399.3130139946"/>
    <s v="Yes"/>
    <s v="Yes"/>
    <b v="1"/>
    <s v="No"/>
    <s v="Yes"/>
    <s v="Yes"/>
    <n v="0"/>
    <n v="1.49"/>
    <n v="0"/>
    <n v="358262.46728273499"/>
    <n v="358262.46728273499"/>
    <n v="0"/>
    <n v="0.02"/>
    <n v="0"/>
    <n v="4808.892178291745"/>
    <n v="1.89"/>
    <n v="0.43"/>
    <n v="1338208.2051922865"/>
    <n v="84953.299706373858"/>
    <n v="1423161.5048986604"/>
    <n v="569463.84457015002"/>
    <n v="250347.86441676581"/>
    <n v="49692.711037559413"/>
  </r>
  <r>
    <s v="387377001"/>
    <s v="387377001"/>
    <s v="1326546797"/>
    <s v="1326546797"/>
    <s v="HENDERSON HOSPITAL LLC-UT HEALTH EAST TEXAS HENDERSON HOSPITAL           "/>
    <s v="Rural"/>
    <x v="10"/>
    <s v="Rural MRSA Northeast"/>
    <n v="4589817.698815763"/>
    <n v="2856683.8175134729"/>
    <n v="7446501.5163292363"/>
    <n v="-288082.40095327306"/>
    <n v="741442.84677080601"/>
    <n v="453360.44581753295"/>
    <n v="-420026.39408473903"/>
    <n v="1672277.5545201327"/>
    <n v="1252251.1604353937"/>
    <s v="No"/>
    <s v="Yes"/>
    <n v="0"/>
    <n v="0.32"/>
    <n v="0"/>
    <n v="914138.82160431135"/>
    <n v="914138.82160431135"/>
    <s v="Yes"/>
    <s v="Yes"/>
    <b v="1"/>
    <s v="No"/>
    <s v="Yes"/>
    <s v="Yes"/>
    <n v="0"/>
    <n v="0.18"/>
    <n v="0"/>
    <n v="514203.08715242508"/>
    <n v="514203.08715242508"/>
    <n v="0"/>
    <n v="0.18"/>
    <n v="0"/>
    <n v="514203.08715242508"/>
    <n v="0"/>
    <n v="0.5"/>
    <n v="1428341.9087567364"/>
    <n v="87983.539120479443"/>
    <n v="1516325.4478772159"/>
    <n v="606742.46471358929"/>
    <n v="296710.67323967966"/>
    <n v="58895.480420450047"/>
  </r>
  <r>
    <s v="353712801"/>
    <s v="353712801"/>
    <s v="1396138970"/>
    <s v="1396138970"/>
    <s v="SCOTT &amp; WHITE HOSPITAL-MARBLE FALLS-BAYLOR SCOTT &amp; WHITE MEDICAL CENTER-MARBLE FALLS  "/>
    <s v="Rural"/>
    <x v="9"/>
    <s v="Rural Travis"/>
    <n v="2264728.0238580136"/>
    <n v="2614288.8308654395"/>
    <n v="4879016.8547234535"/>
    <n v="323218.61667938018"/>
    <n v="574645.18727765442"/>
    <n v="897863.8039570346"/>
    <n v="968372.01167079201"/>
    <n v="966466.51749661192"/>
    <n v="1934838.5291674039"/>
    <s v="Yes"/>
    <s v="Yes"/>
    <n v="0.18"/>
    <n v="0.18"/>
    <n v="407651.0442944424"/>
    <n v="470571.98955577909"/>
    <n v="878223.03385022143"/>
    <s v="Yes"/>
    <s v="Yes"/>
    <b v="1"/>
    <s v="Yes"/>
    <s v="Yes"/>
    <s v="Yes"/>
    <n v="0.17"/>
    <n v="0.13"/>
    <n v="385003.76405586232"/>
    <n v="339857.54801250715"/>
    <n v="724861.31206836947"/>
    <n v="0.14000000000000001"/>
    <n v="0.12"/>
    <n v="317061.92334012192"/>
    <n v="313714.65970385273"/>
    <n v="0.32"/>
    <n v="0.3"/>
    <n v="1508999.6168941963"/>
    <n v="93298.43815822975"/>
    <n v="1602298.0550524259"/>
    <n v="641143.54374867782"/>
    <n v="314317.11175968865"/>
    <n v="62390.264223833547"/>
  </r>
  <r>
    <s v="021203701"/>
    <s v="021203701"/>
    <s v="1730187568"/>
    <s v="1730187568"/>
    <s v="CYPRESS CREEK HOSPITAL INC                        "/>
    <s v="Non-State-Owned IMD"/>
    <x v="0"/>
    <s v="Non-State-Owned IMD Harris"/>
    <n v="3839900.9663499147"/>
    <n v="0"/>
    <n v="3839900.9663499147"/>
    <n v="779227.6799999997"/>
    <n v="0"/>
    <n v="779227.6799999997"/>
    <n v="774580.02446387755"/>
    <n v="0"/>
    <n v="774580.02446387755"/>
    <s v="Yes"/>
    <s v="No"/>
    <n v="0.22"/>
    <n v="0"/>
    <n v="844778.2125969812"/>
    <n v="0"/>
    <n v="844778.2125969812"/>
    <s v="Yes"/>
    <s v="Yes"/>
    <b v="1"/>
    <s v="No"/>
    <s v="No"/>
    <s v="No"/>
    <n v="0"/>
    <n v="0"/>
    <n v="0"/>
    <n v="0"/>
    <n v="0"/>
    <n v="0"/>
    <n v="0"/>
    <n v="0"/>
    <n v="0"/>
    <n v="0.22"/>
    <n v="0"/>
    <n v="844778.2125969812"/>
    <n v="51538.193341460399"/>
    <n v="896316.40593844163"/>
    <n v="358652.04667220812"/>
    <n v="157670.71923743337"/>
    <n v="31296.793796916529"/>
  </r>
  <r>
    <s v="136436606"/>
    <s v="136436606"/>
    <s v="1093783391"/>
    <s v="1093783391"/>
    <s v="CHRISTUS SPOHN HEALTH SYSTEM CORPORATION-CHRISTUS SPOHN HOSPITAL KLEBERG                   "/>
    <s v="Rural"/>
    <x v="7"/>
    <s v="Rural Nueces"/>
    <n v="2490203.0236486034"/>
    <n v="1734843.6166700753"/>
    <n v="4225046.6403186787"/>
    <n v="116325.37280569272"/>
    <n v="418107.01805411116"/>
    <n v="534432.39085980388"/>
    <n v="1201807.603084899"/>
    <n v="1844792.2171712522"/>
    <n v="3046599.8202561513"/>
    <s v="Yes"/>
    <s v="Yes"/>
    <n v="0.19"/>
    <n v="0.16"/>
    <n v="473138.57449323463"/>
    <n v="277574.97866721207"/>
    <n v="750713.5531604467"/>
    <s v="Yes"/>
    <s v="Yes"/>
    <b v="1"/>
    <s v="Yes"/>
    <s v="Yes"/>
    <s v="Yes"/>
    <n v="0.2"/>
    <n v="0.63"/>
    <n v="498040.60472972068"/>
    <n v="1092951.4785021474"/>
    <n v="1590992.083231868"/>
    <n v="0.04"/>
    <n v="0.62"/>
    <n v="99608.120945944131"/>
    <n v="1075603.0423354467"/>
    <n v="0.23"/>
    <n v="0.78"/>
    <n v="1925924.7164418376"/>
    <n v="118735.02482364848"/>
    <n v="2044659.741265486"/>
    <n v="818150.14886997174"/>
    <n v="403903.28192551347"/>
    <n v="80172.639469507194"/>
  </r>
  <r>
    <s v="379200401"/>
    <s v="379200401"/>
    <s v="1376071530"/>
    <s v="1376071530"/>
    <s v="METHODIST HEALTHCARE SYSTEM OF SAN ANTONIO LTD LLP-METHODIST HOSPITAL SOUTH                          "/>
    <s v="Rural"/>
    <x v="2"/>
    <s v="Rural Bexar"/>
    <n v="1469960.3103553012"/>
    <n v="2322918.1695741685"/>
    <n v="3792878.4799294695"/>
    <n v="790210.66905859625"/>
    <n v="546917.2339417825"/>
    <n v="1337127.9030003787"/>
    <n v="1769072.6129895768"/>
    <n v="1709151.2752780702"/>
    <n v="3478223.888267647"/>
    <s v="Yes"/>
    <s v="Yes"/>
    <n v="0.63"/>
    <n v="0.18"/>
    <n v="926074.99552383984"/>
    <n v="418125.27052335034"/>
    <n v="1344200.2660471902"/>
    <s v="Yes"/>
    <s v="Yes"/>
    <b v="1"/>
    <s v="Yes"/>
    <s v="Yes"/>
    <s v="Yes"/>
    <n v="0.4"/>
    <n v="0.39"/>
    <n v="587984.12414212048"/>
    <n v="905938.08613392571"/>
    <n v="1493922.2102760463"/>
    <n v="0.28999999999999998"/>
    <n v="0.38"/>
    <n v="426288.49000303732"/>
    <n v="882708.90443818399"/>
    <n v="0.91999999999999993"/>
    <n v="0.56000000000000005"/>
    <n v="2653197.6604884118"/>
    <n v="163620.27001482778"/>
    <n v="2816817.9305032394"/>
    <n v="1127121.5267115664"/>
    <n v="492696.83414236119"/>
    <n v="97797.684294993465"/>
  </r>
  <r>
    <s v="388217701"/>
    <s v="169553801"/>
    <s v="1801826839"/>
    <s v="1801826839"/>
    <s v="BAYLOR SCOTT &amp; WHITE MEDICAL CENTER - CENTENNIAL-                                                  "/>
    <s v="Urban"/>
    <x v="1"/>
    <s v="Urban Dallas"/>
    <n v="211711.89966514241"/>
    <n v="181449.92761574782"/>
    <n v="393161.8272808902"/>
    <n v="605823.92496442224"/>
    <n v="279175.81799677486"/>
    <n v="884999.74296119716"/>
    <n v="-405192.78904818802"/>
    <n v="608276.7580920516"/>
    <n v="203083.96904386359"/>
    <s v="No"/>
    <s v="Yes"/>
    <n v="0.68"/>
    <n v="0.39"/>
    <n v="143964.09177229684"/>
    <n v="70765.471770141652"/>
    <n v="214729.5635424385"/>
    <s v="Yes"/>
    <s v="Yes"/>
    <b v="1"/>
    <s v="No"/>
    <s v="Yes"/>
    <s v="Yes"/>
    <n v="0"/>
    <n v="2.06"/>
    <n v="0"/>
    <n v="373786.8508884405"/>
    <n v="373786.8508884405"/>
    <n v="0"/>
    <n v="2.06"/>
    <n v="0"/>
    <n v="373786.8508884405"/>
    <n v="0.68"/>
    <n v="2.4500000000000002"/>
    <n v="588516.41443087906"/>
    <n v="36399.948871301647"/>
    <n v="624916.36330218066"/>
    <n v="250054.0336117346"/>
    <n v="122942.15216658931"/>
    <n v="24403.359126641066"/>
  </r>
  <r>
    <s v="162459501"/>
    <s v="162459501"/>
    <s v="1942292255"/>
    <s v="1942292255"/>
    <s v="TEXAS SPINE AND JOINT HOSPITAL LTD                "/>
    <s v="Urban"/>
    <x v="10"/>
    <s v="Urban MRSA Northeast"/>
    <n v="135701.15112994742"/>
    <n v="450861.75374482491"/>
    <n v="586562.9048747723"/>
    <n v="50671.221988049452"/>
    <n v="1815982.206641404"/>
    <n v="1866653.4286294533"/>
    <n v="218747.09656516544"/>
    <n v="2535210.9181155055"/>
    <n v="2753958.014680671"/>
    <s v="Yes"/>
    <s v="Yes"/>
    <n v="0.6"/>
    <n v="1.22"/>
    <n v="81420.69067796845"/>
    <n v="550051.33956868632"/>
    <n v="631472.03024665476"/>
    <s v="Yes"/>
    <s v="Yes"/>
    <b v="1"/>
    <s v="Yes"/>
    <s v="Yes"/>
    <s v="Yes"/>
    <n v="0.7"/>
    <n v="3.07"/>
    <n v="94990.80579096319"/>
    <n v="1384145.5839966123"/>
    <n v="1479136.3897875755"/>
    <n v="0.7"/>
    <n v="2.92"/>
    <n v="94990.80579096319"/>
    <n v="1316516.3209348887"/>
    <n v="1.2999999999999998"/>
    <n v="4.1399999999999997"/>
    <n v="2042979.1569725065"/>
    <n v="126501.98085023207"/>
    <n v="2169481.1378227388"/>
    <n v="868096.18248839083"/>
    <n v="424518.50286185736"/>
    <n v="84264.65047727745"/>
  </r>
  <r>
    <s v="136332705"/>
    <s v="136332705"/>
    <s v="1760567085"/>
    <s v="1760567085"/>
    <s v="STARR COUNTY MEMORIAL HOSPITAL                    "/>
    <s v="Rural"/>
    <x v="4"/>
    <s v="Rural Hidalgo"/>
    <n v="1147851.3523032642"/>
    <n v="2649179.4068159238"/>
    <n v="3797030.7591191879"/>
    <n v="-125393.02130949742"/>
    <n v="-298715.34154186258"/>
    <n v="-424108.36285136"/>
    <n v="-241609.09457089496"/>
    <n v="-259903.92413441918"/>
    <n v="-501513.01870531414"/>
    <s v="No"/>
    <s v="No"/>
    <n v="0"/>
    <n v="0.11"/>
    <n v="0"/>
    <n v="291409.73474975163"/>
    <n v="291409.73474975163"/>
    <s v="Yes"/>
    <s v="Yes"/>
    <b v="1"/>
    <s v="No"/>
    <s v="No"/>
    <s v="No"/>
    <n v="0"/>
    <n v="0"/>
    <n v="0"/>
    <n v="0"/>
    <n v="0"/>
    <n v="0"/>
    <n v="0"/>
    <n v="0"/>
    <n v="0"/>
    <n v="0"/>
    <n v="0.11"/>
    <n v="291409.73474975163"/>
    <n v="17969.986317745286"/>
    <n v="309379.72106749692"/>
    <n v="123795.20158794825"/>
    <n v="60930.393323610209"/>
    <n v="12094.356929662028"/>
  </r>
  <r>
    <s v="127263503"/>
    <s v="127263503"/>
    <s v="1073580726"/>
    <s v="1073580726"/>
    <s v="METHODIST HOSPITAL PLAINVIEW-COVENANT HOSPITAL PLAINVIEW                       "/>
    <s v="Rural"/>
    <x v="6"/>
    <s v="Rural Lubbock"/>
    <n v="2260508.4165868"/>
    <n v="1919459.7745598957"/>
    <n v="4179968.191146696"/>
    <n v="999922.01058161212"/>
    <n v="2993001.8899628874"/>
    <n v="3992923.9005444995"/>
    <n v="1893855.1128494027"/>
    <n v="9461545.9457598347"/>
    <n v="11355401.058609238"/>
    <s v="Yes"/>
    <s v="Yes"/>
    <n v="0.67"/>
    <n v="0.5"/>
    <n v="1514540.6391131561"/>
    <n v="959729.88727994787"/>
    <n v="2474270.5263931039"/>
    <s v="Yes"/>
    <s v="Yes"/>
    <b v="1"/>
    <s v="No"/>
    <s v="Yes"/>
    <s v="Yes"/>
    <n v="0.12"/>
    <n v="3.09"/>
    <n v="271261.009990416"/>
    <n v="5931130.7033900777"/>
    <n v="6202391.7133804932"/>
    <n v="0"/>
    <n v="2.96"/>
    <n v="0"/>
    <n v="5681600.9326972915"/>
    <n v="0.67"/>
    <n v="3.46"/>
    <n v="8155871.4590903949"/>
    <n v="500401.62903325527"/>
    <n v="8656273.0881236494"/>
    <n v="3463721.1134817977"/>
    <n v="1133242.6795721143"/>
    <n v="224942.60593195321"/>
  </r>
  <r>
    <s v="094221102"/>
    <s v="094221102"/>
    <s v="1386652527"/>
    <s v="1386652527"/>
    <s v="CORNERSTONE REGIONAL HOSPITAL                     "/>
    <s v="Urban"/>
    <x v="4"/>
    <s v="Urban Hidalgo"/>
    <n v="225276.92637501104"/>
    <n v="596499.64147594513"/>
    <n v="821776.56785095623"/>
    <n v="106836.10146727535"/>
    <n v="514443.24963583524"/>
    <n v="621279.35110311059"/>
    <n v="249255.10289726284"/>
    <n v="473986.22618994577"/>
    <n v="723241.32908720861"/>
    <s v="Yes"/>
    <s v="Yes"/>
    <n v="0.74"/>
    <n v="0.57999999999999996"/>
    <n v="166704.92551750818"/>
    <n v="345969.79205604817"/>
    <n v="512674.71757355635"/>
    <s v="Yes"/>
    <s v="Yes"/>
    <b v="1"/>
    <s v="Yes"/>
    <s v="Yes"/>
    <s v="Yes"/>
    <n v="0.26"/>
    <n v="0.15"/>
    <n v="58572.00085750287"/>
    <n v="89474.946221391772"/>
    <n v="148046.94707889465"/>
    <n v="0.25"/>
    <n v="0.13"/>
    <n v="56319.23159375276"/>
    <n v="77544.95339187287"/>
    <n v="0.99"/>
    <n v="0.71"/>
    <n v="646538.90255918191"/>
    <n v="39967.253731026103"/>
    <n v="686506.15629020799"/>
    <n v="274698.57337796385"/>
    <n v="135203.07658664027"/>
    <n v="26837.086994375746"/>
  </r>
  <r>
    <s v="094351601"/>
    <s v="094351601"/>
    <s v="1821061532"/>
    <s v="1821061532"/>
    <s v="HEALTHSOUTH REHABILITATION-ENCOMPASS HEALTH  REHABILITATION HOSPITAL OF MIDLA"/>
    <s v="Urban"/>
    <x v="11"/>
    <s v="Urban MRSA West"/>
    <n v="875266.50420204457"/>
    <n v="0"/>
    <n v="875266.50420204457"/>
    <n v="791766.83209216979"/>
    <n v="0"/>
    <n v="791766.83209216979"/>
    <n v="304714.07538726006"/>
    <n v="0"/>
    <n v="304714.07538726006"/>
    <s v="Yes"/>
    <s v="No"/>
    <n v="0.4"/>
    <n v="0.93"/>
    <n v="350106.60168081784"/>
    <n v="0"/>
    <n v="350106.60168081784"/>
    <s v="Yes"/>
    <s v="Yes"/>
    <b v="1"/>
    <s v="No"/>
    <s v="No"/>
    <s v="No"/>
    <n v="0"/>
    <n v="0"/>
    <n v="0"/>
    <n v="0"/>
    <n v="0"/>
    <n v="0"/>
    <n v="0"/>
    <n v="0"/>
    <n v="0"/>
    <n v="0.4"/>
    <n v="0.93"/>
    <n v="350106.60168081784"/>
    <n v="22083.518989920427"/>
    <n v="372190.12067073828"/>
    <n v="148928.15488518926"/>
    <n v="72137.122083792972"/>
    <n v="14318.832601757169"/>
  </r>
  <r>
    <s v="162965101"/>
    <s v="162965101"/>
    <s v="1659352987"/>
    <s v="1659352987"/>
    <s v="USMD HOSPITAL AT ARLINGTON LP                     "/>
    <s v="Urban"/>
    <x v="5"/>
    <s v="Urban Tarrant"/>
    <n v="479788.03045280272"/>
    <n v="315879.98746524914"/>
    <n v="795668.01791805192"/>
    <n v="127708.38452404249"/>
    <n v="249248.02635735791"/>
    <n v="376956.4108814004"/>
    <n v="938942.94296095264"/>
    <n v="301602.05894208798"/>
    <n v="1240545.0019030406"/>
    <s v="Yes"/>
    <s v="Yes"/>
    <n v="0.77"/>
    <n v="0.66"/>
    <n v="369436.78344865813"/>
    <n v="208480.79172706444"/>
    <n v="577917.5751757226"/>
    <s v="Yes"/>
    <s v="Yes"/>
    <b v="1"/>
    <s v="Yes"/>
    <s v="Yes"/>
    <s v="Yes"/>
    <n v="0.83"/>
    <n v="0.21"/>
    <n v="398224.06527582626"/>
    <n v="66334.797367702311"/>
    <n v="464558.86264352856"/>
    <n v="0.82"/>
    <n v="0.16"/>
    <n v="393426.18497129821"/>
    <n v="50540.797994439861"/>
    <n v="1.5899999999999999"/>
    <n v="0.82000000000000006"/>
    <n v="1021884.5581414606"/>
    <n v="64500.63116434103"/>
    <n v="1086385.1893058016"/>
    <n v="434706.16964882356"/>
    <n v="214624.42043535109"/>
    <n v="42601.798625861615"/>
  </r>
  <r>
    <s v="333086201"/>
    <s v="333086201"/>
    <s v="1578809505"/>
    <s v="1578809505"/>
    <s v="TEXAS OAKS PSYCHIATRIC HOSPITAL LP-AUSTIN OAKS HOSPITAL                              "/>
    <s v="Non-State-Owned IMD"/>
    <x v="9"/>
    <s v="Non-State-Owned IMD Travis"/>
    <n v="1759869.3275945126"/>
    <n v="0"/>
    <n v="1759869.3275945126"/>
    <n v="736240.95999999903"/>
    <n v="0"/>
    <n v="736240.95999999903"/>
    <n v="815171.27156385919"/>
    <n v="0"/>
    <n v="815171.27156385919"/>
    <s v="Yes"/>
    <s v="No"/>
    <n v="0.44"/>
    <n v="0"/>
    <n v="774342.50414158555"/>
    <n v="0"/>
    <n v="774342.50414158555"/>
    <s v="Yes"/>
    <s v="Yes"/>
    <b v="1"/>
    <s v="No"/>
    <s v="No"/>
    <s v="Yes"/>
    <n v="0.02"/>
    <n v="0"/>
    <n v="35197.386551890253"/>
    <n v="0"/>
    <n v="35197.386551890253"/>
    <n v="0"/>
    <n v="0"/>
    <n v="0"/>
    <n v="0"/>
    <n v="0.44"/>
    <n v="0"/>
    <n v="774342.50414158555"/>
    <n v="47241.054629327504"/>
    <n v="821583.55877091305"/>
    <n v="328748.4452065932"/>
    <n v="161167.12520984147"/>
    <n v="31990.811667057533"/>
  </r>
  <r>
    <s v="217547301"/>
    <s v="217547301"/>
    <s v="1093021719"/>
    <s v="1093021719"/>
    <s v="BEHAVIORAL HEALTH MANAGEMENT, LLC-                                                  "/>
    <s v="Non-State-Owned IMD"/>
    <x v="0"/>
    <s v="Non-State-Owned IMD Harris"/>
    <n v="2654314.8209046936"/>
    <n v="0"/>
    <n v="2654314.8209046936"/>
    <n v="734652.06000000099"/>
    <n v="0"/>
    <n v="734652.06000000099"/>
    <n v="619536.74613331025"/>
    <n v="0"/>
    <n v="619536.74613331025"/>
    <s v="Yes"/>
    <s v="No"/>
    <n v="0.22"/>
    <n v="0"/>
    <n v="583949.26059903263"/>
    <n v="0"/>
    <n v="583949.26059903263"/>
    <s v="Yes"/>
    <s v="Yes"/>
    <b v="1"/>
    <s v="No"/>
    <s v="No"/>
    <s v="Yes"/>
    <n v="0.01"/>
    <n v="0"/>
    <n v="26543.148209046936"/>
    <n v="0"/>
    <n v="26543.148209046936"/>
    <n v="0"/>
    <n v="0"/>
    <n v="0"/>
    <n v="0"/>
    <n v="0.22"/>
    <n v="0"/>
    <n v="583949.26059903263"/>
    <n v="35625.551707633284"/>
    <n v="619574.81230666593"/>
    <n v="247916.66539638938"/>
    <n v="108989.19804498034"/>
    <n v="21633.772420156642"/>
  </r>
  <r>
    <s v="371439601"/>
    <s v="371439601"/>
    <s v="1154782548"/>
    <s v="1154782548"/>
    <s v="STRATEGIC BH-BROWNSVILLE, LLC-PALMS BEHAVIORAL HEALTH                           "/>
    <s v="Non-State-Owned IMD"/>
    <x v="4"/>
    <s v="Non-State-Owned IMD Hidalgo"/>
    <n v="2274052.17568867"/>
    <n v="0"/>
    <n v="2274052.17568867"/>
    <n v="310719.85999999894"/>
    <n v="0"/>
    <n v="310719.85999999894"/>
    <n v="360104.45159983286"/>
    <n v="0"/>
    <n v="360104.45159983286"/>
    <s v="Yes"/>
    <s v="No"/>
    <n v="0.14000000000000001"/>
    <n v="0"/>
    <n v="318367.30459641386"/>
    <n v="0"/>
    <n v="318367.30459641386"/>
    <s v="Yes"/>
    <s v="Yes"/>
    <b v="1"/>
    <s v="No"/>
    <s v="No"/>
    <s v="Yes"/>
    <n v="0.01"/>
    <n v="0"/>
    <n v="22740.521756886701"/>
    <n v="0"/>
    <n v="22740.521756886701"/>
    <n v="0"/>
    <n v="0"/>
    <n v="0"/>
    <n v="0"/>
    <n v="0.14000000000000001"/>
    <n v="0"/>
    <n v="318367.30459641386"/>
    <n v="19422.939007208272"/>
    <n v="337790.24360362213"/>
    <n v="135163.3880755534"/>
    <n v="66525.66733408015"/>
    <n v="13204.988870645457"/>
  </r>
  <r>
    <s v="121794503"/>
    <s v="121794503"/>
    <s v="1922031541"/>
    <s v="1922031541"/>
    <s v="TEXAS HEALTH HARRIS METHODIST HOSPITAL STEPHENVILL-                                                  "/>
    <s v="Rural"/>
    <x v="3"/>
    <s v="Rural MRSA Central"/>
    <n v="764543.04334253585"/>
    <n v="1780366.6503993752"/>
    <n v="2544909.6937419111"/>
    <n v="135387.7978161145"/>
    <n v="400502.57103876641"/>
    <n v="535890.36885488092"/>
    <n v="1733851.0039306376"/>
    <n v="1339364.8116912588"/>
    <n v="3073215.8156218966"/>
    <s v="Yes"/>
    <s v="Yes"/>
    <n v="0.1"/>
    <n v="0.12"/>
    <n v="76454.304334253582"/>
    <n v="213643.99804792501"/>
    <n v="290098.3023821786"/>
    <s v="Yes"/>
    <s v="Yes"/>
    <b v="1"/>
    <s v="Yes"/>
    <s v="Yes"/>
    <s v="Yes"/>
    <n v="1.51"/>
    <n v="0.44"/>
    <n v="1154459.9954472291"/>
    <n v="783361.32617572509"/>
    <n v="1937821.3216229542"/>
    <n v="0.82"/>
    <n v="0.44"/>
    <n v="626925.29554087936"/>
    <n v="783361.32617572509"/>
    <n v="0.91999999999999993"/>
    <n v="0.56000000000000005"/>
    <n v="1700384.9240987832"/>
    <n v="105132.12104993153"/>
    <n v="1805517.0451487147"/>
    <n v="722459.59044580685"/>
    <n v="336479.65872022556"/>
    <n v="66789.411164958976"/>
  </r>
  <r>
    <s v="112706003"/>
    <s v="112706003"/>
    <s v="1598749707"/>
    <s v="1598749707"/>
    <s v="CHRISTUS JASPER MEMORIAL HOSPITAL-                                                  "/>
    <s v="Rural"/>
    <x v="12"/>
    <s v="Rural Jefferson"/>
    <n v="624415.81470816548"/>
    <n v="2017537.1854100395"/>
    <n v="2641953.0001182049"/>
    <n v="87954.539787446731"/>
    <n v="302980.40938799421"/>
    <n v="390934.94917544094"/>
    <n v="234037.22271017171"/>
    <n v="1244325.8979547489"/>
    <n v="1478363.1206649207"/>
    <s v="Yes"/>
    <s v="Yes"/>
    <n v="0"/>
    <n v="0.25"/>
    <n v="0"/>
    <n v="504384.29635250987"/>
    <n v="504384.29635250987"/>
    <s v="Yes"/>
    <s v="Yes"/>
    <b v="1"/>
    <s v="No"/>
    <s v="Yes"/>
    <s v="Yes"/>
    <n v="0.26"/>
    <n v="0.26"/>
    <n v="162348.11182412304"/>
    <n v="524559.66820661025"/>
    <n v="686907.78003073332"/>
    <n v="0"/>
    <n v="0.25"/>
    <n v="0"/>
    <n v="504384.29635250987"/>
    <n v="0"/>
    <n v="0.5"/>
    <n v="1008768.5927050197"/>
    <n v="62484.092817344106"/>
    <n v="1071252.6855223638"/>
    <n v="428651.04958491871"/>
    <n v="208728.08547342385"/>
    <n v="41431.407697517483"/>
  </r>
  <r>
    <s v="348990801"/>
    <s v="348990801"/>
    <s v="1689098790"/>
    <s v="1689098790"/>
    <s v="HOUSTON BEHAVIORAL HEALTHCARE HOSPITAL, LLC-                                                  "/>
    <s v="Non-State-Owned IMD"/>
    <x v="0"/>
    <s v="Non-State-Owned IMD Harris"/>
    <n v="3103798.6887029987"/>
    <n v="0"/>
    <n v="3103798.6887029987"/>
    <n v="465157.28000000212"/>
    <n v="0"/>
    <n v="465157.28000000212"/>
    <n v="529428.00789208687"/>
    <n v="0"/>
    <n v="529428.00789208687"/>
    <s v="Yes"/>
    <s v="No"/>
    <n v="0.22"/>
    <n v="0"/>
    <n v="682835.71151465969"/>
    <n v="0"/>
    <n v="682835.71151465969"/>
    <s v="Yes"/>
    <s v="Yes"/>
    <b v="1"/>
    <s v="No"/>
    <s v="No"/>
    <s v="No"/>
    <n v="0"/>
    <n v="0"/>
    <n v="0"/>
    <n v="0"/>
    <n v="0"/>
    <n v="0"/>
    <n v="0"/>
    <n v="0"/>
    <n v="0"/>
    <n v="0.22"/>
    <n v="0"/>
    <n v="682835.71151465969"/>
    <n v="41658.41210832142"/>
    <n v="724494.12362298113"/>
    <n v="289899.07862649974"/>
    <n v="127445.51901326544"/>
    <n v="25297.25334031591"/>
  </r>
  <r>
    <s v="308032701"/>
    <s v="308032701"/>
    <s v="1386902138"/>
    <s v="1386902138"/>
    <s v="PRIME HEALTHCARE SERVICES PAMPA LLC-PAMPA REGIONAL MEDICAL CENTER                     "/>
    <s v="Rural"/>
    <x v="11"/>
    <s v="Rural MRSA West"/>
    <n v="1747441.5945427283"/>
    <n v="1692245.6376531264"/>
    <n v="3439687.2321958547"/>
    <n v="-224210.88018972264"/>
    <n v="206678.69952054101"/>
    <n v="-17532.180669181631"/>
    <n v="337744.74014683976"/>
    <n v="709807.18762217858"/>
    <n v="1047551.9277690183"/>
    <s v="Yes"/>
    <s v="Yes"/>
    <n v="0.03"/>
    <n v="0.21"/>
    <n v="52423.247836281844"/>
    <n v="355371.58390715654"/>
    <n v="407794.83174343838"/>
    <s v="Yes"/>
    <s v="Yes"/>
    <b v="1"/>
    <s v="No"/>
    <s v="Yes"/>
    <s v="Yes"/>
    <n v="0.11"/>
    <n v="0.15"/>
    <n v="192218.57539970012"/>
    <n v="253836.84564796893"/>
    <n v="446055.42104766902"/>
    <n v="0"/>
    <n v="0.12"/>
    <n v="0"/>
    <n v="203069.47651837516"/>
    <n v="0.03"/>
    <n v="0.32999999999999996"/>
    <n v="610864.30826181348"/>
    <n v="37523.638953756599"/>
    <n v="648387.94721557014"/>
    <n v="259445.95319883828"/>
    <n v="125669.21556557798"/>
    <n v="24944.666614055652"/>
  </r>
  <r>
    <s v="121822403"/>
    <s v="121822403"/>
    <s v="1700805678"/>
    <s v="1700805678"/>
    <s v="PRHC ENNIS LP-ENNIS REGIONAL MEDICAL CENTER                     "/>
    <s v="Urban"/>
    <x v="1"/>
    <s v="Urban Dallas"/>
    <n v="78254.282039156955"/>
    <n v="250324.42775134649"/>
    <n v="328578.70979050343"/>
    <n v="173485.29522167088"/>
    <n v="321102.59002989874"/>
    <n v="494587.88525156962"/>
    <n v="202720.95912264049"/>
    <n v="541227.23946554959"/>
    <n v="743948.19858819013"/>
    <s v="Yes"/>
    <s v="Yes"/>
    <n v="0.68"/>
    <n v="0.39"/>
    <n v="53212.911786626733"/>
    <n v="97626.526823025139"/>
    <n v="150839.43860965187"/>
    <s v="Yes"/>
    <s v="Yes"/>
    <b v="1"/>
    <s v="Yes"/>
    <s v="Yes"/>
    <s v="Yes"/>
    <n v="1.33"/>
    <n v="1.23"/>
    <n v="104078.19511207876"/>
    <n v="307899.04613415617"/>
    <n v="411977.24124623492"/>
    <n v="1.33"/>
    <n v="1.23"/>
    <n v="104078.19511207876"/>
    <n v="307899.04613415617"/>
    <n v="2.0100000000000002"/>
    <n v="1.62"/>
    <n v="562816.67985588685"/>
    <n v="35274.451888070151"/>
    <n v="598091.13174395706"/>
    <n v="239320.18545602704"/>
    <n v="117664.72322760604"/>
    <n v="23355.817731002993"/>
  </r>
  <r>
    <s v="281514401"/>
    <s v="281514401"/>
    <s v="1225289499"/>
    <s v="1225289499"/>
    <s v="LUBBOCK HERITAGE HOSPITAL LLC-GRACE MEDICAL CENTER                              "/>
    <s v="Urban"/>
    <x v="6"/>
    <s v="Urban Lubbock"/>
    <n v="80568.383387441019"/>
    <n v="397884.74973943672"/>
    <n v="478453.13312687771"/>
    <n v="84589.524928929823"/>
    <n v="461947.73377300962"/>
    <n v="546537.25870193949"/>
    <n v="202161.59959019889"/>
    <n v="431493.83485020243"/>
    <n v="633655.43444040138"/>
    <s v="Yes"/>
    <s v="Yes"/>
    <n v="0"/>
    <n v="0.79"/>
    <n v="0"/>
    <n v="314328.95229415502"/>
    <n v="314328.95229415502"/>
    <s v="Yes"/>
    <s v="Yes"/>
    <b v="1"/>
    <s v="Yes"/>
    <s v="Yes"/>
    <s v="Yes"/>
    <n v="1.75"/>
    <n v="0.21"/>
    <n v="140994.67092802178"/>
    <n v="83555.797445281714"/>
    <n v="224550.46837330348"/>
    <n v="0.02"/>
    <n v="0.18"/>
    <n v="1611.3676677488204"/>
    <n v="71619.254953098614"/>
    <n v="0.02"/>
    <n v="0.97"/>
    <n v="387559.57491500245"/>
    <n v="23976.759584026022"/>
    <n v="411536.33449902845"/>
    <n v="164672.14888644125"/>
    <n v="53876.597203110679"/>
    <n v="10694.216156939836"/>
  </r>
  <r>
    <s v="021168201"/>
    <s v="021168201"/>
    <s v="1548233265"/>
    <s v="1548233265"/>
    <s v="HEALTHSOUTH REHAB INSTITUTUE OF SAN ANTONIO RIOSA-ENCOMPASS HEALTH REHABILITATION HOSPITAL OF SAN AN"/>
    <s v="Urban"/>
    <x v="2"/>
    <s v="Urban Bexar"/>
    <n v="556018.05002505565"/>
    <n v="0"/>
    <n v="556018.05002505565"/>
    <n v="399323.01278454275"/>
    <n v="0"/>
    <n v="399323.01278454275"/>
    <n v="63672.251279395539"/>
    <n v="0"/>
    <n v="63672.251279395539"/>
    <s v="Yes"/>
    <s v="No"/>
    <n v="0.49"/>
    <n v="0.56999999999999995"/>
    <n v="272448.84451227728"/>
    <n v="0"/>
    <n v="272448.84451227728"/>
    <s v="Yes"/>
    <s v="Yes"/>
    <b v="1"/>
    <s v="No"/>
    <s v="No"/>
    <s v="No"/>
    <n v="0"/>
    <n v="0"/>
    <n v="0"/>
    <n v="0"/>
    <n v="0"/>
    <n v="0"/>
    <n v="0"/>
    <n v="0"/>
    <n v="0"/>
    <n v="0.49"/>
    <n v="0.56999999999999995"/>
    <n v="272448.84451227728"/>
    <n v="17121.538595737948"/>
    <n v="289570.38310801523"/>
    <n v="115868.69309684123"/>
    <n v="50649.496892836432"/>
    <n v="10053.65401920691"/>
  </r>
  <r>
    <s v="138950412"/>
    <s v="138950412"/>
    <s v="1972590602"/>
    <s v="1972590602"/>
    <s v="PALO PINTO GENERAL HOSPITAL                       "/>
    <s v="Rural"/>
    <x v="11"/>
    <s v="Rural MRSA West"/>
    <n v="1939456.2654210683"/>
    <n v="1087542.0761368878"/>
    <n v="3026998.3415579563"/>
    <n v="-4196545.4555649962"/>
    <n v="654036.29183934443"/>
    <n v="-3542509.1637256518"/>
    <n v="-4575664.6411123192"/>
    <n v="272707.41897961195"/>
    <n v="-4302957.222132707"/>
    <s v="No"/>
    <s v="Yes"/>
    <n v="0.03"/>
    <n v="0.21"/>
    <n v="58183.687962632044"/>
    <n v="228383.83598874643"/>
    <n v="286567.52395137848"/>
    <s v="Yes"/>
    <s v="Yes"/>
    <b v="1"/>
    <s v="No"/>
    <s v="Yes"/>
    <s v="Yes"/>
    <n v="0"/>
    <n v="0.03"/>
    <n v="0"/>
    <n v="32626.262284106633"/>
    <n v="32626.262284106633"/>
    <n v="0"/>
    <n v="0.02"/>
    <n v="0"/>
    <n v="21750.841522737755"/>
    <n v="0.03"/>
    <n v="0.22999999999999998"/>
    <n v="308318.36547411617"/>
    <n v="19009.680367974135"/>
    <n v="327328.04584209033"/>
    <n v="130977.04426325405"/>
    <n v="63442.04720374426"/>
    <n v="12592.90678061697"/>
  </r>
  <r>
    <s v="021215104"/>
    <s v="021215104"/>
    <s v="1689692402"/>
    <s v="1689692402"/>
    <s v="HMIH CEDAR CREST LLC-CEDAR CREST HOSPITAL                              "/>
    <s v="Non-State-Owned IMD"/>
    <x v="3"/>
    <s v="Non-State-Owned IMD MRSA Central"/>
    <n v="2048900.7857171563"/>
    <n v="0"/>
    <n v="2048900.7857171563"/>
    <n v="1207876.430000002"/>
    <n v="0"/>
    <n v="1207876.430000002"/>
    <n v="387681.79909363296"/>
    <n v="0"/>
    <n v="387681.79909363296"/>
    <s v="Yes"/>
    <s v="No"/>
    <n v="0.59"/>
    <n v="0"/>
    <n v="1208851.4635731222"/>
    <n v="0"/>
    <n v="1208851.4635731222"/>
    <s v="Yes"/>
    <s v="Yes"/>
    <b v="1"/>
    <s v="No"/>
    <s v="No"/>
    <s v="No"/>
    <n v="0"/>
    <n v="0"/>
    <n v="0"/>
    <n v="0"/>
    <n v="0"/>
    <n v="0"/>
    <n v="0"/>
    <n v="0"/>
    <n v="0"/>
    <n v="0.59"/>
    <n v="0"/>
    <n v="1208851.4635731222"/>
    <n v="73749.558785628135"/>
    <n v="1282601.0223587502"/>
    <n v="513219.97308663046"/>
    <n v="239028.01440566723"/>
    <n v="47445.781402667089"/>
  </r>
  <r>
    <s v="313188001"/>
    <s v="313188001"/>
    <s v="1659539567"/>
    <s v="1659539567"/>
    <s v="HEALTHSOUTH REHABILITATION HOSPITAL OF ABILENE LLC-HEALTHSOUTH REHABILITATION HOSPITAL OF ABILENE    "/>
    <s v="Urban"/>
    <x v="11"/>
    <s v="Urban MRSA West"/>
    <n v="721638.53275825782"/>
    <n v="0"/>
    <n v="721638.53275825782"/>
    <n v="419268.16133952304"/>
    <n v="0"/>
    <n v="419268.16133952304"/>
    <n v="181263.69871445699"/>
    <n v="0"/>
    <n v="181263.69871445699"/>
    <s v="Yes"/>
    <s v="No"/>
    <n v="0.4"/>
    <n v="0.93"/>
    <n v="288655.41310330312"/>
    <n v="0"/>
    <n v="288655.41310330312"/>
    <s v="Yes"/>
    <s v="Yes"/>
    <b v="1"/>
    <s v="No"/>
    <s v="No"/>
    <s v="No"/>
    <n v="0"/>
    <n v="0"/>
    <n v="0"/>
    <n v="0"/>
    <n v="0"/>
    <n v="0"/>
    <n v="0"/>
    <n v="0"/>
    <n v="0"/>
    <n v="0.4"/>
    <n v="0.93"/>
    <n v="288655.41310330312"/>
    <n v="18281.198234652285"/>
    <n v="306936.6113379554"/>
    <n v="122817.6156607695"/>
    <n v="59489.821396037332"/>
    <n v="11808.41111305811"/>
  </r>
  <r>
    <s v="217884004"/>
    <s v="217884004"/>
    <s v="1326134255"/>
    <s v="1326134255"/>
    <s v="DIMMIT REGIONAL HOSPITAL-                                                  "/>
    <s v="Rural"/>
    <x v="11"/>
    <s v="Rural MRSA West"/>
    <n v="1158201.6954192822"/>
    <n v="1601815.5803428653"/>
    <n v="2760017.2757621473"/>
    <n v="980841.28316649981"/>
    <n v="343649.15915270412"/>
    <n v="1324490.4423192039"/>
    <n v="688229.90555985621"/>
    <n v="962193.80514759943"/>
    <n v="1650423.7107074556"/>
    <s v="Yes"/>
    <s v="Yes"/>
    <n v="0.03"/>
    <n v="0.21"/>
    <n v="34746.050862578464"/>
    <n v="336381.2718720017"/>
    <n v="371127.32273458014"/>
    <s v="Yes"/>
    <s v="Yes"/>
    <b v="1"/>
    <s v="No"/>
    <s v="Yes"/>
    <s v="Yes"/>
    <n v="0.39"/>
    <n v="0.27"/>
    <n v="451698.66121352004"/>
    <n v="432490.20669257367"/>
    <n v="884188.86790609371"/>
    <n v="0"/>
    <n v="0.22"/>
    <n v="0"/>
    <n v="352399.42767543037"/>
    <n v="0.03"/>
    <n v="0.43"/>
    <n v="723526.75041001057"/>
    <n v="44344.481891542127"/>
    <n v="767871.23230155266"/>
    <n v="307255.99489314336"/>
    <n v="148827.21961922455"/>
    <n v="29541.406459731847"/>
  </r>
  <r>
    <s v="184076101"/>
    <s v="184076101"/>
    <s v="1205999232"/>
    <s v="1205999232"/>
    <s v="HICKORY TRAIL HOSPITAL LP                         "/>
    <s v="Non-State-Owned IMD"/>
    <x v="1"/>
    <s v="Non-State-Owned IMD Dallas"/>
    <n v="1565033.3740479262"/>
    <n v="0"/>
    <n v="1565033.3740479262"/>
    <n v="741582.42999999993"/>
    <n v="0"/>
    <n v="741582.42999999993"/>
    <n v="638613.36490846332"/>
    <n v="0"/>
    <n v="638613.36490846332"/>
    <s v="Yes"/>
    <s v="No"/>
    <n v="0.32"/>
    <n v="0"/>
    <n v="500810.67969533638"/>
    <n v="0"/>
    <n v="500810.67969533638"/>
    <s v="Yes"/>
    <s v="Yes"/>
    <b v="1"/>
    <s v="No"/>
    <s v="No"/>
    <s v="Yes"/>
    <n v="0.06"/>
    <n v="0"/>
    <n v="93902.002442875571"/>
    <n v="0"/>
    <n v="93902.002442875571"/>
    <n v="0"/>
    <n v="0"/>
    <n v="0"/>
    <n v="0"/>
    <n v="0.32"/>
    <n v="0"/>
    <n v="500810.67969533638"/>
    <n v="30553.436692288433"/>
    <n v="531364.11638762476"/>
    <n v="212620.03753134422"/>
    <n v="104537.26592722216"/>
    <n v="20750.087724854842"/>
  </r>
  <r>
    <s v="135226205"/>
    <s v="135226205"/>
    <s v="1154315307"/>
    <s v="1154315307"/>
    <s v="SCOTT &amp;  WHITE HOSPITAL BRENHAM-BAYLOR SCOTT AND WHITE MEDICAL CENTER BRENHAM     "/>
    <s v="Rural"/>
    <x v="3"/>
    <s v="Rural MRSA Central"/>
    <n v="2097720.0082346248"/>
    <n v="999862.03241983545"/>
    <n v="3097582.04065446"/>
    <n v="162800.44749584608"/>
    <n v="292434.07364371303"/>
    <n v="455234.5211395591"/>
    <n v="92344.520669435617"/>
    <n v="436671.13318705081"/>
    <n v="529015.65385648643"/>
    <s v="Yes"/>
    <s v="Yes"/>
    <n v="0.1"/>
    <n v="0.12"/>
    <n v="209772.0008234625"/>
    <n v="119983.44389038025"/>
    <n v="329755.44471384276"/>
    <s v="Yes"/>
    <s v="Yes"/>
    <b v="1"/>
    <s v="No"/>
    <s v="Yes"/>
    <s v="Yes"/>
    <n v="0"/>
    <n v="0.22"/>
    <n v="0"/>
    <n v="219969.64713236381"/>
    <n v="219969.64713236381"/>
    <n v="0"/>
    <n v="0.22"/>
    <n v="0"/>
    <n v="219969.64713236381"/>
    <n v="0.1"/>
    <n v="0.33999999999999997"/>
    <n v="549725.09184620646"/>
    <n v="33969.68088684266"/>
    <n v="583694.77273304912"/>
    <n v="233559.62636140233"/>
    <n v="108778.49004733104"/>
    <n v="21591.948010490185"/>
  </r>
  <r>
    <s v="197063401"/>
    <s v="197063401"/>
    <s v="1841497153"/>
    <s v="1841497153"/>
    <s v="GPCH LLC-GOLDEN PLAINS COMMUNITY HOSPITAL                  "/>
    <s v="Rural"/>
    <x v="6"/>
    <s v="Rural Lubbock"/>
    <n v="1688424.2278661001"/>
    <n v="1352960.6820250822"/>
    <n v="3041384.9098911826"/>
    <n v="905032.04597227322"/>
    <n v="-34282.653742489463"/>
    <n v="870749.39222978381"/>
    <n v="265941.32888044999"/>
    <n v="123831.8942013894"/>
    <n v="389773.22308183939"/>
    <s v="Yes"/>
    <s v="Yes"/>
    <n v="0.67"/>
    <n v="0.5"/>
    <n v="1131244.2326702871"/>
    <n v="676480.34101254109"/>
    <n v="1807724.5736828283"/>
    <s v="Yes"/>
    <s v="Yes"/>
    <b v="1"/>
    <s v="No"/>
    <s v="No"/>
    <s v="No"/>
    <n v="0"/>
    <n v="0"/>
    <n v="0"/>
    <n v="0"/>
    <n v="0"/>
    <n v="0"/>
    <n v="0"/>
    <n v="0"/>
    <n v="0"/>
    <n v="0.67"/>
    <n v="0.5"/>
    <n v="1807724.5736828283"/>
    <n v="110726.34493723986"/>
    <n v="1918450.9186200681"/>
    <n v="767648.95057663415"/>
    <n v="251155.48429582248"/>
    <n v="49853.01926056602"/>
  </r>
  <r>
    <s v="331242301"/>
    <s v="331242301"/>
    <s v="1851632616"/>
    <s v="1851632616"/>
    <s v="LANCASTER REGIONAL HOSPITAL LP-CRESCENT MEDICAL CENTER LANCASTER                 "/>
    <s v="Urban"/>
    <x v="1"/>
    <s v="Urban Dallas"/>
    <n v="117533.92003620863"/>
    <n v="487397.57108212035"/>
    <n v="604931.491118329"/>
    <n v="99280.427197974612"/>
    <n v="605368.07852190034"/>
    <n v="704648.50571987499"/>
    <n v="193727.03423501199"/>
    <n v="678246.57256317348"/>
    <n v="871973.6067981855"/>
    <s v="Yes"/>
    <s v="Yes"/>
    <n v="0.68"/>
    <n v="0.39"/>
    <n v="79923.065624621871"/>
    <n v="190085.05272202694"/>
    <n v="270008.11834664881"/>
    <s v="Yes"/>
    <s v="Yes"/>
    <b v="1"/>
    <s v="Yes"/>
    <s v="Yes"/>
    <s v="Yes"/>
    <n v="0.67"/>
    <n v="0.7"/>
    <n v="78747.726424259788"/>
    <n v="341178.29975748423"/>
    <n v="419926.026181744"/>
    <n v="0.67"/>
    <n v="0.69"/>
    <n v="78747.726424259788"/>
    <n v="336304.32404666301"/>
    <n v="1.35"/>
    <n v="1.08"/>
    <n v="685060.16881757171"/>
    <n v="42965.087277729908"/>
    <n v="728025.25609530159"/>
    <n v="291312.02597397403"/>
    <n v="143227.1533794167"/>
    <n v="28429.823286876443"/>
  </r>
  <r>
    <s v="127298107"/>
    <s v="127298107"/>
    <s v="1174563779"/>
    <s v="1174563779"/>
    <s v="ANDREWS COUNTY HOSPITAL DISTRICT                  "/>
    <s v="Rural"/>
    <x v="11"/>
    <s v="Rural MRSA West"/>
    <n v="1438585.5416309477"/>
    <n v="876979.59812386613"/>
    <n v="2315565.1397548141"/>
    <n v="129846.01315310772"/>
    <n v="60037.312732995953"/>
    <n v="189883.32588610367"/>
    <n v="-534153.10766375926"/>
    <n v="-5025.7767104519298"/>
    <n v="-539178.88437421119"/>
    <s v="No"/>
    <s v="No"/>
    <n v="0.03"/>
    <n v="0.21"/>
    <n v="43157.56624892843"/>
    <n v="184165.71560601189"/>
    <n v="227323.28185494032"/>
    <s v="Yes"/>
    <s v="Yes"/>
    <b v="1"/>
    <s v="No"/>
    <s v="No"/>
    <s v="No"/>
    <n v="0"/>
    <n v="0"/>
    <n v="0"/>
    <n v="0"/>
    <n v="0"/>
    <n v="0"/>
    <n v="0"/>
    <n v="0"/>
    <n v="0"/>
    <n v="0.03"/>
    <n v="0.21"/>
    <n v="227323.28185494032"/>
    <n v="13932.868699244729"/>
    <n v="241256.15055418503"/>
    <n v="96536.23608275161"/>
    <n v="46759.76985802206"/>
    <n v="9281.5640235270075"/>
  </r>
  <r>
    <s v="133258705"/>
    <s v="133258705"/>
    <s v="1225146400"/>
    <s v="1225146400"/>
    <s v="METHODIST HOSPITAL LEVELLAND-COVENANT HOSPITAL LEVELLAND                       "/>
    <s v="Rural"/>
    <x v="6"/>
    <s v="Rural Lubbock"/>
    <n v="1625535.7270296449"/>
    <n v="1095928.4253521494"/>
    <n v="2721464.1523817945"/>
    <n v="930404.42436956707"/>
    <n v="306303.1185024681"/>
    <n v="1236707.5428720352"/>
    <n v="1040707.825204981"/>
    <n v="1019954.7155082783"/>
    <n v="2060662.5407132595"/>
    <s v="Yes"/>
    <s v="Yes"/>
    <n v="0.67"/>
    <n v="0.5"/>
    <n v="1089108.9371098622"/>
    <n v="547964.21267607471"/>
    <n v="1637073.1497859368"/>
    <s v="Yes"/>
    <s v="Yes"/>
    <b v="1"/>
    <s v="No"/>
    <s v="Yes"/>
    <s v="Yes"/>
    <n v="0"/>
    <n v="0.3"/>
    <n v="0"/>
    <n v="328778.52760564483"/>
    <n v="328778.52760564483"/>
    <n v="0"/>
    <n v="0.28000000000000003"/>
    <n v="0"/>
    <n v="306859.95909860189"/>
    <n v="0.67"/>
    <n v="0.78"/>
    <n v="1943933.1088845388"/>
    <n v="119315.95577830471"/>
    <n v="2063249.0646628435"/>
    <n v="825588.48073419032"/>
    <n v="270111.84546281496"/>
    <n v="53615.755483579254"/>
  </r>
  <r>
    <s v="133244705"/>
    <s v="133244705"/>
    <s v="1275581852"/>
    <s v="1275581852"/>
    <s v="ROLLING PLAINS MEMORIAL HOSPITAL                  "/>
    <s v="Rural"/>
    <x v="11"/>
    <s v="Rural MRSA West"/>
    <n v="1645757.211649844"/>
    <n v="1001837.4898390756"/>
    <n v="2647594.7014889196"/>
    <n v="383730.42409882136"/>
    <n v="169851.79724853882"/>
    <n v="553582.22134736017"/>
    <n v="-442508.91487246414"/>
    <n v="196584.30541558162"/>
    <n v="-245924.60945688252"/>
    <s v="No"/>
    <s v="Yes"/>
    <n v="0.03"/>
    <n v="0.21"/>
    <n v="49372.71634949532"/>
    <n v="210385.87286620587"/>
    <n v="259758.58921570118"/>
    <s v="Yes"/>
    <s v="Yes"/>
    <b v="1"/>
    <s v="No"/>
    <s v="No"/>
    <s v="No"/>
    <n v="0"/>
    <n v="0"/>
    <n v="0"/>
    <n v="0"/>
    <n v="0"/>
    <n v="0"/>
    <n v="0"/>
    <n v="0"/>
    <n v="0"/>
    <n v="0.03"/>
    <n v="0.21"/>
    <n v="259758.58921570118"/>
    <n v="15992.655275288918"/>
    <n v="275751.24449099012"/>
    <n v="110339.10297062481"/>
    <n v="53445.537868539948"/>
    <n v="10608.653186379775"/>
  </r>
  <r>
    <s v="286326801"/>
    <s v="286326801"/>
    <s v="1154612638"/>
    <s v="1154612638"/>
    <s v="SETON FAMILY OF HOSPITALS-SETON SMITHVILLE REGIONAL HOSPITAL"/>
    <s v="Urban"/>
    <x v="9"/>
    <s v="Urban Travis"/>
    <n v="41221.574165284896"/>
    <n v="509613.46131595655"/>
    <n v="550835.03548124142"/>
    <n v="121822.49254957918"/>
    <n v="171223.33503434356"/>
    <n v="293045.82758392277"/>
    <n v="142210.00065191835"/>
    <n v="289019.08125007316"/>
    <n v="431229.08190199151"/>
    <s v="Yes"/>
    <s v="Yes"/>
    <n v="0.4"/>
    <n v="1.2"/>
    <n v="16488.62966611396"/>
    <n v="611536.15357914788"/>
    <n v="628024.78324526187"/>
    <s v="Yes"/>
    <s v="Yes"/>
    <b v="1"/>
    <s v="Yes"/>
    <s v="No"/>
    <s v="Yes"/>
    <n v="2.12"/>
    <n v="0"/>
    <n v="87389.737230403989"/>
    <n v="0"/>
    <n v="87389.737230403989"/>
    <n v="2.12"/>
    <n v="0"/>
    <n v="87389.737230403989"/>
    <n v="0"/>
    <n v="2.52"/>
    <n v="1.2"/>
    <n v="715414.52047566581"/>
    <n v="44456.4480053015"/>
    <n v="759870.96848096733"/>
    <n v="304054.76932797435"/>
    <n v="149061.18581986323"/>
    <n v="29587.847498196385"/>
  </r>
  <r>
    <s v="405102101"/>
    <s v="405102101"/>
    <s v="1285191452"/>
    <s v="1831160423"/>
    <s v="SCENIC MOUNTAIN MEDICAL CENTER                    "/>
    <s v="Rural"/>
    <x v="11"/>
    <s v="Rural MRSA West"/>
    <n v="1103061.9719985179"/>
    <n v="406388.26941662218"/>
    <n v="1509450.24141514"/>
    <n v="33342.096732408274"/>
    <n v="653482.47216491739"/>
    <n v="686824.56889732566"/>
    <n v="-1454947.2115384615"/>
    <n v="1340880.6397933741"/>
    <n v="-114066.57174508739"/>
    <s v="No"/>
    <s v="Yes"/>
    <n v="0.03"/>
    <n v="0.21"/>
    <n v="33091.859159955537"/>
    <n v="85341.536577490653"/>
    <n v="118433.39573744619"/>
    <s v="Yes"/>
    <s v="Yes"/>
    <b v="1"/>
    <s v="No"/>
    <s v="Yes"/>
    <s v="Yes"/>
    <n v="0"/>
    <n v="2.15"/>
    <n v="0"/>
    <n v="873734.77924573759"/>
    <n v="873734.77924573759"/>
    <n v="0"/>
    <n v="1.81"/>
    <n v="0"/>
    <n v="735562.76764408615"/>
    <n v="0.03"/>
    <n v="2.02"/>
    <n v="853996.1633815323"/>
    <n v="52691.581303604529"/>
    <n v="906687.74468513683"/>
    <n v="362802.03415831074"/>
    <n v="175732.34994083189"/>
    <n v="34881.930812173552"/>
  </r>
  <r>
    <s v="158977201"/>
    <s v="158977201"/>
    <s v="1750499273"/>
    <s v="1750499273"/>
    <s v="SETON FAMILY OF HOSPITALS-SETON SOUTHWEST HOSPITAL                          "/>
    <s v="Urban"/>
    <x v="9"/>
    <s v="Urban Travis"/>
    <n v="105940.24150817195"/>
    <n v="340950.54898062831"/>
    <n v="446890.79048880027"/>
    <n v="280569.38192900305"/>
    <n v="352799.47133186238"/>
    <n v="633368.85326086544"/>
    <n v="212002.64021665396"/>
    <n v="471172.45733749343"/>
    <n v="683175.09755414736"/>
    <s v="Yes"/>
    <s v="Yes"/>
    <n v="0.4"/>
    <n v="1.2"/>
    <n v="42376.096603268787"/>
    <n v="409140.65877675399"/>
    <n v="451516.75538002281"/>
    <s v="Yes"/>
    <s v="Yes"/>
    <b v="1"/>
    <s v="Yes"/>
    <s v="Yes"/>
    <s v="Yes"/>
    <n v="1.1200000000000001"/>
    <n v="0.13"/>
    <n v="118653.0704891526"/>
    <n v="44323.57136748168"/>
    <n v="162976.64185663429"/>
    <n v="1.1100000000000001"/>
    <n v="0.01"/>
    <n v="117593.66807407088"/>
    <n v="3409.5054898062831"/>
    <n v="1.5100000000000002"/>
    <n v="1.21"/>
    <n v="572519.92894389993"/>
    <n v="35403.736613449859"/>
    <n v="607923.6655573498"/>
    <n v="243254.57553611801"/>
    <n v="119254.22372312442"/>
    <n v="23671.325071166917"/>
  </r>
  <r>
    <s v="138911619"/>
    <s v="138911619"/>
    <s v="1437148020"/>
    <s v="1437148020"/>
    <s v="CUERO COMMUNITY HOSPITAL                          "/>
    <s v="Rural"/>
    <x v="3"/>
    <s v="Rural MRSA Central"/>
    <n v="1265070.9505096462"/>
    <n v="1103959.4066723799"/>
    <n v="2369030.3571820259"/>
    <n v="242734.87581259292"/>
    <n v="356918.76354634599"/>
    <n v="599653.6393589389"/>
    <n v="756865.32067216164"/>
    <n v="479844.22664661566"/>
    <n v="1236709.5473187773"/>
    <s v="Yes"/>
    <s v="Yes"/>
    <n v="0.1"/>
    <n v="0.12"/>
    <n v="126507.09505096462"/>
    <n v="132475.12880068558"/>
    <n v="258982.2238516502"/>
    <s v="Yes"/>
    <s v="Yes"/>
    <b v="1"/>
    <s v="Yes"/>
    <s v="Yes"/>
    <s v="Yes"/>
    <n v="0.35"/>
    <n v="0.22"/>
    <n v="442774.83267837617"/>
    <n v="242871.06946792357"/>
    <n v="685645.90214629972"/>
    <n v="0.18"/>
    <n v="0.21"/>
    <n v="227712.7710917363"/>
    <n v="231831.47540119977"/>
    <n v="0.28000000000000003"/>
    <n v="0.32999999999999996"/>
    <n v="718526.4703445863"/>
    <n v="44346.549621865153"/>
    <n v="762873.01996645145"/>
    <n v="305256.01020937599"/>
    <n v="142170.49575626498"/>
    <n v="28220.082404703389"/>
  </r>
  <r>
    <s v="136430906"/>
    <s v="136430906"/>
    <s v="1497726343"/>
    <s v="1497726343"/>
    <s v="HILL COUNTRY MEMORIAL HOSPITAL-HILL COUNTRY MEMORIAL HOSP                        "/>
    <s v="Rural"/>
    <x v="3"/>
    <s v="Rural MRSA Central"/>
    <n v="1859626.5461046952"/>
    <n v="593897.93621369381"/>
    <n v="2453524.4823183892"/>
    <n v="-285747.57875182037"/>
    <n v="294431.78807493101"/>
    <n v="8684.209323110641"/>
    <n v="717518.96398617304"/>
    <n v="761243.95267340564"/>
    <n v="1478762.9166595787"/>
    <s v="Yes"/>
    <s v="Yes"/>
    <n v="0.1"/>
    <n v="0.12"/>
    <n v="185962.65461046953"/>
    <n v="71267.752345643254"/>
    <n v="257230.40695611277"/>
    <s v="Yes"/>
    <s v="Yes"/>
    <b v="1"/>
    <s v="Yes"/>
    <s v="Yes"/>
    <s v="Yes"/>
    <n v="0.2"/>
    <n v="0.81"/>
    <n v="371925.30922093906"/>
    <n v="481057.32833309204"/>
    <n v="852982.6375540311"/>
    <n v="0.1"/>
    <n v="0.8"/>
    <n v="185962.65461046953"/>
    <n v="475118.34897095506"/>
    <n v="0.2"/>
    <n v="0.92"/>
    <n v="918311.41053753742"/>
    <n v="56508.380654682791"/>
    <n v="974819.79119222017"/>
    <n v="390064.39124765503"/>
    <n v="181669.30715797417"/>
    <n v="36060.38504073715"/>
  </r>
  <r>
    <s v="344854001"/>
    <s v="344854001"/>
    <s v="1215354899"/>
    <s v="1215354899"/>
    <s v="WESTPARK SPRINGS LLC-                                                  "/>
    <s v="Non-State-Owned IMD"/>
    <x v="0"/>
    <s v="Non-State-Owned IMD Harris"/>
    <n v="1328528.325325537"/>
    <n v="0"/>
    <n v="1328528.325325537"/>
    <n v="417891.39"/>
    <n v="0"/>
    <n v="417891.39"/>
    <n v="0"/>
    <n v="0"/>
    <n v="0"/>
    <s v="No"/>
    <s v="No"/>
    <n v="0.22"/>
    <n v="0"/>
    <n v="292276.23157161812"/>
    <n v="0"/>
    <n v="292276.23157161812"/>
    <s v="No"/>
    <s v="No"/>
    <b v="1"/>
    <s v="No"/>
    <s v="No"/>
    <s v="No"/>
    <n v="0"/>
    <n v="0"/>
    <n v="0"/>
    <n v="0"/>
    <n v="0"/>
    <n v="0"/>
    <n v="0"/>
    <n v="0"/>
    <n v="0"/>
    <n v="0.22"/>
    <n v="0"/>
    <n v="292276.23157161812"/>
    <n v="17831.175931424979"/>
    <n v="310107.40750304307"/>
    <n v="124086.37803826768"/>
    <n v="54550.890352908151"/>
    <n v="10828.059737852953"/>
  </r>
  <r>
    <s v="133544006"/>
    <s v="133544006"/>
    <s v="1568454403"/>
    <s v="1568454403"/>
    <s v="DEAF SMITH COUNTY HOSPITAL DISTRICT-HEREFORD REGIONAL MEDICAL CENTER                  "/>
    <s v="Rural"/>
    <x v="6"/>
    <s v="Rural Lubbock"/>
    <n v="763897.26824944501"/>
    <n v="1486521.5246094703"/>
    <n v="2250418.7928589154"/>
    <n v="845053.7628557391"/>
    <n v="167840.46159494191"/>
    <n v="1012894.224450681"/>
    <n v="282755.91673736682"/>
    <n v="74822.539704309253"/>
    <n v="357578.45644167607"/>
    <s v="Yes"/>
    <s v="Yes"/>
    <n v="0.67"/>
    <n v="0.5"/>
    <n v="511811.16972712817"/>
    <n v="743260.76230473514"/>
    <n v="1255071.9320318634"/>
    <s v="Yes"/>
    <s v="Yes"/>
    <b v="1"/>
    <s v="No"/>
    <s v="No"/>
    <s v="No"/>
    <n v="0"/>
    <n v="0"/>
    <n v="0"/>
    <n v="0"/>
    <n v="0"/>
    <n v="0"/>
    <n v="0"/>
    <n v="0"/>
    <n v="0"/>
    <n v="0.67"/>
    <n v="0.5"/>
    <n v="1255071.9320318634"/>
    <n v="76823.633143411862"/>
    <n v="1331895.5651752753"/>
    <n v="532944.69144923484"/>
    <n v="174366.13699956835"/>
    <n v="34610.744856327081"/>
  </r>
  <r>
    <s v="021195501"/>
    <s v="021195501"/>
    <s v="1477669208"/>
    <s v="1477669208"/>
    <s v="Texas HHSC North Texas State Hospital-Wichita"/>
    <s v="State-Owned IMD"/>
    <x v="11"/>
    <s v="State-Owned IMD MRSA West"/>
    <n v="197291.20637768638"/>
    <n v="0"/>
    <n v="197291.20637768638"/>
    <n v="217083.76999999996"/>
    <n v="0"/>
    <n v="217083.76999999996"/>
    <n v="124405.37708860758"/>
    <n v="0"/>
    <n v="124405.37708860758"/>
    <s v="Yes"/>
    <s v="No"/>
    <n v="1.1100000000000001"/>
    <n v="0"/>
    <n v="218993.23907923189"/>
    <n v="0"/>
    <n v="218993.23907923189"/>
    <s v="Yes"/>
    <s v="Yes"/>
    <b v="1"/>
    <s v="No"/>
    <s v="No"/>
    <s v="No"/>
    <n v="0"/>
    <n v="0"/>
    <n v="0"/>
    <n v="0"/>
    <n v="0"/>
    <n v="0"/>
    <n v="0"/>
    <n v="0"/>
    <n v="0"/>
    <n v="1.1100000000000001"/>
    <n v="0"/>
    <n v="218993.23907923189"/>
    <n v="13360.330235603009"/>
    <n v="232353.56931483489"/>
    <n v="92973.957225638063"/>
    <n v="45034.289910927982"/>
    <n v="8939.0654900891204"/>
  </r>
  <r>
    <s v="171848805"/>
    <s v="171848801"/>
    <s v="1649273434"/>
    <s v="1649273434"/>
    <s v="BAYLOR REGIONAL MEDICAL CENTER AT PLANO-                                                  "/>
    <s v="Urban"/>
    <x v="1"/>
    <s v="Urban Dallas"/>
    <n v="189403.94079770066"/>
    <n v="59925.558658125308"/>
    <n v="249329.49945582598"/>
    <n v="590678.90949228988"/>
    <n v="230245.63115968544"/>
    <n v="820924.54065197532"/>
    <n v="1822958.2985526684"/>
    <n v="400120.52982701099"/>
    <n v="2223078.8283796795"/>
    <s v="Yes"/>
    <s v="Yes"/>
    <n v="0.68"/>
    <n v="0.39"/>
    <n v="128794.67974243646"/>
    <n v="23370.96787666887"/>
    <n v="152165.64761910532"/>
    <s v="Yes"/>
    <s v="Yes"/>
    <b v="1"/>
    <s v="Yes"/>
    <s v="Yes"/>
    <s v="Yes"/>
    <n v="6.23"/>
    <n v="4.38"/>
    <n v="1179986.5511696753"/>
    <n v="262473.94692258886"/>
    <n v="1442460.4980922642"/>
    <n v="6.23"/>
    <n v="4.37"/>
    <n v="1179986.5511696753"/>
    <n v="261874.69133600761"/>
    <n v="6.91"/>
    <n v="4.76"/>
    <n v="1594026.890124788"/>
    <n v="101746.39724200776"/>
    <n v="1695773.2873667958"/>
    <n v="678546.72320694977"/>
    <n v="333615.87210459029"/>
    <n v="66220.964850885037"/>
  </r>
  <r>
    <s v="177658501"/>
    <s v="177658501"/>
    <s v="1851346407"/>
    <s v="1851346407"/>
    <s v="UHP LP                                            "/>
    <s v="Non-State-Owned IMD"/>
    <x v="5"/>
    <s v="Non-State-Owned IMD Tarrant"/>
    <n v="1267956.0699244346"/>
    <n v="0"/>
    <n v="1267956.0699244346"/>
    <n v="500386.8600000001"/>
    <n v="0"/>
    <n v="500386.8600000001"/>
    <n v="447569.92007530411"/>
    <n v="0"/>
    <n v="447569.92007530411"/>
    <s v="Yes"/>
    <s v="No"/>
    <n v="0.28999999999999998"/>
    <n v="0"/>
    <n v="367707.260278086"/>
    <n v="0"/>
    <n v="367707.260278086"/>
    <s v="Yes"/>
    <s v="Yes"/>
    <b v="1"/>
    <s v="No"/>
    <s v="No"/>
    <s v="Yes"/>
    <n v="0.04"/>
    <n v="0"/>
    <n v="50718.242796977385"/>
    <n v="0"/>
    <n v="50718.242796977385"/>
    <n v="0"/>
    <n v="0"/>
    <n v="0"/>
    <n v="0"/>
    <n v="0.28999999999999998"/>
    <n v="0"/>
    <n v="367707.260278086"/>
    <n v="22433.068929432306"/>
    <n v="390140.32920751831"/>
    <n v="156110.75132909641"/>
    <n v="77075.463536212555"/>
    <n v="15299.0669463624"/>
  </r>
  <r>
    <s v="112745802"/>
    <s v="112745802"/>
    <s v="1518937218"/>
    <s v="1518937218"/>
    <s v="RIVER CREST HOSPITAL                              "/>
    <s v="Non-State-Owned IMD"/>
    <x v="11"/>
    <s v="Non-State-Owned IMD MRSA West"/>
    <n v="1505437.3261246434"/>
    <n v="0"/>
    <n v="1505437.3261246434"/>
    <n v="176542.04999999981"/>
    <n v="0"/>
    <n v="176542.04999999981"/>
    <n v="258001.61835959181"/>
    <n v="0"/>
    <n v="258001.61835959181"/>
    <s v="Yes"/>
    <s v="No"/>
    <n v="0.23"/>
    <n v="0"/>
    <n v="346250.58500866801"/>
    <n v="0"/>
    <n v="346250.58500866801"/>
    <s v="Yes"/>
    <s v="Yes"/>
    <b v="1"/>
    <s v="No"/>
    <s v="No"/>
    <s v="No"/>
    <n v="0"/>
    <n v="0"/>
    <n v="0"/>
    <n v="0"/>
    <n v="0"/>
    <n v="0"/>
    <n v="0"/>
    <n v="0"/>
    <n v="0"/>
    <n v="0.23"/>
    <n v="0"/>
    <n v="346250.58500866801"/>
    <n v="21124.040995223779"/>
    <n v="367374.62600389181"/>
    <n v="147001.28284919731"/>
    <n v="71203.79283246804"/>
    <n v="14133.571741245969"/>
  </r>
  <r>
    <s v="136330112"/>
    <s v="136330112"/>
    <s v="1578588463"/>
    <s v="1578588463"/>
    <s v="SCURRY COUNTY HOSPITAL DISTRICT-D.M. COGDELL MEMORIAL HOSPITAL                    "/>
    <s v="Rural"/>
    <x v="11"/>
    <s v="Rural MRSA West"/>
    <n v="1170508.2135467946"/>
    <n v="1106940.4842554985"/>
    <n v="2277448.6978022931"/>
    <n v="695287.39416323113"/>
    <n v="-4647.5870981272892"/>
    <n v="690639.8070651039"/>
    <n v="108891.21805032273"/>
    <n v="21908.398912431265"/>
    <n v="130799.61696275399"/>
    <s v="Yes"/>
    <s v="Yes"/>
    <n v="0.03"/>
    <n v="0.21"/>
    <n v="35115.246406403836"/>
    <n v="232457.50169365469"/>
    <n v="267572.74810005852"/>
    <s v="Yes"/>
    <s v="Yes"/>
    <b v="1"/>
    <s v="No"/>
    <s v="No"/>
    <s v="Yes"/>
    <n v="0.04"/>
    <n v="0"/>
    <n v="46820.328541871786"/>
    <n v="0"/>
    <n v="46820.328541871786"/>
    <n v="0"/>
    <n v="0"/>
    <n v="0"/>
    <n v="0"/>
    <n v="0.03"/>
    <n v="0.21"/>
    <n v="267572.74810005852"/>
    <n v="16451.242055905888"/>
    <n v="284023.99015596439"/>
    <n v="113649.35942100761"/>
    <n v="55048.944382734771"/>
    <n v="10926.920796815552"/>
  </r>
  <r>
    <s v="212140201"/>
    <s v="212140201"/>
    <s v="1427048453"/>
    <s v="1427048453"/>
    <s v="MEDINA COUNTY HOSPITAL DISTRICT-MEDINA HEALTHCARE SYSTEM,MEDINA REGIONAL HOSPITAL,"/>
    <s v="Rural"/>
    <x v="2"/>
    <s v="Rural Bexar"/>
    <n v="427902.58285965677"/>
    <n v="1748754.7743074577"/>
    <n v="2176657.3571671145"/>
    <n v="508897.93577195739"/>
    <n v="-37073.146586703602"/>
    <n v="471824.78918525379"/>
    <n v="324515.89028990001"/>
    <n v="440695.43380168272"/>
    <n v="765211.32409158279"/>
    <s v="Yes"/>
    <s v="Yes"/>
    <n v="0.63"/>
    <n v="0.18"/>
    <n v="269578.62720158376"/>
    <n v="314775.85937534238"/>
    <n v="584354.4865769262"/>
    <s v="Yes"/>
    <s v="Yes"/>
    <b v="1"/>
    <s v="Yes"/>
    <s v="Yes"/>
    <s v="Yes"/>
    <n v="0.09"/>
    <n v="0.05"/>
    <n v="38511.232457369108"/>
    <n v="87437.738715372892"/>
    <n v="125948.97117274199"/>
    <n v="0.06"/>
    <n v="0.05"/>
    <n v="25674.154971579406"/>
    <n v="87437.738715372892"/>
    <n v="0.69"/>
    <n v="0.22999999999999998"/>
    <n v="697466.38026387838"/>
    <n v="42775.691074692397"/>
    <n v="740242.07133857079"/>
    <n v="296200.46242541575"/>
    <n v="129477.6354190345"/>
    <n v="25700.617569452919"/>
  </r>
  <r>
    <s v="094121303"/>
    <s v="094121303"/>
    <s v="1821025990"/>
    <s v="1821025990"/>
    <s v="MEMORIAL HOSPITAL                                 "/>
    <s v="Rural"/>
    <x v="11"/>
    <s v="Rural MRSA West"/>
    <n v="1137158.3249181628"/>
    <n v="741247.86747818231"/>
    <n v="1878406.1923963451"/>
    <n v="419828.44192285486"/>
    <n v="117257.46442923346"/>
    <n v="537085.90635208832"/>
    <n v="0"/>
    <n v="0"/>
    <n v="0"/>
    <s v="No"/>
    <s v="No"/>
    <n v="0.03"/>
    <n v="0.21"/>
    <n v="34114.749747544884"/>
    <n v="155662.05217041829"/>
    <n v="189776.80191796317"/>
    <s v="No"/>
    <s v="No"/>
    <b v="1"/>
    <s v="No"/>
    <s v="No"/>
    <s v="No"/>
    <n v="0"/>
    <n v="0"/>
    <n v="0"/>
    <n v="0"/>
    <n v="0"/>
    <n v="0"/>
    <n v="0"/>
    <n v="0"/>
    <n v="0"/>
    <n v="0.03"/>
    <n v="0.21"/>
    <n v="189776.80191796317"/>
    <n v="11628.071242571608"/>
    <n v="201404.87316053477"/>
    <n v="80590.145946456396"/>
    <n v="39035.877409291454"/>
    <n v="7748.4127165080981"/>
  </r>
  <r>
    <s v="137909111"/>
    <s v="137909111"/>
    <s v="1689630865"/>
    <s v="1689630865"/>
    <s v="MEMORIAL MEDICAL CENTER                           "/>
    <s v="Rural"/>
    <x v="7"/>
    <s v="Rural Nueces"/>
    <n v="840454.57292701665"/>
    <n v="898031.91170549206"/>
    <n v="1738486.4846325088"/>
    <n v="278989.55118951644"/>
    <n v="-107886.72423229853"/>
    <n v="171102.82695721791"/>
    <n v="83316.310594831361"/>
    <n v="83791.114736422489"/>
    <n v="167107.42533125385"/>
    <s v="Yes"/>
    <s v="Yes"/>
    <n v="0.19"/>
    <n v="0.16"/>
    <n v="159686.36885613317"/>
    <n v="143685.10587287875"/>
    <n v="303371.47472901188"/>
    <s v="Yes"/>
    <s v="Yes"/>
    <b v="1"/>
    <s v="No"/>
    <s v="No"/>
    <s v="No"/>
    <n v="0"/>
    <n v="0"/>
    <n v="0"/>
    <n v="0"/>
    <n v="0"/>
    <n v="0"/>
    <n v="0"/>
    <n v="0"/>
    <n v="0"/>
    <n v="0.19"/>
    <n v="0.16"/>
    <n v="303371.47472901188"/>
    <n v="18714.02674728258"/>
    <n v="322085.50147629448"/>
    <n v="128879.2925607245"/>
    <n v="63624.958461980408"/>
    <n v="12629.213686298872"/>
  </r>
  <r>
    <s v="220238402"/>
    <s v="220238401"/>
    <s v="1043457583"/>
    <s v="1043457583"/>
    <s v="MEMORIAL HERMANN REHABILITATION HOSPITAL KATY-                                                  "/>
    <s v="Urban"/>
    <x v="0"/>
    <s v="Urban Harris"/>
    <n v="0"/>
    <n v="477960.6089016003"/>
    <n v="477960.6089016003"/>
    <n v="0"/>
    <n v="0"/>
    <n v="0"/>
    <n v="0"/>
    <n v="0"/>
    <n v="0"/>
    <s v="No"/>
    <s v="No"/>
    <n v="1.89"/>
    <n v="0.41"/>
    <n v="0"/>
    <n v="195963.8496496561"/>
    <n v="195963.8496496561"/>
    <s v="Yes"/>
    <s v="Yes"/>
    <b v="1"/>
    <s v="No"/>
    <s v="No"/>
    <s v="No"/>
    <n v="0"/>
    <n v="0"/>
    <n v="0"/>
    <n v="0"/>
    <n v="0"/>
    <n v="0"/>
    <n v="0"/>
    <n v="0"/>
    <n v="0"/>
    <n v="1.89"/>
    <n v="0.41"/>
    <n v="195963.8496496561"/>
    <n v="12119.472469551954"/>
    <n v="208083.32211920805"/>
    <n v="83262.460512779915"/>
    <n v="36603.867610232417"/>
    <n v="7265.6717893318091"/>
  </r>
  <r>
    <s v="135151206"/>
    <s v="135151206"/>
    <s v="1871599829"/>
    <s v="1871599829"/>
    <s v="WILSON COUNTY MEMORIAL HOSPITAL DISTRICT-CONNALLY MEMORIAL MEDICAL CENTER                  "/>
    <s v="Rural"/>
    <x v="2"/>
    <s v="Rural Bexar"/>
    <n v="140394.83541661472"/>
    <n v="1075237.1367746834"/>
    <n v="1215631.9721912981"/>
    <n v="-18212.538996801813"/>
    <n v="426728.83960392373"/>
    <n v="408516.3006071219"/>
    <n v="25105.993544170022"/>
    <n v="586616.30002653424"/>
    <n v="611722.29357070429"/>
    <s v="Yes"/>
    <s v="Yes"/>
    <n v="0.63"/>
    <n v="0.18"/>
    <n v="88448.746312467279"/>
    <n v="193542.684619443"/>
    <n v="281991.43093191029"/>
    <s v="Yes"/>
    <s v="Yes"/>
    <b v="1"/>
    <s v="No"/>
    <s v="Yes"/>
    <s v="Yes"/>
    <n v="0"/>
    <n v="0.25"/>
    <n v="0"/>
    <n v="268809.28419367084"/>
    <n v="268809.28419367084"/>
    <n v="0"/>
    <n v="0.25"/>
    <n v="0"/>
    <n v="268809.28419367084"/>
    <n v="0.63"/>
    <n v="0.43"/>
    <n v="550800.71512558113"/>
    <n v="33640.233255033447"/>
    <n v="584440.94838061463"/>
    <n v="233858.20108501919"/>
    <n v="102226.06221440936"/>
    <n v="20291.326159153825"/>
  </r>
  <r>
    <s v="112751605"/>
    <s v="112751605"/>
    <s v="1720094550"/>
    <s v="1720094550"/>
    <s v="Texas Department of State Health Services dba El Paso Psychiatric Center"/>
    <s v="State-Owned IMD"/>
    <x v="8"/>
    <s v="State-Owned IMD El Paso"/>
    <n v="244427.64844070151"/>
    <n v="0"/>
    <n v="244427.64844070151"/>
    <n v="187693.63000000006"/>
    <n v="0"/>
    <n v="187693.63000000006"/>
    <n v="202912.10749775125"/>
    <n v="0"/>
    <n v="202912.10749775125"/>
    <s v="Yes"/>
    <s v="No"/>
    <n v="0.77"/>
    <n v="0"/>
    <n v="188209.28929934016"/>
    <n v="0"/>
    <n v="188209.28929934016"/>
    <s v="Yes"/>
    <s v="Yes"/>
    <b v="1"/>
    <s v="No"/>
    <s v="No"/>
    <s v="Yes"/>
    <n v="0.04"/>
    <n v="0"/>
    <n v="9777.1059376280609"/>
    <n v="0"/>
    <n v="9777.1059376280609"/>
    <n v="0"/>
    <n v="0"/>
    <n v="0"/>
    <n v="0"/>
    <n v="0.77"/>
    <n v="0"/>
    <n v="188209.28929934016"/>
    <n v="11482.264333912"/>
    <n v="199691.55363325216"/>
    <n v="79904.578270809536"/>
    <n v="39247.503255480035"/>
    <n v="7790.4193141965907"/>
  </r>
  <r>
    <s v="133252009"/>
    <s v="133252010"/>
    <s v="1992285282"/>
    <s v="1093786204"/>
    <s v="NHCI OF HILLSBORO INC-HILL REGIONAL HOSPITAL                            "/>
    <s v="Rural"/>
    <x v="3"/>
    <s v="Rural MRSA Central"/>
    <n v="1131327.8489998269"/>
    <n v="128426.88287218963"/>
    <n v="1259754.7318720166"/>
    <n v="314096.33195676107"/>
    <n v="228639.08273601031"/>
    <n v="542735.41469277139"/>
    <n v="-905705.05214261811"/>
    <n v="347814.56808409153"/>
    <n v="-557890.48405852658"/>
    <s v="No"/>
    <s v="Yes"/>
    <n v="0.1"/>
    <n v="0.12"/>
    <n v="113132.7848999827"/>
    <n v="15411.225944662754"/>
    <n v="128544.01084464545"/>
    <s v="Yes"/>
    <s v="Yes"/>
    <b v="1"/>
    <s v="No"/>
    <s v="Yes"/>
    <s v="Yes"/>
    <n v="0"/>
    <n v="1.8"/>
    <n v="0"/>
    <n v="231168.38916994134"/>
    <n v="231168.38916994134"/>
    <n v="0"/>
    <n v="1.8"/>
    <n v="0"/>
    <n v="231168.38916994134"/>
    <n v="0.1"/>
    <n v="1.92"/>
    <n v="359712.40001458675"/>
    <n v="22265.237923093977"/>
    <n v="381977.6379376807"/>
    <n v="152844.53204438358"/>
    <n v="71186.093533358071"/>
    <n v="14130.058525112538"/>
  </r>
  <r>
    <s v="021194801"/>
    <s v="021194801"/>
    <s v="1326052226"/>
    <s v="1326052226"/>
    <s v="Texas Department of State Health Services dba Austin State Hospital"/>
    <s v="State-Owned IMD"/>
    <x v="9"/>
    <s v="State-Owned IMD Travis"/>
    <n v="117255.43434887739"/>
    <n v="0"/>
    <n v="117255.43434887739"/>
    <n v="530511.89"/>
    <n v="0"/>
    <n v="530511.89"/>
    <n v="171031.54356527195"/>
    <n v="0"/>
    <n v="171031.54356527195"/>
    <s v="Yes"/>
    <s v="No"/>
    <n v="4.5199999999999996"/>
    <n v="0"/>
    <n v="529994.56325692579"/>
    <n v="0"/>
    <n v="529994.56325692579"/>
    <s v="Yes"/>
    <s v="Yes"/>
    <b v="1"/>
    <s v="No"/>
    <s v="No"/>
    <s v="No"/>
    <n v="0"/>
    <n v="0"/>
    <n v="0"/>
    <n v="0"/>
    <n v="0"/>
    <n v="0"/>
    <n v="0"/>
    <n v="0"/>
    <n v="0"/>
    <n v="4.5199999999999996"/>
    <n v="0"/>
    <n v="529994.56325692579"/>
    <n v="32333.885822040564"/>
    <n v="562328.4490789664"/>
    <n v="225010.10561445766"/>
    <n v="110309.97224110266"/>
    <n v="21895.939028314759"/>
  </r>
  <r>
    <s v="133250406"/>
    <s v="133250406"/>
    <s v="1326079534"/>
    <s v="1326079534"/>
    <s v="CHILDRESS COUNTY HOSPITAL DISTRICT-CHILDRESS REGIONAL MEDICAL CENTER                 "/>
    <s v="Rural"/>
    <x v="11"/>
    <s v="Rural MRSA West"/>
    <n v="1034381.3922575471"/>
    <n v="931193.64850769541"/>
    <n v="1965575.0407652427"/>
    <n v="-3018932.782261109"/>
    <n v="164499.88448067277"/>
    <n v="-2854432.8977804361"/>
    <n v="-3144361.2913494827"/>
    <n v="251672.43526213156"/>
    <n v="-2892688.8560873512"/>
    <s v="No"/>
    <s v="Yes"/>
    <n v="0.03"/>
    <n v="0.21"/>
    <n v="31031.441767726414"/>
    <n v="195550.66618661603"/>
    <n v="226582.10795434244"/>
    <s v="Yes"/>
    <s v="Yes"/>
    <b v="1"/>
    <s v="No"/>
    <s v="Yes"/>
    <s v="Yes"/>
    <n v="0"/>
    <n v="0.04"/>
    <n v="0"/>
    <n v="37247.745940307817"/>
    <n v="37247.745940307817"/>
    <n v="0"/>
    <n v="0.03"/>
    <n v="0"/>
    <n v="27935.809455230861"/>
    <n v="0.03"/>
    <n v="0.24"/>
    <n v="254517.9174095733"/>
    <n v="15651.40706789773"/>
    <n v="270169.32447747106"/>
    <n v="108105.55349641529"/>
    <n v="52363.661636168348"/>
    <n v="10393.906545265449"/>
  </r>
  <r>
    <s v="388696201"/>
    <s v="388696201"/>
    <s v="1184132524"/>
    <s v="1184132524"/>
    <s v="PITTSBURG HOSPITAL LLC-UT HEALTH EAST TEXAS PITTSBURG HOSPITAL           "/>
    <s v="Rural"/>
    <x v="10"/>
    <s v="Rural MRSA Northeast"/>
    <n v="505232.37564062863"/>
    <n v="1502608.9425810366"/>
    <n v="2007841.3182216652"/>
    <n v="-29487.272405479685"/>
    <n v="-223164.322011201"/>
    <n v="-252651.59441668069"/>
    <n v="-86801.509936486691"/>
    <n v="1278933.9162311773"/>
    <n v="1192132.4062946907"/>
    <s v="No"/>
    <s v="Yes"/>
    <n v="0"/>
    <n v="0.32"/>
    <n v="0"/>
    <n v="480834.86162593169"/>
    <n v="480834.86162593169"/>
    <s v="Yes"/>
    <s v="Yes"/>
    <b v="1"/>
    <s v="No"/>
    <s v="Yes"/>
    <s v="Yes"/>
    <n v="0"/>
    <n v="0.37"/>
    <n v="0"/>
    <n v="555965.30875498359"/>
    <n v="555965.30875498359"/>
    <n v="0"/>
    <n v="0.36"/>
    <n v="0"/>
    <n v="540939.21932917321"/>
    <n v="0"/>
    <n v="0.67999999999999994"/>
    <n v="1021774.0809551048"/>
    <n v="63190.878429497054"/>
    <n v="1084964.9593846018"/>
    <n v="434137.87884815462"/>
    <n v="212303.15958301738"/>
    <n v="42141.040771799038"/>
  </r>
  <r>
    <s v="135033210"/>
    <s v="135033210"/>
    <s v="1740238641"/>
    <s v="1740238641"/>
    <s v="COLUMBUS COMMUNITY HOSPITAL-                                                  "/>
    <s v="Rural"/>
    <x v="3"/>
    <s v="Rural MRSA Central"/>
    <n v="1165156.6831766602"/>
    <n v="635708.45904432877"/>
    <n v="1800865.1422209889"/>
    <n v="-212520.57790314592"/>
    <n v="323885.04908288229"/>
    <n v="111364.47117973637"/>
    <n v="-212487.43810054741"/>
    <n v="314373.33664275106"/>
    <n v="101885.89854220365"/>
    <s v="No"/>
    <s v="Yes"/>
    <n v="0.1"/>
    <n v="0.12"/>
    <n v="116515.66831766603"/>
    <n v="76285.01508531945"/>
    <n v="192800.68340298548"/>
    <s v="Yes"/>
    <s v="Yes"/>
    <b v="1"/>
    <s v="No"/>
    <s v="Yes"/>
    <s v="Yes"/>
    <n v="0"/>
    <n v="0.26"/>
    <n v="0"/>
    <n v="165284.19935152549"/>
    <n v="165284.19935152549"/>
    <n v="0"/>
    <n v="0.26"/>
    <n v="0"/>
    <n v="165284.19935152549"/>
    <n v="0.1"/>
    <n v="0.38"/>
    <n v="358084.88275451097"/>
    <n v="22030.080115776855"/>
    <n v="380114.96287028783"/>
    <n v="152099.20124291698"/>
    <n v="70838.961794742208"/>
    <n v="14061.154733106199"/>
  </r>
  <r>
    <s v="141858401"/>
    <s v="141858401"/>
    <s v="1952306672"/>
    <s v="1952306672"/>
    <s v="MOTHER FRANCES HOSPITAL JACKSONVILLE              "/>
    <s v="Rural"/>
    <x v="10"/>
    <s v="Rural MRSA Northeast"/>
    <n v="479503.03535939124"/>
    <n v="1478423.0724884132"/>
    <n v="1957926.1078478044"/>
    <n v="-2486.7495525463964"/>
    <n v="-512320.83324151346"/>
    <n v="-514807.58279405988"/>
    <n v="-506.52380275290488"/>
    <n v="582817.649213664"/>
    <n v="582311.12541091105"/>
    <s v="No"/>
    <s v="Yes"/>
    <n v="0"/>
    <n v="0.32"/>
    <n v="0"/>
    <n v="473095.38319629221"/>
    <n v="473095.38319629221"/>
    <s v="Yes"/>
    <s v="Yes"/>
    <b v="1"/>
    <s v="No"/>
    <s v="Yes"/>
    <s v="Yes"/>
    <n v="0"/>
    <n v="0.05"/>
    <n v="0"/>
    <n v="73921.153624420665"/>
    <n v="73921.153624420665"/>
    <n v="0"/>
    <n v="0.05"/>
    <n v="0"/>
    <n v="73921.153624420665"/>
    <n v="0"/>
    <n v="0.37"/>
    <n v="547016.53682071285"/>
    <n v="33919.471942583994"/>
    <n v="580936.00876329688"/>
    <n v="232455.73454654566"/>
    <n v="113676.06770079602"/>
    <n v="22564.090959201294"/>
  </r>
  <r>
    <s v="387663301"/>
    <s v="387663301"/>
    <s v="1538667035"/>
    <s v="1538667035"/>
    <s v="CARTHAGE HOSPITAL LLC-UT HEALTH EAST TEXAS CARTHAGE HOSPITAL            "/>
    <s v="Rural"/>
    <x v="10"/>
    <s v="Rural MRSA Northeast"/>
    <n v="774640.67473996524"/>
    <n v="868052.13879496546"/>
    <n v="1642692.8135349308"/>
    <n v="-51467.900815367233"/>
    <n v="339096.47691756394"/>
    <n v="287628.5761021967"/>
    <n v="184308.47334772779"/>
    <n v="1166525.3750350252"/>
    <n v="1350833.8483827529"/>
    <s v="Yes"/>
    <s v="Yes"/>
    <n v="0"/>
    <n v="0.32"/>
    <n v="0"/>
    <n v="277776.68441438896"/>
    <n v="277776.68441438896"/>
    <s v="Yes"/>
    <s v="Yes"/>
    <b v="1"/>
    <s v="Yes"/>
    <s v="Yes"/>
    <s v="Yes"/>
    <n v="0.17"/>
    <n v="0.71"/>
    <n v="131688.9147057941"/>
    <n v="616317.01854442549"/>
    <n v="748005.93325021956"/>
    <n v="0.13"/>
    <n v="0.69"/>
    <n v="100703.28771619548"/>
    <n v="598955.97576852608"/>
    <n v="0.13"/>
    <n v="1.01"/>
    <n v="977435.94789911062"/>
    <n v="60767.508748226333"/>
    <n v="1038203.4566473369"/>
    <n v="415426.73114286549"/>
    <n v="203152.98870228935"/>
    <n v="40324.780830538446"/>
  </r>
  <r>
    <s v="345305201"/>
    <s v="345305201"/>
    <s v="1275956807"/>
    <s v="1275956807"/>
    <s v="GEORGETOWN BEHAVIORAL HEALTH INSTITUTE, LLC-GEORGETOWN BEHAVIORAL HEALTH INSTITUTE LLC        "/>
    <s v="Non-State-Owned IMD"/>
    <x v="9"/>
    <s v="Non-State-Owned IMD Travis"/>
    <n v="1202327.9168504071"/>
    <n v="0"/>
    <n v="1202327.9168504071"/>
    <n v="465351.37999999989"/>
    <n v="0"/>
    <n v="465351.37999999989"/>
    <n v="0"/>
    <n v="0"/>
    <n v="0"/>
    <s v="No"/>
    <s v="No"/>
    <n v="0.44"/>
    <n v="0"/>
    <n v="529024.28341417911"/>
    <n v="0"/>
    <n v="529024.28341417911"/>
    <s v="No"/>
    <s v="No"/>
    <b v="1"/>
    <s v="No"/>
    <s v="No"/>
    <s v="No"/>
    <n v="0"/>
    <n v="0"/>
    <n v="0"/>
    <n v="0"/>
    <n v="0"/>
    <n v="0"/>
    <n v="0"/>
    <n v="0"/>
    <n v="0"/>
    <n v="0.44"/>
    <n v="0"/>
    <n v="529024.28341417911"/>
    <n v="32274.691030573267"/>
    <n v="561298.97444475233"/>
    <n v="224598.17163432323"/>
    <n v="110108.02386287446"/>
    <n v="21855.85335621535"/>
  </r>
  <r>
    <s v="396650901"/>
    <s v="396650901"/>
    <s v="1972071991"/>
    <s v="1972071991"/>
    <s v="GAINESVILLE COMMUNITY HOSPITAL, INC.-NORTH TEXAS MEDICAL CENTER                        "/>
    <s v="Rural"/>
    <x v="10"/>
    <s v="Rural MRSA Northeast"/>
    <n v="659783.77640715521"/>
    <n v="1026584.8056765542"/>
    <n v="1686368.5820837095"/>
    <n v="432918.19314175728"/>
    <n v="424260.55628268461"/>
    <n v="857178.74942444195"/>
    <n v="279766.21039623034"/>
    <n v="307258.68571779184"/>
    <n v="587024.89611402224"/>
    <s v="Yes"/>
    <s v="Yes"/>
    <n v="0"/>
    <n v="0.32"/>
    <n v="0"/>
    <n v="328507.13781649736"/>
    <n v="328507.13781649736"/>
    <s v="Yes"/>
    <s v="Yes"/>
    <b v="1"/>
    <s v="Yes"/>
    <s v="No"/>
    <s v="Yes"/>
    <n v="0.3"/>
    <n v="0"/>
    <n v="197935.13292214656"/>
    <n v="0"/>
    <n v="197935.13292214656"/>
    <n v="0.24"/>
    <n v="0"/>
    <n v="158348.10633771724"/>
    <n v="0"/>
    <n v="0.24"/>
    <n v="0.32"/>
    <n v="486855.24415421463"/>
    <n v="30091.86860705222"/>
    <n v="516947.11276126682"/>
    <n v="206851.21770029335"/>
    <n v="101154.88470594096"/>
    <n v="20078.703157466705"/>
  </r>
  <r>
    <s v="137919003"/>
    <s v="137919003"/>
    <s v="1992713119"/>
    <s v="1992713119"/>
    <s v="Texas Department of State Health Services dba Terrell State Hospital"/>
    <s v="State-Owned IMD"/>
    <x v="1"/>
    <s v="State-Owned IMD Dallas"/>
    <n v="259246.1614097291"/>
    <n v="0"/>
    <n v="259246.1614097291"/>
    <n v="748559.84000000008"/>
    <n v="0"/>
    <n v="748559.84000000008"/>
    <n v="411869.19695190992"/>
    <n v="0"/>
    <n v="411869.19695190992"/>
    <s v="Yes"/>
    <s v="No"/>
    <n v="2.89"/>
    <n v="0"/>
    <n v="749221.40647411719"/>
    <n v="0"/>
    <n v="749221.40647411719"/>
    <s v="Yes"/>
    <s v="Yes"/>
    <b v="1"/>
    <s v="No"/>
    <s v="No"/>
    <s v="No"/>
    <n v="0"/>
    <n v="0"/>
    <n v="0"/>
    <n v="0"/>
    <n v="0"/>
    <n v="0"/>
    <n v="0"/>
    <n v="0"/>
    <n v="0"/>
    <n v="2.89"/>
    <n v="0"/>
    <n v="749221.40647411719"/>
    <n v="45708.467768977971"/>
    <n v="794929.87424309517"/>
    <n v="318083.23987963219"/>
    <n v="156389.55114654987"/>
    <n v="31042.488788646795"/>
  </r>
  <r>
    <s v="348183001"/>
    <s v="348183001"/>
    <s v="1144625153"/>
    <s v="1144625153"/>
    <s v="AUSTIN BEHAVIORAL HOSPITAL LLC-CROSS CREEK HOSPITAL                              "/>
    <s v="Non-State-Owned IMD"/>
    <x v="9"/>
    <s v="Non-State-Owned IMD Travis"/>
    <n v="1167503.5843556933"/>
    <n v="0"/>
    <n v="1167503.5843556933"/>
    <n v="556732.19000000018"/>
    <n v="0"/>
    <n v="556732.19000000018"/>
    <n v="250574.36836399045"/>
    <n v="0"/>
    <n v="250574.36836399045"/>
    <s v="Yes"/>
    <s v="No"/>
    <n v="0.44"/>
    <n v="0"/>
    <n v="513701.57711650507"/>
    <n v="0"/>
    <n v="513701.57711650507"/>
    <s v="Yes"/>
    <s v="Yes"/>
    <b v="1"/>
    <s v="No"/>
    <s v="No"/>
    <s v="No"/>
    <n v="0"/>
    <n v="0"/>
    <n v="0"/>
    <n v="0"/>
    <n v="0"/>
    <n v="0"/>
    <n v="0"/>
    <n v="0"/>
    <n v="0"/>
    <n v="0.44"/>
    <n v="0"/>
    <n v="513701.57711650507"/>
    <n v="31339.884015065298"/>
    <n v="545041.4611315704"/>
    <n v="218092.89025718663"/>
    <n v="106918.84528721499"/>
    <n v="21222.81847981795"/>
  </r>
  <r>
    <s v="140714001"/>
    <s v="140714001"/>
    <s v="1861487779"/>
    <s v="1861487779"/>
    <s v="LIMESTONE MEDICAL CENTER                          "/>
    <s v="Rural"/>
    <x v="3"/>
    <s v="Rural MRSA Central"/>
    <n v="106607.03136309651"/>
    <n v="1127872.6515284309"/>
    <n v="1234479.6828915274"/>
    <n v="5923.2043607152227"/>
    <n v="-349208.01974732359"/>
    <n v="-343284.81538660836"/>
    <n v="-6880.250517241755"/>
    <n v="24137.650753919501"/>
    <n v="17257.400236677746"/>
    <s v="No"/>
    <s v="Yes"/>
    <n v="0.1"/>
    <n v="0.12"/>
    <n v="10660.703136309652"/>
    <n v="135344.71818341169"/>
    <n v="146005.42131972135"/>
    <s v="Yes"/>
    <s v="Yes"/>
    <b v="1"/>
    <s v="No"/>
    <s v="No"/>
    <s v="No"/>
    <n v="0"/>
    <n v="0"/>
    <n v="0"/>
    <n v="0"/>
    <n v="0"/>
    <n v="0"/>
    <n v="0"/>
    <n v="0"/>
    <n v="0"/>
    <n v="0.1"/>
    <n v="0.12"/>
    <n v="146005.42131972135"/>
    <n v="9059.0314140969858"/>
    <n v="155064.45273381833"/>
    <n v="62047.490116910078"/>
    <n v="28898.112192131735"/>
    <n v="5736.1205858099747"/>
  </r>
  <r>
    <s v="311054601"/>
    <s v="311054601"/>
    <s v="1003192311"/>
    <s v="1003192311"/>
    <s v="EL CAMPO MEMORIAL HOSPITAL-                                                  "/>
    <s v="Rural"/>
    <x v="0"/>
    <s v="Rural Harris"/>
    <n v="305661.89008861053"/>
    <n v="628916.18452565861"/>
    <n v="934578.07461426919"/>
    <n v="109078.21754460949"/>
    <n v="550540.33234095341"/>
    <n v="659618.54988556285"/>
    <n v="17429.27635016368"/>
    <n v="207194.90089042817"/>
    <n v="224624.17724059185"/>
    <s v="Yes"/>
    <s v="Yes"/>
    <n v="0.06"/>
    <n v="0.46"/>
    <n v="18339.71340531663"/>
    <n v="289301.44488180295"/>
    <n v="307641.15828711959"/>
    <s v="Yes"/>
    <s v="Yes"/>
    <b v="1"/>
    <s v="No"/>
    <s v="No"/>
    <s v="No"/>
    <n v="0"/>
    <n v="0"/>
    <n v="0"/>
    <n v="0"/>
    <n v="0"/>
    <n v="0"/>
    <n v="0"/>
    <n v="0"/>
    <n v="0"/>
    <n v="0.06"/>
    <n v="0.46"/>
    <n v="307641.15828711959"/>
    <n v="18959.426478514863"/>
    <n v="326600.58476563444"/>
    <n v="130685.95798812099"/>
    <n v="57452.199649797069"/>
    <n v="11403.954103306269"/>
  </r>
  <r>
    <s v="094347402"/>
    <s v="094347402"/>
    <s v="1144294893"/>
    <s v="1144294893"/>
    <s v="HEALTHSOUTH PLANO REHABILITATION HOSPITAL LLC-HEALTHSOUTH PLANO REHABILITATION HOSPITAL         "/>
    <s v="Urban"/>
    <x v="1"/>
    <s v="Urban Dallas"/>
    <n v="261296.76451218745"/>
    <n v="0"/>
    <n v="261296.76451218745"/>
    <n v="261666.18424837326"/>
    <n v="0"/>
    <n v="261666.18424837326"/>
    <n v="88535.253869194537"/>
    <n v="0"/>
    <n v="88535.253869194537"/>
    <s v="Yes"/>
    <s v="No"/>
    <n v="0.68"/>
    <n v="0.39"/>
    <n v="177681.79986828749"/>
    <n v="0"/>
    <n v="177681.79986828749"/>
    <s v="Yes"/>
    <s v="Yes"/>
    <b v="1"/>
    <s v="No"/>
    <s v="No"/>
    <s v="No"/>
    <n v="0"/>
    <n v="0"/>
    <n v="0"/>
    <n v="0"/>
    <n v="0"/>
    <n v="0"/>
    <n v="0"/>
    <n v="0"/>
    <n v="0"/>
    <n v="0.68"/>
    <n v="0.39"/>
    <n v="177681.79986828749"/>
    <n v="11341.391480954522"/>
    <n v="189023.191349242"/>
    <n v="75635.739786485705"/>
    <n v="37187.245075603132"/>
    <n v="7381.4690935350127"/>
  </r>
  <r>
    <s v="333366801"/>
    <s v="333366801"/>
    <s v="1750620456"/>
    <s v="1750620456"/>
    <s v="OCEANS BEHAVIORAL HOSPITAL OF ABILENE LLC-                                                  "/>
    <s v="Non-State-Owned IMD"/>
    <x v="11"/>
    <s v="Non-State-Owned IMD MRSA West"/>
    <n v="1171568.3204866352"/>
    <n v="0"/>
    <n v="1171568.3204866352"/>
    <n v="294282.01000000013"/>
    <n v="0"/>
    <n v="294282.01000000013"/>
    <n v="0"/>
    <n v="0"/>
    <n v="0"/>
    <s v="No"/>
    <s v="No"/>
    <n v="0.23"/>
    <n v="0"/>
    <n v="269460.71371192613"/>
    <n v="0"/>
    <n v="269460.71371192613"/>
    <s v="No"/>
    <s v="No"/>
    <b v="1"/>
    <s v="No"/>
    <s v="No"/>
    <s v="No"/>
    <n v="0"/>
    <n v="0"/>
    <n v="0"/>
    <n v="0"/>
    <n v="0"/>
    <n v="0"/>
    <n v="0"/>
    <n v="0"/>
    <n v="0"/>
    <n v="0.23"/>
    <n v="0"/>
    <n v="269460.71371192613"/>
    <n v="16439.247786138731"/>
    <n v="285899.96149806486"/>
    <n v="114400.01059383569"/>
    <n v="55412.541281779049"/>
    <n v="10999.092835033067"/>
  </r>
  <r>
    <s v="336658501"/>
    <s v="336658501"/>
    <s v="1396184180"/>
    <s v="1396184180"/>
    <s v="BEHAVIORAL HEALTH CENTER OF THE PERMIAN BASIN LLC-OCEANS BEHAVIORAL HOSPITAL OF PERMIAN BASIN       "/>
    <s v="Non-State-Owned IMD"/>
    <x v="11"/>
    <s v="Non-State-Owned IMD MRSA West"/>
    <n v="945489.21028462262"/>
    <n v="0"/>
    <n v="945489.21028462262"/>
    <n v="305914.20000000007"/>
    <n v="0"/>
    <n v="305914.20000000007"/>
    <n v="212450.57138069661"/>
    <n v="0"/>
    <n v="212450.57138069661"/>
    <s v="Yes"/>
    <s v="No"/>
    <n v="0.23"/>
    <n v="0"/>
    <n v="217462.51836546321"/>
    <n v="0"/>
    <n v="217462.51836546321"/>
    <s v="Yes"/>
    <s v="Yes"/>
    <b v="1"/>
    <s v="No"/>
    <s v="No"/>
    <s v="No"/>
    <n v="0"/>
    <n v="0"/>
    <n v="0"/>
    <n v="0"/>
    <n v="0"/>
    <n v="0"/>
    <n v="0"/>
    <n v="0"/>
    <n v="0"/>
    <n v="0.23"/>
    <n v="0"/>
    <n v="217462.51836546321"/>
    <n v="13266.944091261683"/>
    <n v="230729.4624567249"/>
    <n v="92324.087107433923"/>
    <n v="44719.508867063974"/>
    <n v="8876.5831378258918"/>
  </r>
  <r>
    <s v="112684904"/>
    <s v="112684904"/>
    <s v="1831170273"/>
    <s v="1831170273"/>
    <s v="REEVES COUNTY HOSPITAL DISTRICT                   "/>
    <s v="Rural"/>
    <x v="11"/>
    <s v="Rural MRSA West"/>
    <n v="946125.11542374513"/>
    <n v="457315.53219937353"/>
    <n v="1403440.6476231187"/>
    <n v="272012.65128655755"/>
    <n v="34391.626251702633"/>
    <n v="306404.27753826021"/>
    <n v="-294508.58650043921"/>
    <n v="-7107.7151643857651"/>
    <n v="-301616.30166482495"/>
    <s v="No"/>
    <s v="No"/>
    <n v="0.03"/>
    <n v="0.21"/>
    <n v="28383.753462712353"/>
    <n v="96036.261761868431"/>
    <n v="124420.01522458078"/>
    <s v="Yes"/>
    <s v="Yes"/>
    <b v="1"/>
    <s v="No"/>
    <s v="No"/>
    <s v="No"/>
    <n v="0"/>
    <n v="0"/>
    <n v="0"/>
    <n v="0"/>
    <n v="0"/>
    <n v="0"/>
    <n v="0"/>
    <n v="0"/>
    <n v="0"/>
    <n v="0.03"/>
    <n v="0.21"/>
    <n v="124420.01522458078"/>
    <n v="7618.0361663139438"/>
    <n v="132038.05139089472"/>
    <n v="52833.705883552619"/>
    <n v="25591.342982790644"/>
    <n v="5079.7445980598632"/>
  </r>
  <r>
    <s v="094129604"/>
    <s v="094129604"/>
    <s v="1700991700"/>
    <s v="1700991700"/>
    <s v="MOORE COUNTY HOSPITAL-                                                  "/>
    <s v="Rural"/>
    <x v="11"/>
    <s v="Rural MRSA West"/>
    <n v="974744.65536097204"/>
    <n v="497523.22019752779"/>
    <n v="1472267.8755584997"/>
    <n v="-16159.310164283146"/>
    <n v="-78990.942013504304"/>
    <n v="-95150.25217778745"/>
    <n v="88960.998683504993"/>
    <n v="298472.9902819834"/>
    <n v="387433.98896548839"/>
    <s v="Yes"/>
    <s v="Yes"/>
    <n v="0.03"/>
    <n v="0.21"/>
    <n v="29242.339660829159"/>
    <n v="104479.87624148083"/>
    <n v="133722.21590230998"/>
    <s v="Yes"/>
    <s v="Yes"/>
    <b v="1"/>
    <s v="No"/>
    <s v="Yes"/>
    <s v="Yes"/>
    <n v="0.04"/>
    <n v="0.27"/>
    <n v="38989.786214438886"/>
    <n v="134331.2694533325"/>
    <n v="173321.05566777138"/>
    <n v="0"/>
    <n v="0.22"/>
    <n v="0"/>
    <n v="109455.10844345612"/>
    <n v="0.03"/>
    <n v="0.43"/>
    <n v="243177.3243457661"/>
    <n v="14885.472268583842"/>
    <n v="258062.79661434994"/>
    <n v="103261.24743726601"/>
    <n v="50017.199357967766"/>
    <n v="9928.1463430651947"/>
  </r>
  <r>
    <s v="391264401"/>
    <s v="391264401"/>
    <s v="1740791748"/>
    <s v="1740791748"/>
    <s v="WOODLAND SPINGS LLC-WOODLAND SPRINGS                                  "/>
    <s v="Non-State-Owned IMD"/>
    <x v="0"/>
    <s v="Non-State-Owned IMD Harris"/>
    <n v="1277858.6666193886"/>
    <n v="0"/>
    <n v="1277858.6666193886"/>
    <n v="334510.88000000035"/>
    <n v="0"/>
    <n v="334510.88000000035"/>
    <n v="0"/>
    <n v="0"/>
    <n v="0"/>
    <s v="No"/>
    <s v="No"/>
    <n v="0.22"/>
    <n v="0"/>
    <n v="281128.90665626549"/>
    <n v="0"/>
    <n v="281128.90665626549"/>
    <s v="No"/>
    <s v="No"/>
    <b v="1"/>
    <s v="No"/>
    <s v="No"/>
    <s v="No"/>
    <n v="0"/>
    <n v="0"/>
    <n v="0"/>
    <n v="0"/>
    <n v="0"/>
    <n v="0"/>
    <n v="0"/>
    <n v="0"/>
    <n v="0"/>
    <n v="0.22"/>
    <n v="0"/>
    <n v="281128.90665626549"/>
    <n v="17151.100406085166"/>
    <n v="298280.00706235063"/>
    <n v="119353.76202592901"/>
    <n v="52470.336296508132"/>
    <n v="10415.080894340263"/>
  </r>
  <r>
    <s v="112688004"/>
    <s v="007047601"/>
    <s v="1447574819"/>
    <s v="1447574819"/>
    <s v="FRIO HOSPITAL-FRIO REGIONAL SWING BED                           "/>
    <s v="Rural"/>
    <x v="11"/>
    <s v="Rural MRSA West"/>
    <n v="648330.40088397719"/>
    <n v="1034020.056222897"/>
    <n v="1682350.4571068743"/>
    <n v="444403.16514319921"/>
    <n v="-126092.24724403018"/>
    <n v="318310.91789916903"/>
    <n v="-33043.317781327263"/>
    <n v="390735.03662254801"/>
    <n v="357691.71884122072"/>
    <s v="No"/>
    <s v="Yes"/>
    <n v="0.03"/>
    <n v="0.21"/>
    <n v="19449.912026519316"/>
    <n v="217144.21180680837"/>
    <n v="236594.12383332767"/>
    <s v="Yes"/>
    <s v="Yes"/>
    <b v="1"/>
    <s v="No"/>
    <s v="Yes"/>
    <s v="Yes"/>
    <n v="0"/>
    <n v="0.12"/>
    <n v="0"/>
    <n v="124082.40674674764"/>
    <n v="124082.40674674764"/>
    <n v="0"/>
    <n v="0.09"/>
    <n v="0"/>
    <n v="93061.805060060724"/>
    <n v="0.03"/>
    <n v="0.3"/>
    <n v="329655.92889338842"/>
    <n v="20277.990025259951"/>
    <n v="349933.91891864839"/>
    <n v="140022.55831610798"/>
    <n v="67823.470931476768"/>
    <n v="13462.59593791236"/>
  </r>
  <r>
    <s v="189947801"/>
    <s v="189947801"/>
    <s v="1134108053"/>
    <s v="1134108053"/>
    <s v="DAWSON COUNTY HOSPITAL DISTRICT-MEDICAL ARTS HOSPITAL                             "/>
    <s v="Rural"/>
    <x v="11"/>
    <s v="Rural MRSA West"/>
    <n v="209853.44210633455"/>
    <n v="791129.01219977404"/>
    <n v="1000982.4543061086"/>
    <n v="205846.63982745662"/>
    <n v="116127.92977038951"/>
    <n v="321974.56959784613"/>
    <n v="44789.446112265578"/>
    <n v="-33136.626606702746"/>
    <n v="11652.819505562831"/>
    <s v="Yes"/>
    <s v="No"/>
    <n v="0.03"/>
    <n v="0.21"/>
    <n v="6295.6032631900362"/>
    <n v="166137.09256195254"/>
    <n v="172432.69582514258"/>
    <s v="Yes"/>
    <s v="Yes"/>
    <b v="1"/>
    <s v="No"/>
    <s v="No"/>
    <s v="Yes"/>
    <n v="0.13"/>
    <n v="0"/>
    <n v="27280.947473823493"/>
    <n v="0"/>
    <n v="27280.947473823493"/>
    <n v="0"/>
    <n v="0"/>
    <n v="0"/>
    <n v="0"/>
    <n v="0.03"/>
    <n v="0.21"/>
    <n v="172432.69582514258"/>
    <n v="10595.632629695659"/>
    <n v="183028.32845483825"/>
    <n v="73236.955347918993"/>
    <n v="35474.173389517535"/>
    <n v="7041.4335334890084"/>
  </r>
  <r>
    <s v="314562501"/>
    <s v="314562501"/>
    <s v="1982920773"/>
    <s v="1982920773"/>
    <s v="HEALTHSOUTH REHABILITATION HOSPITAL OF DALLAS LLC-HEALTHSOUTH REHABILITATION HOSPITAL OF DALLAS     "/>
    <s v="Urban"/>
    <x v="1"/>
    <s v="Urban Dallas"/>
    <n v="285610.38896536594"/>
    <n v="0"/>
    <n v="285610.38896536594"/>
    <n v="259071.0412792603"/>
    <n v="0"/>
    <n v="259071.0412792603"/>
    <n v="76958.965674236882"/>
    <n v="0"/>
    <n v="76958.965674236882"/>
    <s v="Yes"/>
    <s v="No"/>
    <n v="0.68"/>
    <n v="0.39"/>
    <n v="194215.06449644885"/>
    <n v="0"/>
    <n v="194215.06449644885"/>
    <s v="Yes"/>
    <s v="Yes"/>
    <b v="1"/>
    <s v="No"/>
    <s v="No"/>
    <s v="No"/>
    <n v="0"/>
    <n v="0"/>
    <n v="0"/>
    <n v="0"/>
    <n v="0"/>
    <n v="0"/>
    <n v="0"/>
    <n v="0"/>
    <n v="0"/>
    <n v="0.68"/>
    <n v="0.39"/>
    <n v="194215.06449644885"/>
    <n v="12396.706244454183"/>
    <n v="206611.77074090304"/>
    <n v="82673.633944264962"/>
    <n v="40647.512610505408"/>
    <n v="8068.3136772710805"/>
  </r>
  <r>
    <s v="391576104"/>
    <s v="391576104"/>
    <s v="1114435260"/>
    <s v="1114435260"/>
    <s v="CROCKETT MEDICAL CENTER LLC-CROCKETT MEDICAL CENTER                           "/>
    <s v="Rural"/>
    <x v="10"/>
    <s v="Rural MRSA Northeast"/>
    <n v="1527956.770937762"/>
    <n v="289206.13210828725"/>
    <n v="1817162.9030460492"/>
    <n v="48302.410201525483"/>
    <n v="124035.89957978413"/>
    <n v="172338.30978130962"/>
    <n v="0"/>
    <n v="0"/>
    <n v="0"/>
    <s v="No"/>
    <s v="No"/>
    <n v="0"/>
    <n v="0.32"/>
    <n v="0"/>
    <n v="92545.962274651916"/>
    <n v="92545.962274651916"/>
    <s v="No"/>
    <s v="No"/>
    <b v="1"/>
    <s v="No"/>
    <s v="No"/>
    <s v="No"/>
    <n v="0"/>
    <n v="0"/>
    <n v="0"/>
    <n v="0"/>
    <n v="0"/>
    <n v="0"/>
    <n v="0"/>
    <n v="0"/>
    <n v="0"/>
    <n v="0"/>
    <n v="0.32"/>
    <n v="92545.962274651916"/>
    <n v="5668.0643171469392"/>
    <n v="98214.026591798858"/>
    <n v="39299.360600442407"/>
    <n v="19218.2687380395"/>
    <n v="3814.7234739406931"/>
  </r>
  <r>
    <s v="185556101"/>
    <s v="185556101"/>
    <s v="1962504340"/>
    <s v="1962504340"/>
    <s v="TEXAS HEART HOSPITAL OF THE SOUTHWEST LLP-BAYLOR SCOTT &amp; WHITE THE HEART HOSPITAL PLANO     "/>
    <s v="Urban"/>
    <x v="1"/>
    <s v="Urban Dallas"/>
    <n v="107493.33020369042"/>
    <n v="26284.105811969195"/>
    <n v="133777.43601565962"/>
    <n v="374624.51532149396"/>
    <n v="164674.82653462232"/>
    <n v="539299.34185611631"/>
    <n v="1594651.4617785066"/>
    <n v="285324.60468656628"/>
    <n v="1879976.0664650728"/>
    <s v="Yes"/>
    <s v="Yes"/>
    <n v="0.68"/>
    <n v="0.39"/>
    <n v="73095.464538509492"/>
    <n v="10250.801266667986"/>
    <n v="83346.265805177478"/>
    <s v="Yes"/>
    <s v="Yes"/>
    <b v="1"/>
    <s v="Yes"/>
    <s v="Yes"/>
    <s v="Yes"/>
    <n v="9.86"/>
    <n v="7.29"/>
    <n v="1059884.2358083874"/>
    <n v="191611.13136925542"/>
    <n v="1251495.3671776429"/>
    <n v="9.86"/>
    <n v="7.29"/>
    <n v="1059884.2358083874"/>
    <n v="191611.13136925542"/>
    <n v="10.54"/>
    <n v="7.68"/>
    <n v="1334841.6329828203"/>
    <n v="85202.657424435354"/>
    <n v="1420044.2904072555"/>
    <n v="568216.52236355934"/>
    <n v="279370.6669993609"/>
    <n v="55453.581998440059"/>
  </r>
  <r>
    <s v="130616909"/>
    <s v="130616902"/>
    <s v="1760598692"/>
    <s v="1760598692"/>
    <s v="PECOS COUNTY MEMORIAL HOSPITAL-                                                  "/>
    <s v="Rural"/>
    <x v="11"/>
    <s v="Rural MRSA West"/>
    <n v="842711.57661821868"/>
    <n v="546157.14308915567"/>
    <n v="1388868.7197073745"/>
    <n v="669622.16364946356"/>
    <n v="-21245.115176028543"/>
    <n v="648377.04847343499"/>
    <n v="14655.348588369729"/>
    <n v="181675.01497982221"/>
    <n v="196330.36356819194"/>
    <s v="Yes"/>
    <s v="Yes"/>
    <n v="0.03"/>
    <n v="0.21"/>
    <n v="25281.34729854656"/>
    <n v="114693.00004872268"/>
    <n v="139974.34734726924"/>
    <s v="Yes"/>
    <s v="Yes"/>
    <b v="1"/>
    <s v="No"/>
    <s v="Yes"/>
    <s v="Yes"/>
    <n v="0"/>
    <n v="0.09"/>
    <n v="0"/>
    <n v="49154.142878024009"/>
    <n v="49154.142878024009"/>
    <n v="0"/>
    <n v="7.0000000000000007E-2"/>
    <n v="0"/>
    <n v="38231.000016240898"/>
    <n v="0.03"/>
    <n v="0.28000000000000003"/>
    <n v="178205.34736351014"/>
    <n v="10940.928297481914"/>
    <n v="189146.27566099205"/>
    <n v="75684.990742989379"/>
    <n v="36659.941307583649"/>
    <n v="7276.8021181076265"/>
  </r>
  <r>
    <s v="209190201"/>
    <s v="209190201"/>
    <s v="1245422567"/>
    <s v="1245422567"/>
    <s v="HEALTHSOUTH REHABILITATION HOSPITAL OF ROUND ROCK "/>
    <s v="Urban"/>
    <x v="9"/>
    <s v="Urban Travis"/>
    <n v="322033.41063841176"/>
    <n v="0"/>
    <n v="322033.41063841176"/>
    <n v="253321.56679339876"/>
    <n v="0"/>
    <n v="253321.56679339876"/>
    <n v="71910.49273923834"/>
    <n v="0"/>
    <n v="71910.49273923834"/>
    <s v="Yes"/>
    <s v="No"/>
    <n v="0.4"/>
    <n v="1.2"/>
    <n v="128813.36425536471"/>
    <n v="0"/>
    <n v="128813.36425536471"/>
    <s v="Yes"/>
    <s v="Yes"/>
    <b v="1"/>
    <s v="No"/>
    <s v="No"/>
    <s v="No"/>
    <n v="0"/>
    <n v="0"/>
    <n v="0"/>
    <n v="0"/>
    <n v="0"/>
    <n v="0"/>
    <n v="0"/>
    <n v="0"/>
    <n v="0"/>
    <n v="0.4"/>
    <n v="1.2"/>
    <n v="128813.36425536471"/>
    <n v="8037.7189424335747"/>
    <n v="136851.08319779829"/>
    <n v="54759.592430767014"/>
    <n v="26845.59035460441"/>
    <n v="5328.705987694093"/>
  </r>
  <r>
    <s v="137074409"/>
    <s v="137074409"/>
    <s v="1689650921"/>
    <s v="1689650921"/>
    <s v="EASTLAND MEMORIAL HOSPITAL DISTRICT-EASTLAND MEMORIAL HOSPITAL                        "/>
    <s v="Rural"/>
    <x v="11"/>
    <s v="Rural MRSA West"/>
    <n v="136905.52713820298"/>
    <n v="870811.37663255958"/>
    <n v="1007716.9037707625"/>
    <n v="71576.879714757262"/>
    <n v="421024.54007665603"/>
    <n v="492601.4197914133"/>
    <n v="10676.171782575097"/>
    <n v="-92207.977199781104"/>
    <n v="-81531.805417206007"/>
    <s v="Yes"/>
    <s v="No"/>
    <n v="0.03"/>
    <n v="0.21"/>
    <n v="4107.1658141460894"/>
    <n v="182870.38909283752"/>
    <n v="186977.5549069836"/>
    <s v="Yes"/>
    <s v="Yes"/>
    <b v="1"/>
    <s v="No"/>
    <s v="No"/>
    <s v="Yes"/>
    <n v="0.03"/>
    <n v="0"/>
    <n v="4107.1658141460894"/>
    <n v="0"/>
    <n v="4107.1658141460894"/>
    <n v="0"/>
    <n v="0"/>
    <n v="0"/>
    <n v="0"/>
    <n v="0.03"/>
    <n v="0.21"/>
    <n v="186977.5549069836"/>
    <n v="11567.185773742225"/>
    <n v="198544.74068072584"/>
    <n v="79445.692535985654"/>
    <n v="38481.532426947546"/>
    <n v="7638.3782047821342"/>
  </r>
  <r>
    <s v="094153604"/>
    <s v="094153604"/>
    <s v="1356446686"/>
    <s v="1356446686"/>
    <s v="SETON FAMILY OF HOSPITALS-ASCENSION SETON EDGAR B DAVIS                     "/>
    <s v="Rural"/>
    <x v="9"/>
    <s v="Rural Travis"/>
    <n v="1046656.2199760893"/>
    <n v="3586.7839150709651"/>
    <n v="1050243.0038911602"/>
    <n v="392192.12053355039"/>
    <n v="-489.45348101547245"/>
    <n v="391702.66705253493"/>
    <n v="662186.44154059049"/>
    <n v="8272.3389469788854"/>
    <n v="670458.7804875694"/>
    <s v="Yes"/>
    <s v="Yes"/>
    <n v="0.18"/>
    <n v="0.18"/>
    <n v="188398.11959569607"/>
    <n v="645.62110471277367"/>
    <n v="189043.74070040885"/>
    <s v="Yes"/>
    <s v="Yes"/>
    <b v="1"/>
    <s v="Yes"/>
    <s v="Yes"/>
    <s v="Yes"/>
    <n v="0.32"/>
    <n v="1.48"/>
    <n v="334929.99039234861"/>
    <n v="5308.4401943050279"/>
    <n v="340238.43058665365"/>
    <n v="0.25"/>
    <n v="1.37"/>
    <n v="261664.05499402233"/>
    <n v="4913.8939636472223"/>
    <n v="0.43"/>
    <n v="1.55"/>
    <n v="455621.68965807842"/>
    <n v="28095.837538804055"/>
    <n v="483717.52719688247"/>
    <n v="193554.73133256056"/>
    <n v="94889.147232403076"/>
    <n v="18834.98780788662"/>
  </r>
  <r>
    <s v="388701003"/>
    <s v="388701003"/>
    <s v="1477061885"/>
    <s v="1477061885"/>
    <s v="QUITMAN HOSPITAL LLC-UT HEALTH EAST TEXAS                              "/>
    <s v="Rural"/>
    <x v="10"/>
    <s v="Rural MRSA Northeast"/>
    <n v="250318.27771002575"/>
    <n v="734844.57479776221"/>
    <n v="985162.85250778799"/>
    <n v="124378.18307861537"/>
    <n v="-193131.44884570214"/>
    <n v="-68753.265767086763"/>
    <n v="315924.11456243624"/>
    <n v="696010.26760200982"/>
    <n v="1011934.3821644461"/>
    <s v="Yes"/>
    <s v="Yes"/>
    <n v="0"/>
    <n v="0.32"/>
    <n v="0"/>
    <n v="235150.2639352839"/>
    <n v="235150.2639352839"/>
    <s v="Yes"/>
    <s v="Yes"/>
    <b v="1"/>
    <s v="Yes"/>
    <s v="Yes"/>
    <s v="Yes"/>
    <n v="0.88"/>
    <n v="0.44"/>
    <n v="220280.08438482267"/>
    <n v="323331.6129110154"/>
    <n v="543611.69729583804"/>
    <n v="0.72"/>
    <n v="0.42"/>
    <n v="180229.15995121852"/>
    <n v="308634.72141506011"/>
    <n v="0.72"/>
    <n v="0.74"/>
    <n v="724014.1453015625"/>
    <n v="45100.429840748562"/>
    <n v="769114.57514231105"/>
    <n v="307753.50609744445"/>
    <n v="150498.36676447056"/>
    <n v="29873.12022283272"/>
  </r>
  <r>
    <s v="210433301"/>
    <s v="210433301"/>
    <s v="1427048743"/>
    <s v="1427048743"/>
    <s v="RED RIVER HOSPITAL LLC-RED RIVER HOSPITAL                                "/>
    <s v="Non-State-Owned IMD"/>
    <x v="11"/>
    <s v="Non-State-Owned IMD MRSA West"/>
    <n v="910930.91622162622"/>
    <n v="0"/>
    <n v="910930.91622162622"/>
    <n v="264933.50999999978"/>
    <n v="0"/>
    <n v="264933.50999999978"/>
    <n v="12652.17630674527"/>
    <n v="0"/>
    <n v="12652.17630674527"/>
    <s v="Yes"/>
    <s v="No"/>
    <n v="0.23"/>
    <n v="0"/>
    <n v="209514.11073097403"/>
    <n v="0"/>
    <n v="209514.11073097403"/>
    <s v="Yes"/>
    <s v="Yes"/>
    <b v="1"/>
    <s v="No"/>
    <s v="No"/>
    <s v="No"/>
    <n v="0"/>
    <n v="0"/>
    <n v="0"/>
    <n v="0"/>
    <n v="0"/>
    <n v="0"/>
    <n v="0"/>
    <n v="0"/>
    <n v="0"/>
    <n v="0.23"/>
    <n v="0"/>
    <n v="209514.11073097403"/>
    <n v="12782.027975629717"/>
    <n v="222296.13870660376"/>
    <n v="88949.576942060448"/>
    <n v="43084.979439366383"/>
    <n v="8552.1377956529468"/>
  </r>
  <r>
    <s v="151691601"/>
    <s v="151691601"/>
    <s v="1609855139"/>
    <s v="1609855139"/>
    <s v="BAYLOR HEART AND VASCULAR CENTER                  "/>
    <s v="Urban"/>
    <x v="1"/>
    <s v="Urban Dallas"/>
    <n v="127486.49970000557"/>
    <n v="8323.7282862987395"/>
    <n v="135810.22798630432"/>
    <n v="445169.37820808543"/>
    <n v="316899.29113736603"/>
    <n v="762068.66934545152"/>
    <n v="1191777.7755476977"/>
    <n v="274470.23759562033"/>
    <n v="1466248.013143318"/>
    <s v="Yes"/>
    <s v="Yes"/>
    <n v="0.68"/>
    <n v="0.39"/>
    <n v="86690.819796003794"/>
    <n v="3246.2540316565087"/>
    <n v="89937.073827660308"/>
    <s v="Yes"/>
    <s v="Yes"/>
    <b v="1"/>
    <s v="Yes"/>
    <s v="Yes"/>
    <s v="Yes"/>
    <n v="6.04"/>
    <n v="22.7"/>
    <n v="770018.45818803366"/>
    <n v="188948.63209898138"/>
    <n v="958967.09028701507"/>
    <n v="6.03"/>
    <n v="22.69"/>
    <n v="768743.59319103369"/>
    <n v="188865.39481611841"/>
    <n v="6.71"/>
    <n v="23.080000000000002"/>
    <n v="1047546.0618348124"/>
    <n v="66864.64224477527"/>
    <n v="1114410.7040795877"/>
    <n v="445920.29913040635"/>
    <n v="219242.21928363532"/>
    <n v="43518.406979329935"/>
  </r>
  <r>
    <s v="134772611"/>
    <s v="134772611"/>
    <s v="1780823021"/>
    <s v="1780823021"/>
    <s v="CORYELL COUNTY MEMORIAL HOSPITAL AUTHORITY-                                                  "/>
    <s v="Rural"/>
    <x v="3"/>
    <s v="Rural MRSA Central"/>
    <n v="108454.43621023311"/>
    <n v="966782.54791145981"/>
    <n v="1075236.9841216928"/>
    <n v="126542.70642097745"/>
    <n v="-22425.687649672036"/>
    <n v="104117.01877130542"/>
    <n v="199406.23241562638"/>
    <n v="791072.55305906152"/>
    <n v="990478.78547468793"/>
    <s v="Yes"/>
    <s v="Yes"/>
    <n v="0.1"/>
    <n v="0.12"/>
    <n v="10845.443621023311"/>
    <n v="116013.90574937518"/>
    <n v="126859.34937039849"/>
    <s v="Yes"/>
    <s v="Yes"/>
    <b v="1"/>
    <s v="Yes"/>
    <s v="Yes"/>
    <s v="Yes"/>
    <n v="1.21"/>
    <n v="0.49"/>
    <n v="131229.86781438204"/>
    <n v="473723.4484766153"/>
    <n v="604953.31629099732"/>
    <n v="0.66"/>
    <n v="0.48"/>
    <n v="71579.927898753856"/>
    <n v="464055.6229975007"/>
    <n v="0.76"/>
    <n v="0.6"/>
    <n v="662494.90026665293"/>
    <n v="41061.340921171286"/>
    <n v="703556.24118782417"/>
    <n v="281520.99434889603"/>
    <n v="131116.1058055062"/>
    <n v="26025.845170847566"/>
  </r>
  <r>
    <s v="094151004"/>
    <s v="094151004"/>
    <s v="1003833013"/>
    <s v="1003833013"/>
    <s v="SETON FAMILY OF HOSPITALS-SETON HIGHLAND LAKES                              "/>
    <s v="Rural"/>
    <x v="9"/>
    <s v="Rural Travis"/>
    <n v="913981.75996788836"/>
    <n v="991.20989898446203"/>
    <n v="914972.96986687277"/>
    <n v="136809.75830551673"/>
    <n v="-9902.775155307012"/>
    <n v="126906.98315020972"/>
    <n v="270565.8483003389"/>
    <n v="30602.728944592098"/>
    <n v="301168.57724493102"/>
    <s v="Yes"/>
    <s v="Yes"/>
    <n v="0.18"/>
    <n v="0.18"/>
    <n v="164516.71679421989"/>
    <n v="178.41778181720315"/>
    <n v="164695.13457603709"/>
    <s v="Yes"/>
    <s v="Yes"/>
    <b v="1"/>
    <s v="Yes"/>
    <s v="Yes"/>
    <s v="Yes"/>
    <n v="0.08"/>
    <n v="21.38"/>
    <n v="73118.540797431066"/>
    <n v="21192.067640287798"/>
    <n v="94310.608437718867"/>
    <n v="0.06"/>
    <n v="19.899999999999999"/>
    <n v="54838.905598073303"/>
    <n v="19725.076989790792"/>
    <n v="0.24"/>
    <n v="20.079999999999998"/>
    <n v="239259.11716390122"/>
    <n v="14943.032009375889"/>
    <n v="254202.14917327711"/>
    <n v="101716.44797019513"/>
    <n v="49865.931671892176"/>
    <n v="9898.1205170770754"/>
  </r>
  <r>
    <s v="111915801"/>
    <s v="111915801"/>
    <s v="1497708929"/>
    <s v="1497708929"/>
    <s v="PARKVIEW REGIONAL HOSPITAL                        "/>
    <s v="Rural"/>
    <x v="3"/>
    <s v="Rural MRSA Central"/>
    <n v="194072.32123904128"/>
    <n v="633304.46931894915"/>
    <n v="827376.79055799043"/>
    <n v="106930.67266283958"/>
    <n v="152908.9676204148"/>
    <n v="259839.64028325438"/>
    <n v="984416.67860166216"/>
    <n v="1544565.8758685922"/>
    <n v="2528982.5544702541"/>
    <s v="Yes"/>
    <s v="Yes"/>
    <n v="0.1"/>
    <n v="0.12"/>
    <n v="19407.23212390413"/>
    <n v="75996.536318273895"/>
    <n v="95403.768442178029"/>
    <s v="Yes"/>
    <s v="Yes"/>
    <b v="1"/>
    <s v="Yes"/>
    <s v="Yes"/>
    <s v="Yes"/>
    <n v="3.46"/>
    <n v="1.62"/>
    <n v="671490.23148708278"/>
    <n v="1025953.2402966977"/>
    <n v="1697443.4717837805"/>
    <n v="1.89"/>
    <n v="1.61"/>
    <n v="366796.68714178802"/>
    <n v="1019620.1956035082"/>
    <n v="1.99"/>
    <n v="1.73"/>
    <n v="1481820.6511874741"/>
    <n v="91376.689517422201"/>
    <n v="1573197.3407048963"/>
    <n v="629499.18390965741"/>
    <n v="293184.10796634114"/>
    <n v="58195.476090509503"/>
  </r>
  <r>
    <s v="210274101"/>
    <s v="210274101"/>
    <s v="1184868879"/>
    <s v="1184868879"/>
    <s v="ST LUKES LAKESIDE HOSPITAL LLC-ST LUKES LAKESIDE HOSPITAL                        "/>
    <s v="Urban"/>
    <x v="0"/>
    <s v="Urban Harris"/>
    <n v="84825.626047575206"/>
    <n v="186752.31299649196"/>
    <n v="271577.93904406717"/>
    <n v="3464.152803281806"/>
    <n v="147712.93163087696"/>
    <n v="151177.08443415878"/>
    <n v="53059.840976048363"/>
    <n v="179368.18702792202"/>
    <n v="232428.02800397039"/>
    <s v="Yes"/>
    <s v="Yes"/>
    <n v="1.89"/>
    <n v="0.41"/>
    <n v="160320.43322991714"/>
    <n v="76568.448328561703"/>
    <n v="236888.88155847884"/>
    <s v="Yes"/>
    <s v="Yes"/>
    <b v="1"/>
    <s v="No"/>
    <s v="No"/>
    <s v="Yes"/>
    <n v="0"/>
    <n v="0.38"/>
    <n v="0"/>
    <n v="70965.878938666952"/>
    <n v="70965.878938666952"/>
    <n v="0"/>
    <n v="0"/>
    <n v="0"/>
    <n v="0"/>
    <n v="1.89"/>
    <n v="0.41"/>
    <n v="236888.88155847884"/>
    <n v="15016.510182820448"/>
    <n v="251905.39174129927"/>
    <n v="100797.42345136352"/>
    <n v="44312.59322320814"/>
    <n v="8795.8125606376325"/>
  </r>
  <r>
    <s v="395486901"/>
    <s v="395486901"/>
    <s v="1346729159"/>
    <s v="1346729159"/>
    <s v="BAYLOR SCOTT &amp; WHITE MEDICAL CENTERS - CAPITOL ARE-BAYLOR SCOTT &amp; WHITE MEDICAL CENTER - PFLUGERVILLE"/>
    <s v="Urban"/>
    <x v="9"/>
    <s v="Urban Travis"/>
    <n v="77405.281841538788"/>
    <n v="298902.1224685976"/>
    <n v="376307.40431013639"/>
    <n v="-11115.945561504224"/>
    <n v="46663.221235478704"/>
    <n v="35547.27567397448"/>
    <n v="32834.919205591839"/>
    <n v="139261.69342555496"/>
    <n v="172096.6126311468"/>
    <s v="Yes"/>
    <s v="Yes"/>
    <n v="0.4"/>
    <n v="1.2"/>
    <n v="30962.112736615516"/>
    <n v="358682.54696231714"/>
    <n v="389644.65969893266"/>
    <s v="Yes"/>
    <s v="Yes"/>
    <b v="1"/>
    <s v="Yes"/>
    <s v="No"/>
    <s v="Yes"/>
    <n v="0.02"/>
    <n v="0"/>
    <n v="1548.1056368307759"/>
    <n v="0"/>
    <n v="1548.1056368307759"/>
    <n v="0.01"/>
    <n v="0"/>
    <n v="774.05281841538795"/>
    <n v="0"/>
    <n v="0.41000000000000003"/>
    <n v="1.2"/>
    <n v="390418.71251734806"/>
    <n v="24165.428711736236"/>
    <n v="414584.14122908429"/>
    <n v="165891.69827140582"/>
    <n v="81327.496742316755"/>
    <n v="16143.0727777095"/>
  </r>
  <r>
    <s v="020988401"/>
    <s v="020988401"/>
    <s v="1023011657"/>
    <s v="1023011657"/>
    <s v="SWEENY COMMUNITY HOSPITAL                         "/>
    <s v="Rural"/>
    <x v="0"/>
    <s v="Rural Harris"/>
    <n v="174075.28785436519"/>
    <n v="778868.98085004161"/>
    <n v="952944.2687044068"/>
    <n v="151113.58280338504"/>
    <n v="131041.55505865364"/>
    <n v="282155.13786203868"/>
    <n v="-15601.828044434755"/>
    <n v="102048.55974205449"/>
    <n v="86446.731697619747"/>
    <s v="No"/>
    <s v="Yes"/>
    <n v="0.06"/>
    <n v="0.46"/>
    <n v="10444.517271261911"/>
    <n v="358279.73119101918"/>
    <n v="368724.24846228107"/>
    <s v="Yes"/>
    <s v="Yes"/>
    <b v="1"/>
    <s v="No"/>
    <s v="No"/>
    <s v="No"/>
    <n v="0"/>
    <n v="0"/>
    <n v="0"/>
    <n v="0"/>
    <n v="0"/>
    <n v="0"/>
    <n v="0"/>
    <n v="0"/>
    <n v="0"/>
    <n v="0.06"/>
    <n v="0.46"/>
    <n v="368724.24846228107"/>
    <n v="22966.8784161359"/>
    <n v="391691.12687841698"/>
    <n v="156731.28750912979"/>
    <n v="68902.255146362106"/>
    <n v="13676.728830106455"/>
  </r>
  <r>
    <s v="094224503"/>
    <s v="094224503"/>
    <s v="1356312243"/>
    <s v="1356312243"/>
    <s v="BIG BEND REGIONAL MEDICAL CENTER                  "/>
    <s v="Rural"/>
    <x v="11"/>
    <s v="Rural MRSA West"/>
    <n v="799928.37612526002"/>
    <n v="251528.22518830202"/>
    <n v="1051456.6013135621"/>
    <n v="10330.190587040852"/>
    <n v="-25286.778234310594"/>
    <n v="-14956.587647269742"/>
    <n v="358936.46233553533"/>
    <n v="394860.70813216997"/>
    <n v="753797.17046770523"/>
    <s v="Yes"/>
    <s v="Yes"/>
    <n v="0.03"/>
    <n v="0.21"/>
    <n v="23997.851283757798"/>
    <n v="52820.927289543426"/>
    <n v="76818.778573301228"/>
    <s v="Yes"/>
    <s v="Yes"/>
    <b v="1"/>
    <s v="No"/>
    <s v="Yes"/>
    <s v="Yes"/>
    <n v="0.28999999999999998"/>
    <n v="0.95"/>
    <n v="231979.2290763254"/>
    <n v="238951.8139288869"/>
    <n v="470931.04300521233"/>
    <n v="0"/>
    <n v="0.8"/>
    <n v="0"/>
    <n v="201222.58015064162"/>
    <n v="0.03"/>
    <n v="1.01"/>
    <n v="278041.35872394283"/>
    <n v="17106.968494059016"/>
    <n v="295148.32721800182"/>
    <n v="118100.65165301127"/>
    <n v="57205.040464219368"/>
    <n v="11354.894327950065"/>
  </r>
  <r>
    <s v="136412710"/>
    <s v="136412710"/>
    <s v="1699772541"/>
    <s v="1699772541"/>
    <s v="KARNES COUNTY HOSPITAL DISTRICT-OTTO KAISER MEMORIAL HOSPITAL                     "/>
    <s v="Rural"/>
    <x v="7"/>
    <s v="Rural Nueces"/>
    <n v="36683.488216513309"/>
    <n v="729988.44591735513"/>
    <n v="766671.93413386843"/>
    <n v="234441.96262429547"/>
    <n v="17734.215008258703"/>
    <n v="252176.17763255417"/>
    <n v="110013.77139707142"/>
    <n v="184527.41034561867"/>
    <n v="294541.1817426901"/>
    <s v="Yes"/>
    <s v="Yes"/>
    <n v="0.19"/>
    <n v="0.16"/>
    <n v="6969.8627611375287"/>
    <n v="116798.15134677682"/>
    <n v="123768.01410791435"/>
    <s v="Yes"/>
    <s v="Yes"/>
    <b v="1"/>
    <s v="Yes"/>
    <s v="Yes"/>
    <s v="Yes"/>
    <n v="1.96"/>
    <n v="0.06"/>
    <n v="71899.636904366082"/>
    <n v="43799.306755041303"/>
    <n v="115698.94365940738"/>
    <n v="0.43"/>
    <n v="0.06"/>
    <n v="15773.899933100724"/>
    <n v="43799.306755041303"/>
    <n v="0.62"/>
    <n v="0.22"/>
    <n v="183341.22079605638"/>
    <n v="11318.198639338998"/>
    <n v="194659.41943539539"/>
    <n v="77891.020092879131"/>
    <n v="38453.135639580491"/>
    <n v="7632.7415944906361"/>
  </r>
  <r>
    <s v="309446801"/>
    <s v="309446801"/>
    <s v="1548546088"/>
    <s v="1548546088"/>
    <s v="HEALTHSOUTH REHAB  HOSPITAL OF SOUTH AUSTIN LLC-HEALTHSOUTH REHABILITATION  HOSPITAL OF AUSTIN    "/>
    <s v="Urban"/>
    <x v="9"/>
    <s v="Urban Travis"/>
    <n v="160503.36276688153"/>
    <n v="0"/>
    <n v="160503.36276688153"/>
    <n v="252316.9411607364"/>
    <n v="0"/>
    <n v="252316.9411607364"/>
    <n v="94897.010811601387"/>
    <n v="0"/>
    <n v="94897.010811601387"/>
    <s v="Yes"/>
    <s v="No"/>
    <n v="0.4"/>
    <n v="1.2"/>
    <n v="64201.345106752618"/>
    <n v="0"/>
    <n v="64201.345106752618"/>
    <s v="Yes"/>
    <s v="Yes"/>
    <b v="1"/>
    <s v="Yes"/>
    <s v="No"/>
    <s v="Yes"/>
    <n v="0.13"/>
    <n v="0"/>
    <n v="20865.4371596946"/>
    <n v="0"/>
    <n v="20865.4371596946"/>
    <n v="0.13"/>
    <n v="0"/>
    <n v="20865.4371596946"/>
    <n v="0"/>
    <n v="0.53"/>
    <n v="1.2"/>
    <n v="85066.782266447219"/>
    <n v="5308.4863469478214"/>
    <n v="90375.268613395034"/>
    <n v="36162.759982963893"/>
    <n v="17728.595073492073"/>
    <n v="3519.0312253765787"/>
  </r>
  <r>
    <s v="176692501"/>
    <s v="176692501"/>
    <s v="1659362630"/>
    <s v="1659362630"/>
    <s v="ST MARKS MEDICAL CENTER                           "/>
    <s v="Rural"/>
    <x v="9"/>
    <s v="Rural Travis"/>
    <n v="302645.0713494501"/>
    <n v="515195.75504971656"/>
    <n v="817840.8263991666"/>
    <n v="-104818.71890294467"/>
    <n v="237223.97823107149"/>
    <n v="132405.25932812682"/>
    <n v="-44643.53910992833"/>
    <n v="327906.72681928909"/>
    <n v="283263.18770936073"/>
    <s v="No"/>
    <s v="Yes"/>
    <n v="0.18"/>
    <n v="0.18"/>
    <n v="54476.112842901013"/>
    <n v="92735.235908948976"/>
    <n v="147211.34875184999"/>
    <s v="Yes"/>
    <s v="Yes"/>
    <b v="1"/>
    <s v="No"/>
    <s v="Yes"/>
    <s v="Yes"/>
    <n v="0"/>
    <n v="0.32"/>
    <n v="0"/>
    <n v="164862.64161590929"/>
    <n v="164862.64161590929"/>
    <n v="0"/>
    <n v="0.28999999999999998"/>
    <n v="0"/>
    <n v="149406.7689644178"/>
    <n v="0.18"/>
    <n v="0.47"/>
    <n v="296618.11771626776"/>
    <n v="18516.496927478263"/>
    <n v="315134.61464374606"/>
    <n v="126097.96470354858"/>
    <n v="61818.836750122529"/>
    <n v="12270.70819421046"/>
  </r>
  <r>
    <s v="130618504"/>
    <s v="130618504"/>
    <s v="1811916901"/>
    <s v="1811916901"/>
    <s v="TERRY MEMORIAL HOSPITAL DISTRICT-BROWNFIELD REGIONAL MEDICAL CENTER                "/>
    <s v="Rural"/>
    <x v="6"/>
    <s v="Rural Lubbock"/>
    <n v="349635.92628703138"/>
    <n v="707127.8906298395"/>
    <n v="1056763.8169168709"/>
    <n v="459503.89198912273"/>
    <n v="289086.50028668111"/>
    <n v="748590.39227580384"/>
    <n v="430210.96142006828"/>
    <n v="403458.71238000342"/>
    <n v="833669.6738000717"/>
    <s v="Yes"/>
    <s v="Yes"/>
    <n v="0.67"/>
    <n v="0.5"/>
    <n v="234256.07061231104"/>
    <n v="353563.94531491975"/>
    <n v="587820.01592723082"/>
    <s v="Yes"/>
    <s v="Yes"/>
    <b v="1"/>
    <s v="No"/>
    <s v="Yes"/>
    <s v="Yes"/>
    <n v="0.39"/>
    <n v="0.05"/>
    <n v="136358.01125194225"/>
    <n v="35356.394531491977"/>
    <n v="171714.40578343422"/>
    <n v="0"/>
    <n v="0.04"/>
    <n v="0"/>
    <n v="28285.115625193579"/>
    <n v="0.67"/>
    <n v="0.54"/>
    <n v="616105.1315524244"/>
    <n v="37951.11952112682"/>
    <n v="654056.25107355125"/>
    <n v="261714.06830457086"/>
    <n v="85626.279463665545"/>
    <n v="16996.358137594249"/>
  </r>
  <r>
    <s v="137227806"/>
    <s v="137227806"/>
    <s v="1790702371"/>
    <s v="1790702371"/>
    <s v="COUNTY OF YOAKUM-YOAKUM COUNTY HOSPITAL                            "/>
    <s v="Rural"/>
    <x v="11"/>
    <s v="Rural MRSA West"/>
    <n v="356144.59277563269"/>
    <n v="646721.70989312895"/>
    <n v="1002866.3026687617"/>
    <n v="393274.06334933685"/>
    <n v="6271.1022703555063"/>
    <n v="399545.16561969236"/>
    <n v="59547.943693034205"/>
    <n v="150147.07568149891"/>
    <n v="209695.01937453312"/>
    <s v="Yes"/>
    <s v="Yes"/>
    <n v="0.03"/>
    <n v="0.21"/>
    <n v="10684.33778326898"/>
    <n v="135811.55907755709"/>
    <n v="146495.89686082606"/>
    <s v="Yes"/>
    <s v="Yes"/>
    <b v="1"/>
    <s v="No"/>
    <s v="Yes"/>
    <s v="Yes"/>
    <n v="0.1"/>
    <n v="0.02"/>
    <n v="35614.45927756327"/>
    <n v="12934.43419786258"/>
    <n v="48548.893475425852"/>
    <n v="0"/>
    <n v="0.01"/>
    <n v="0"/>
    <n v="6467.2170989312899"/>
    <n v="0.03"/>
    <n v="0.22"/>
    <n v="152963.11395975735"/>
    <n v="9372.2247574718967"/>
    <n v="162335.33871722926"/>
    <n v="64956.862434312126"/>
    <n v="31463.500767980826"/>
    <n v="6245.3364862360359"/>
  </r>
  <r>
    <s v="282322101"/>
    <s v="282322101"/>
    <s v="1407169196"/>
    <s v="1407169196"/>
    <s v="AMH CATH LABS, LLC-TEXAS HEALTH HEART &amp; VASCULAR HOSPITAL ARLINGTON  "/>
    <s v="Urban"/>
    <x v="5"/>
    <s v="Urban Tarrant"/>
    <n v="54247.465095585241"/>
    <n v="80791.284604070694"/>
    <n v="135038.74969965592"/>
    <n v="22592.858382871666"/>
    <n v="105684.27901876072"/>
    <n v="128277.13740163238"/>
    <n v="181502.63190588413"/>
    <n v="166344.95828236823"/>
    <n v="347847.59018825239"/>
    <s v="Yes"/>
    <s v="Yes"/>
    <n v="0.77"/>
    <n v="0.66"/>
    <n v="41770.548123600638"/>
    <n v="53322.247838686657"/>
    <n v="95092.795962287288"/>
    <s v="Yes"/>
    <s v="Yes"/>
    <b v="1"/>
    <s v="Yes"/>
    <s v="Yes"/>
    <s v="Yes"/>
    <n v="1.79"/>
    <n v="0.97"/>
    <n v="97102.962521097579"/>
    <n v="78367.546065948569"/>
    <n v="175470.50858704615"/>
    <n v="1.79"/>
    <n v="0.8"/>
    <n v="97102.962521097579"/>
    <n v="64633.027683256558"/>
    <n v="2.56"/>
    <n v="1.46"/>
    <n v="256828.78616664145"/>
    <n v="16311.793713649797"/>
    <n v="273140.57988029125"/>
    <n v="109294.47163329975"/>
    <n v="53961.190958101135"/>
    <n v="10711.007564496344"/>
  </r>
  <r>
    <s v="330811601"/>
    <s v="330811601"/>
    <s v="1760417646"/>
    <s v="1760417646"/>
    <s v="FANNIN COUNTY HOSPITAL AUTHORITY-TMC BONHAM HOSPITAL                               "/>
    <s v="Rural"/>
    <x v="10"/>
    <s v="Rural MRSA Northeast"/>
    <n v="118265.88325211554"/>
    <n v="673718.99831174861"/>
    <n v="791984.88156386418"/>
    <n v="28083.766496489508"/>
    <n v="-94838.368459026955"/>
    <n v="-66754.601962537447"/>
    <n v="91787.398860975969"/>
    <n v="164985.71708229097"/>
    <n v="256773.11594326695"/>
    <s v="Yes"/>
    <s v="Yes"/>
    <n v="0"/>
    <n v="0.32"/>
    <n v="0"/>
    <n v="215590.07945975955"/>
    <n v="215590.07945975955"/>
    <s v="Yes"/>
    <s v="Yes"/>
    <b v="1"/>
    <s v="Yes"/>
    <s v="No"/>
    <s v="Yes"/>
    <n v="0.54"/>
    <n v="0"/>
    <n v="63863.576956142395"/>
    <n v="0"/>
    <n v="63863.576956142395"/>
    <n v="0.44"/>
    <n v="0"/>
    <n v="52036.988630930842"/>
    <n v="0"/>
    <n v="0.44"/>
    <n v="0.32"/>
    <n v="267627.06809069042"/>
    <n v="16633.908197195527"/>
    <n v="284260.97628788592"/>
    <n v="113744.1870518347"/>
    <n v="55623.458518238178"/>
    <n v="11040.958777483271"/>
  </r>
  <r>
    <s v="020990001"/>
    <s v="020990001"/>
    <s v="1780731737"/>
    <s v="1780731737"/>
    <s v="MADISON ST JOSEPH HEALTH CENTER                   "/>
    <s v="Rural"/>
    <x v="3"/>
    <s v="Rural MRSA Central"/>
    <n v="9678.2721917705712"/>
    <n v="697954.21305633709"/>
    <n v="707632.4852481077"/>
    <n v="0"/>
    <n v="-214116.12596281053"/>
    <n v="-214116.12596281053"/>
    <n v="0"/>
    <n v="482300.64358087745"/>
    <n v="482300.64358087745"/>
    <s v="No"/>
    <s v="Yes"/>
    <n v="0.1"/>
    <n v="0.12"/>
    <n v="967.82721917705715"/>
    <n v="83754.505566760447"/>
    <n v="84722.332785937499"/>
    <s v="Yes"/>
    <s v="Yes"/>
    <b v="1"/>
    <s v="No"/>
    <s v="Yes"/>
    <s v="Yes"/>
    <n v="0"/>
    <n v="0.4"/>
    <n v="0"/>
    <n v="279181.68522253487"/>
    <n v="279181.68522253487"/>
    <n v="0"/>
    <n v="0.39"/>
    <n v="0"/>
    <n v="272202.14309197146"/>
    <n v="0.1"/>
    <n v="0.51"/>
    <n v="356924.47587790893"/>
    <n v="21996.526042423673"/>
    <n v="378921.00192033261"/>
    <n v="151621.44970840192"/>
    <n v="70616.452916166047"/>
    <n v="14016.987911742908"/>
  </r>
  <r>
    <s v="136331910"/>
    <s v="136331910"/>
    <s v="1720096019"/>
    <s v="1720096019"/>
    <s v="COUNTY OF WARD-WARD MEMORIAL HOSPITAL                            "/>
    <s v="Rural"/>
    <x v="11"/>
    <s v="Rural MRSA West"/>
    <n v="235164.74306446034"/>
    <n v="307132.48076439701"/>
    <n v="542297.2238288573"/>
    <n v="-17795.888882839565"/>
    <n v="-105251.95708717911"/>
    <n v="-123047.84597001868"/>
    <n v="-34235.532797330969"/>
    <n v="19710.715687434946"/>
    <n v="-14524.817109896023"/>
    <s v="No"/>
    <s v="Yes"/>
    <n v="0.03"/>
    <n v="0.21"/>
    <n v="7054.9422919338103"/>
    <n v="64497.820960523371"/>
    <n v="71552.763252457182"/>
    <s v="Yes"/>
    <s v="Yes"/>
    <b v="1"/>
    <s v="No"/>
    <s v="No"/>
    <s v="No"/>
    <n v="0"/>
    <n v="0"/>
    <n v="0"/>
    <n v="0"/>
    <n v="0"/>
    <n v="0"/>
    <n v="0"/>
    <n v="0"/>
    <n v="0"/>
    <n v="0.03"/>
    <n v="0.21"/>
    <n v="71552.763252457182"/>
    <n v="4398.999236203651"/>
    <n v="75951.762488660839"/>
    <n v="30391.338242212754"/>
    <n v="14720.814064731112"/>
    <n v="2922.0027950329654"/>
  </r>
  <r>
    <s v="368423501"/>
    <s v="368423501"/>
    <s v="1932573417"/>
    <s v="1932573417"/>
    <s v="ST JOSEPH HEALTHSOUTH REHABILITATION HOSPITAL LLC-CHI ST JOSEPH REHABILITATION HOSPITAL             "/>
    <s v="Urban"/>
    <x v="3"/>
    <s v="Urban MRSA Central"/>
    <n v="256286.42547375427"/>
    <n v="0"/>
    <n v="256286.42547375427"/>
    <n v="197637.24222595448"/>
    <n v="0"/>
    <n v="197637.24222595448"/>
    <n v="83881.519884929527"/>
    <n v="0"/>
    <n v="83881.519884929527"/>
    <s v="Yes"/>
    <s v="No"/>
    <n v="0.5"/>
    <n v="1.0900000000000001"/>
    <n v="128143.21273687713"/>
    <n v="0"/>
    <n v="128143.21273687713"/>
    <s v="Yes"/>
    <s v="Yes"/>
    <b v="1"/>
    <s v="No"/>
    <s v="No"/>
    <s v="No"/>
    <n v="0"/>
    <n v="0"/>
    <n v="0"/>
    <n v="0"/>
    <n v="0"/>
    <n v="0"/>
    <n v="0"/>
    <n v="0"/>
    <n v="0"/>
    <n v="0.5"/>
    <n v="1.0900000000000001"/>
    <n v="128143.21273687713"/>
    <n v="8105.6288115679108"/>
    <n v="136248.84154844505"/>
    <n v="54518.611457194813"/>
    <n v="25391.598394725082"/>
    <n v="5040.0963665114041"/>
  </r>
  <r>
    <s v="165305701"/>
    <s v="165305701"/>
    <s v="1912948845"/>
    <s v="1912948845"/>
    <s v="PHYSICIANS SURGICAL HOSPITALS LLC-QUAIL CREEK SURGICAL HOSPITAL                     "/>
    <s v="Urban"/>
    <x v="6"/>
    <s v="Urban Lubbock"/>
    <n v="38157.017725771395"/>
    <n v="148306.07902057664"/>
    <n v="186463.09674634802"/>
    <n v="2403.0851454059994"/>
    <n v="677932.95720272337"/>
    <n v="680336.04234812933"/>
    <n v="37707.713071482765"/>
    <n v="697110.74204113544"/>
    <n v="734818.45511261816"/>
    <s v="Yes"/>
    <s v="Yes"/>
    <n v="0"/>
    <n v="0.79"/>
    <n v="0"/>
    <n v="117161.80242625556"/>
    <n v="117161.80242625556"/>
    <s v="Yes"/>
    <s v="Yes"/>
    <b v="1"/>
    <s v="No"/>
    <s v="Yes"/>
    <s v="Yes"/>
    <n v="0.69"/>
    <n v="2.72"/>
    <n v="26328.342230782262"/>
    <n v="403392.53493596846"/>
    <n v="429720.87716675072"/>
    <n v="0"/>
    <n v="2.44"/>
    <n v="0"/>
    <n v="361866.83281020698"/>
    <n v="0"/>
    <n v="3.23"/>
    <n v="479028.63523646252"/>
    <n v="29249.085977818966"/>
    <n v="508277.72121428151"/>
    <n v="203382.24736668266"/>
    <n v="66541.570591846452"/>
    <n v="13208.145582185929"/>
  </r>
  <r>
    <s v="112707808"/>
    <s v="112707808"/>
    <s v="1316931835"/>
    <s v="1316931835"/>
    <s v="WILBARGER COUNTY HOSPITAL DISTRICT-WILBARGER GENERAL HOSPITAL                        "/>
    <s v="Rural"/>
    <x v="11"/>
    <s v="Rural MRSA West"/>
    <n v="273257.96507563483"/>
    <n v="389260.9583899026"/>
    <n v="662518.92346553737"/>
    <n v="156554.1874834724"/>
    <n v="147617.91490264749"/>
    <n v="304172.10238611989"/>
    <n v="64326.52744474198"/>
    <n v="195341.22273494344"/>
    <n v="259667.75017968542"/>
    <s v="Yes"/>
    <s v="Yes"/>
    <n v="0.03"/>
    <n v="0.21"/>
    <n v="8197.7389522690446"/>
    <n v="81744.801261879547"/>
    <n v="89942.540214148597"/>
    <s v="Yes"/>
    <s v="Yes"/>
    <b v="1"/>
    <s v="No"/>
    <s v="Yes"/>
    <s v="Yes"/>
    <n v="0.14000000000000001"/>
    <n v="0.2"/>
    <n v="38256.115110588878"/>
    <n v="77852.191677980518"/>
    <n v="116108.3067885694"/>
    <n v="0"/>
    <n v="0.17"/>
    <n v="0"/>
    <n v="66174.362926283444"/>
    <n v="0.03"/>
    <n v="0.38"/>
    <n v="156116.90314043203"/>
    <n v="9651.8010973163582"/>
    <n v="165768.70423774837"/>
    <n v="66330.689313692652"/>
    <n v="32128.9485968099"/>
    <n v="6377.4243182837063"/>
  </r>
  <r>
    <s v="121792903"/>
    <s v="121792903"/>
    <s v="1326037607"/>
    <s v="1326037607"/>
    <s v="HAMILTON COUNTY HOSPITAL DISTRICT-HAMILTON GENERAL HOSPITAL                         "/>
    <s v="Rural"/>
    <x v="3"/>
    <s v="Rural MRSA Central"/>
    <n v="303113.53379077441"/>
    <n v="454210.0136457308"/>
    <n v="757323.54743650521"/>
    <n v="49715.863733251463"/>
    <n v="169279.43615283165"/>
    <n v="218995.29988608311"/>
    <n v="32803.903436199616"/>
    <n v="234791.77343505813"/>
    <n v="267595.67687125772"/>
    <s v="Yes"/>
    <s v="Yes"/>
    <n v="0.1"/>
    <n v="0.12"/>
    <n v="30311.353379077442"/>
    <n v="54505.201637487691"/>
    <n v="84816.555016565137"/>
    <s v="Yes"/>
    <s v="Yes"/>
    <b v="1"/>
    <s v="No"/>
    <s v="Yes"/>
    <s v="Yes"/>
    <n v="0.01"/>
    <n v="0.28000000000000003"/>
    <n v="3031.1353379077441"/>
    <n v="127178.80382080463"/>
    <n v="130209.93915871238"/>
    <n v="0"/>
    <n v="0.27"/>
    <n v="0"/>
    <n v="122636.70368434732"/>
    <n v="0.1"/>
    <n v="0.39"/>
    <n v="207453.25870091247"/>
    <n v="12873.008585281843"/>
    <n v="220326.26728619431"/>
    <n v="88161.352591897812"/>
    <n v="41060.430541354195"/>
    <n v="8150.2756762987083"/>
  </r>
  <r>
    <s v="121808305"/>
    <s v="121808305"/>
    <s v="1124061882"/>
    <s v="1124061882"/>
    <s v="JACKSON COUNTY HOSPITAL DISTRICT-JACKSON HEALTHCARE CENTER                         "/>
    <s v="Rural"/>
    <x v="3"/>
    <s v="Rural MRSA Central"/>
    <n v="57815.743203815429"/>
    <n v="761890.00275749539"/>
    <n v="819705.74596131081"/>
    <n v="25053.198391647675"/>
    <n v="-13664.330691776122"/>
    <n v="11388.867699871553"/>
    <n v="-19198.764341228009"/>
    <n v="-35673.854566743714"/>
    <n v="-54872.618907971722"/>
    <s v="No"/>
    <s v="No"/>
    <n v="0.1"/>
    <n v="0.12"/>
    <n v="5781.5743203815437"/>
    <n v="91426.800330899438"/>
    <n v="97208.374651280988"/>
    <s v="Yes"/>
    <s v="Yes"/>
    <b v="1"/>
    <s v="No"/>
    <s v="No"/>
    <s v="No"/>
    <n v="0"/>
    <n v="0"/>
    <n v="0"/>
    <n v="0"/>
    <n v="0"/>
    <n v="0"/>
    <n v="0"/>
    <n v="0"/>
    <n v="0"/>
    <n v="0.1"/>
    <n v="0.12"/>
    <n v="97208.374651280988"/>
    <n v="5978.6087972920786"/>
    <n v="103186.98344857307"/>
    <n v="41289.239557112036"/>
    <n v="19230.126388690853"/>
    <n v="3817.0771541239642"/>
  </r>
  <r>
    <s v="119874904"/>
    <s v="119874904"/>
    <s v="1790777696"/>
    <s v="1790777696"/>
    <s v="JACK COUNTY HOSPITAL DISTRICT-FAITH COMMUNITY HOSPITAL                          "/>
    <s v="Rural"/>
    <x v="11"/>
    <s v="Rural MRSA West"/>
    <n v="373073.23093654087"/>
    <n v="550104.86675842921"/>
    <n v="923178.09769497009"/>
    <n v="347439.9506979229"/>
    <n v="-8258.6580410269089"/>
    <n v="339181.292656896"/>
    <n v="37423.33199567601"/>
    <n v="-57460.105068075965"/>
    <n v="-20036.773072399956"/>
    <s v="Yes"/>
    <s v="No"/>
    <n v="0.03"/>
    <n v="0.21"/>
    <n v="11192.196928096226"/>
    <n v="115522.02201927012"/>
    <n v="126714.21894736635"/>
    <s v="Yes"/>
    <s v="Yes"/>
    <b v="1"/>
    <s v="No"/>
    <s v="No"/>
    <s v="Yes"/>
    <n v="0.05"/>
    <n v="0"/>
    <n v="18653.661546827043"/>
    <n v="0"/>
    <n v="18653.661546827043"/>
    <n v="0"/>
    <n v="0"/>
    <n v="0"/>
    <n v="0"/>
    <n v="0.03"/>
    <n v="0.21"/>
    <n v="126714.21894736635"/>
    <n v="7767.8640007731619"/>
    <n v="134482.08294813952"/>
    <n v="53811.660670868558"/>
    <n v="26065.0401419304"/>
    <n v="5173.7709485673231"/>
  </r>
  <r>
    <s v="136327710"/>
    <s v="136327710"/>
    <s v="1962497800"/>
    <s v="1962497800"/>
    <s v="SCOTT AND WHITE HOSPITAL TAYLOR-BAYLOR SCOTT AND WHITE MEDICAL CENTER TAYLOR      "/>
    <s v="Rural"/>
    <x v="9"/>
    <s v="Rural Travis"/>
    <n v="67511.984845454601"/>
    <n v="641672.18259084166"/>
    <n v="709184.16743629624"/>
    <n v="90437.266862801131"/>
    <n v="-137271.87739616112"/>
    <n v="-46834.610533359984"/>
    <n v="70681.248505022755"/>
    <n v="218580.51909418387"/>
    <n v="289261.76759920665"/>
    <s v="Yes"/>
    <s v="Yes"/>
    <n v="0.18"/>
    <n v="0.18"/>
    <n v="12152.157272181828"/>
    <n v="115500.9928663515"/>
    <n v="127653.15013853332"/>
    <s v="Yes"/>
    <s v="Yes"/>
    <b v="1"/>
    <s v="Yes"/>
    <s v="Yes"/>
    <s v="Yes"/>
    <n v="0.6"/>
    <n v="0.11"/>
    <n v="40507.190907272758"/>
    <n v="70583.940084992588"/>
    <n v="111091.13099226535"/>
    <n v="0.49"/>
    <n v="0.1"/>
    <n v="33080.872574272755"/>
    <n v="64167.218259084169"/>
    <n v="0.66999999999999993"/>
    <n v="0.28000000000000003"/>
    <n v="224901.24097189028"/>
    <n v="13915.951626298667"/>
    <n v="238817.19259818894"/>
    <n v="95560.311446239342"/>
    <n v="46847.919448771972"/>
    <n v="9299.0612454482707"/>
  </r>
  <r>
    <s v="112673204"/>
    <s v="112673204"/>
    <s v="1881697878"/>
    <s v="1881697878"/>
    <s v="YOAKUM COMMUNITY HOSPITAL                         "/>
    <s v="Rural"/>
    <x v="3"/>
    <s v="Rural MRSA Central"/>
    <n v="160264.58379899891"/>
    <n v="565462.35365529824"/>
    <n v="725726.93745429721"/>
    <n v="13881.917678153754"/>
    <n v="-918.63650446018437"/>
    <n v="12963.281173693569"/>
    <n v="52800.540002320311"/>
    <n v="340429.22964486945"/>
    <n v="393229.76964718977"/>
    <s v="Yes"/>
    <s v="Yes"/>
    <n v="0.1"/>
    <n v="0.12"/>
    <n v="16026.458379899892"/>
    <n v="67855.48243863578"/>
    <n v="83881.940818535673"/>
    <s v="Yes"/>
    <s v="Yes"/>
    <b v="1"/>
    <s v="Yes"/>
    <s v="Yes"/>
    <s v="Yes"/>
    <n v="0.16"/>
    <n v="0.34"/>
    <n v="25642.333407839826"/>
    <n v="192257.20024280142"/>
    <n v="217899.53365064124"/>
    <n v="0.08"/>
    <n v="0.33"/>
    <n v="12821.166703919913"/>
    <n v="186602.57670624842"/>
    <n v="0.18"/>
    <n v="0.45"/>
    <n v="283305.68422870402"/>
    <n v="17594.243722523155"/>
    <n v="300899.92795122718"/>
    <n v="120402.09717040407"/>
    <n v="56076.294232730448"/>
    <n v="11130.844242894271"/>
  </r>
  <r>
    <s v="401736001"/>
    <s v="401736001"/>
    <s v="1104383371"/>
    <s v="1104383371"/>
    <s v="BOSQUE COUNTY HOSPITAL DISTRICT-GOODALL-WITCHER HOSPITAL                          "/>
    <s v="Rural"/>
    <x v="3"/>
    <s v="Rural MRSA Central"/>
    <n v="65213.218378054109"/>
    <n v="20080.1532422952"/>
    <n v="85293.37162034931"/>
    <n v="-111250.64650231297"/>
    <n v="-39181.36465989759"/>
    <n v="-150432.01116221055"/>
    <n v="98277.641938288114"/>
    <n v="120031.58778655673"/>
    <n v="218309.22972484486"/>
    <s v="Yes"/>
    <s v="Yes"/>
    <n v="0.1"/>
    <n v="0.12"/>
    <n v="6521.3218378054116"/>
    <n v="2409.6183890754241"/>
    <n v="8930.9402268808353"/>
    <s v="Yes"/>
    <s v="Yes"/>
    <b v="1"/>
    <s v="Yes"/>
    <s v="Yes"/>
    <s v="Yes"/>
    <n v="0.98"/>
    <n v="4.08"/>
    <n v="63908.954010493027"/>
    <n v="81927.025228564424"/>
    <n v="145835.97923905746"/>
    <n v="0.53"/>
    <n v="4.08"/>
    <n v="34563.005740368681"/>
    <n v="81927.025228564424"/>
    <n v="0.63"/>
    <n v="4.2"/>
    <n v="125420.97119581394"/>
    <n v="7660.9085879176528"/>
    <n v="133081.87978373159"/>
    <n v="53251.383376662372"/>
    <n v="24801.397257253677"/>
    <n v="4922.9445999216132"/>
  </r>
  <r>
    <s v="389645801"/>
    <s v="389645801"/>
    <s v="1174021695"/>
    <s v="1174021695"/>
    <s v="REHABILITATION HOSPITAL LLC-UT HEALTH EAST TEXAS REHABILITATION HOSPITAL      "/>
    <s v="Urban"/>
    <x v="10"/>
    <s v="Urban MRSA Northeast"/>
    <n v="36786.633537094785"/>
    <n v="147809.6238198147"/>
    <n v="184596.25735690948"/>
    <n v="-6706.8058339717745"/>
    <n v="0"/>
    <n v="-6706.8058339717745"/>
    <n v="0"/>
    <n v="0"/>
    <n v="0"/>
    <s v="No"/>
    <s v="No"/>
    <n v="0.6"/>
    <n v="1.22"/>
    <n v="22071.980122256871"/>
    <n v="180327.74106017392"/>
    <n v="202399.7211824308"/>
    <s v="No"/>
    <s v="No"/>
    <b v="1"/>
    <s v="No"/>
    <s v="No"/>
    <s v="No"/>
    <n v="0"/>
    <n v="0"/>
    <n v="0"/>
    <n v="0"/>
    <n v="0"/>
    <n v="0"/>
    <n v="0"/>
    <n v="0"/>
    <n v="0"/>
    <n v="0.6"/>
    <n v="1.22"/>
    <n v="202399.7211824308"/>
    <n v="12633.547728572652"/>
    <n v="215033.26891100346"/>
    <n v="86043.412222048937"/>
    <n v="42077.158354648491"/>
    <n v="8352.0907049492962"/>
  </r>
  <r>
    <s v="346945401"/>
    <s v="346945401"/>
    <s v="1881691061"/>
    <s v="1881691061"/>
    <s v="GRAHAM HOSPITAL DISTRICT-                                                  "/>
    <s v="Rural"/>
    <x v="11"/>
    <s v="Rural MRSA West"/>
    <n v="123664.34213688964"/>
    <n v="670297.50274127792"/>
    <n v="793961.84487816761"/>
    <n v="-11405.950732842524"/>
    <n v="258641.97506732156"/>
    <n v="247236.02433447904"/>
    <n v="-18618.891713465971"/>
    <n v="364406.20615343424"/>
    <n v="345787.31443996826"/>
    <s v="No"/>
    <s v="Yes"/>
    <n v="0.03"/>
    <n v="0.21"/>
    <n v="3709.9302641066888"/>
    <n v="140762.47557566836"/>
    <n v="144472.40583977505"/>
    <s v="Yes"/>
    <s v="Yes"/>
    <b v="1"/>
    <s v="No"/>
    <s v="Yes"/>
    <s v="Yes"/>
    <n v="0"/>
    <n v="0.23"/>
    <n v="0"/>
    <n v="154168.42563049393"/>
    <n v="154168.42563049393"/>
    <n v="0"/>
    <n v="0.19"/>
    <n v="0"/>
    <n v="127356.5255208428"/>
    <n v="0.03"/>
    <n v="0.4"/>
    <n v="271828.93136061786"/>
    <n v="16821.889459509101"/>
    <n v="288650.82082012697"/>
    <n v="115500.73944296563"/>
    <n v="55945.707165906555"/>
    <n v="11104.923409129462"/>
  </r>
  <r>
    <s v="147918003"/>
    <s v="147918003"/>
    <s v="1154317774"/>
    <s v="1154317774"/>
    <s v="GRIMES ST JOSEPH HEALTH CENTER                    "/>
    <s v="Rural"/>
    <x v="3"/>
    <s v="Rural MRSA Central"/>
    <n v="5954.7605549792916"/>
    <n v="700775.02082947001"/>
    <n v="706729.78138444934"/>
    <n v="0"/>
    <n v="-29671.851887535246"/>
    <n v="-29671.851887535246"/>
    <n v="0"/>
    <n v="180975.59239123471"/>
    <n v="180975.59239123471"/>
    <s v="No"/>
    <s v="Yes"/>
    <n v="0.1"/>
    <n v="0.12"/>
    <n v="595.47605549792922"/>
    <n v="84093.002499536393"/>
    <n v="84688.478555034322"/>
    <s v="Yes"/>
    <s v="Yes"/>
    <b v="1"/>
    <s v="No"/>
    <s v="Yes"/>
    <s v="Yes"/>
    <n v="0"/>
    <n v="0.1"/>
    <n v="0"/>
    <n v="70077.502082947001"/>
    <n v="70077.502082947001"/>
    <n v="0"/>
    <n v="0.09"/>
    <n v="0"/>
    <n v="63069.751874652298"/>
    <n v="0.1"/>
    <n v="0.21"/>
    <n v="147758.23042968661"/>
    <n v="9124.6339840084638"/>
    <n v="156882.86441369506"/>
    <n v="62775.109366495948"/>
    <n v="29236.994919991776"/>
    <n v="5803.386993336163"/>
  </r>
  <r>
    <s v="130826407"/>
    <s v="130826407"/>
    <s v="1639176456"/>
    <s v="1639176456"/>
    <s v="COON MEMORIAL HOSPITAL                            "/>
    <s v="Rural"/>
    <x v="11"/>
    <s v="Rural MRSA West"/>
    <n v="264478.49380037771"/>
    <n v="463311.39395102812"/>
    <n v="727789.88775140583"/>
    <n v="144169.35069069336"/>
    <n v="9218.7540357190301"/>
    <n v="153388.10472641239"/>
    <n v="-42376.783508029999"/>
    <n v="41790.774948957405"/>
    <n v="-586.00855907259393"/>
    <s v="No"/>
    <s v="Yes"/>
    <n v="0.03"/>
    <n v="0.21"/>
    <n v="7934.3548140113307"/>
    <n v="97295.392729715895"/>
    <n v="105229.74754372722"/>
    <s v="Yes"/>
    <s v="Yes"/>
    <b v="1"/>
    <s v="No"/>
    <s v="No"/>
    <s v="No"/>
    <n v="0"/>
    <n v="0"/>
    <n v="0"/>
    <n v="0"/>
    <n v="0"/>
    <n v="0"/>
    <n v="0"/>
    <n v="0"/>
    <n v="0"/>
    <n v="0.03"/>
    <n v="0.21"/>
    <n v="105229.74754372722"/>
    <n v="6447.1853251033426"/>
    <n v="111676.93286883057"/>
    <n v="44686.407918133875"/>
    <n v="21644.99295624574"/>
    <n v="4296.4152416100878"/>
  </r>
  <r>
    <s v="133367602"/>
    <s v="133367602"/>
    <s v="1841294246"/>
    <s v="1841294246"/>
    <s v="FALLS COMMUNITY HOSPITAL AND CLINIC               "/>
    <s v="Rural"/>
    <x v="3"/>
    <s v="Rural MRSA Central"/>
    <n v="120993.42027300574"/>
    <n v="440855.06715822389"/>
    <n v="561848.48743122967"/>
    <n v="22944.179239628254"/>
    <n v="52932.95144022099"/>
    <n v="75877.130679849244"/>
    <n v="36630.26975475403"/>
    <n v="211497.91180548497"/>
    <n v="248128.181560239"/>
    <s v="Yes"/>
    <s v="Yes"/>
    <n v="0.1"/>
    <n v="0.12"/>
    <n v="12099.342027300576"/>
    <n v="52902.608058986865"/>
    <n v="65001.950086287441"/>
    <s v="Yes"/>
    <s v="Yes"/>
    <b v="1"/>
    <s v="Yes"/>
    <s v="Yes"/>
    <s v="Yes"/>
    <n v="0.14000000000000001"/>
    <n v="0.25"/>
    <n v="16939.078838220805"/>
    <n v="110213.76678955597"/>
    <n v="127152.84562777678"/>
    <n v="7.0000000000000007E-2"/>
    <n v="0.25"/>
    <n v="8469.5394191104024"/>
    <n v="110213.76678955597"/>
    <n v="0.17"/>
    <n v="0.37"/>
    <n v="183685.25629495381"/>
    <n v="11435.16055394063"/>
    <n v="195120.41684889444"/>
    <n v="78075.483597916638"/>
    <n v="36363.019361723302"/>
    <n v="7217.8647012028632"/>
  </r>
  <r>
    <s v="020991801"/>
    <s v="020991801"/>
    <s v="1942240189"/>
    <s v="1942240189"/>
    <s v="REFUGIO COUNTY MEMORIAL HOSPITAL DISTRICT         "/>
    <s v="Rural"/>
    <x v="7"/>
    <s v="Rural Nueces"/>
    <n v="63053.426532490033"/>
    <n v="482985.32949800009"/>
    <n v="546038.75603049016"/>
    <n v="17542.924479682013"/>
    <n v="-140090.14634381863"/>
    <n v="-122547.22186413662"/>
    <n v="-10671.124445081505"/>
    <n v="233308.87436857657"/>
    <n v="222637.74992349505"/>
    <s v="No"/>
    <s v="Yes"/>
    <n v="0.19"/>
    <n v="0.16"/>
    <n v="11980.151041173107"/>
    <n v="77277.652719680016"/>
    <n v="89257.80376085313"/>
    <s v="Yes"/>
    <s v="Yes"/>
    <b v="1"/>
    <s v="No"/>
    <s v="Yes"/>
    <s v="Yes"/>
    <n v="0"/>
    <n v="0.23"/>
    <n v="0"/>
    <n v="111086.62578454003"/>
    <n v="111086.62578454003"/>
    <n v="0"/>
    <n v="0.22"/>
    <n v="0"/>
    <n v="106256.77248956003"/>
    <n v="0.19"/>
    <n v="0.38"/>
    <n v="195514.57625041314"/>
    <n v="12160.553856992714"/>
    <n v="207675.13010740586"/>
    <n v="83099.1265611774"/>
    <n v="41024.266743166569"/>
    <n v="8143.0973559341828"/>
  </r>
  <r>
    <s v="127301306"/>
    <s v="127301306"/>
    <s v="1659308948"/>
    <s v="1659308948"/>
    <s v="MOTHER FRANCES HOSPITAL WINNSBORO                 "/>
    <s v="Rural"/>
    <x v="10"/>
    <s v="Rural MRSA Northeast"/>
    <n v="20037.885073208672"/>
    <n v="564268.67910166108"/>
    <n v="584306.5641748698"/>
    <n v="-7568.8422547049859"/>
    <n v="-191431.83836453245"/>
    <n v="-199000.68061923745"/>
    <n v="-7073.4104603971073"/>
    <n v="215082.77600109318"/>
    <n v="208009.36554069608"/>
    <s v="No"/>
    <s v="Yes"/>
    <n v="0"/>
    <n v="0.32"/>
    <n v="0"/>
    <n v="180565.97731253156"/>
    <n v="180565.97731253156"/>
    <s v="Yes"/>
    <s v="Yes"/>
    <b v="1"/>
    <s v="No"/>
    <s v="Yes"/>
    <s v="Yes"/>
    <n v="0"/>
    <n v="0.04"/>
    <n v="0"/>
    <n v="22570.747164066444"/>
    <n v="22570.747164066444"/>
    <n v="0"/>
    <n v="0.04"/>
    <n v="0"/>
    <n v="22570.747164066444"/>
    <n v="0"/>
    <n v="0.36"/>
    <n v="203136.72447659797"/>
    <n v="12594.844882048723"/>
    <n v="215731.5693586467"/>
    <n v="86322.83016316891"/>
    <n v="42213.799994630106"/>
    <n v="8379.213339077307"/>
  </r>
  <r>
    <s v="136492909"/>
    <s v="136492909"/>
    <s v="1265648513"/>
    <s v="1265648513"/>
    <s v="LUBBOCK REGIONAL MHMR CENTER                      "/>
    <s v="Non-State-Owned IMD"/>
    <x v="6"/>
    <s v="Non-State-Owned IMD Lubbock"/>
    <n v="1522854.2234994934"/>
    <n v="0"/>
    <n v="1522854.2234994934"/>
    <n v="1449.96"/>
    <n v="0"/>
    <n v="1449.96"/>
    <n v="-3285.4742170056738"/>
    <n v="0"/>
    <n v="-3285.4742170056738"/>
    <s v="No"/>
    <s v="No"/>
    <n v="0"/>
    <n v="0"/>
    <n v="0"/>
    <n v="0"/>
    <n v="0"/>
    <s v="Yes"/>
    <s v="Yes"/>
    <b v="1"/>
    <s v="No"/>
    <s v="No"/>
    <s v="No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1406304"/>
    <s v="281406304"/>
    <s v="1346544616"/>
    <s v="1346544616"/>
    <s v="COMANCHE COUNTY MEDICAL CENTER COMPANY-COMANCHE COUNTY MEDICAL CENTER"/>
    <s v="Rural"/>
    <x v="3"/>
    <s v="Rural MRSA Central"/>
    <n v="133028.71729756391"/>
    <n v="459683.1766919737"/>
    <n v="592711.89398953761"/>
    <n v="66008.504953924246"/>
    <n v="-15154.608404276427"/>
    <n v="50853.896549647819"/>
    <n v="-14043.232945996962"/>
    <n v="74579.368513032445"/>
    <n v="60536.135567035482"/>
    <s v="No"/>
    <s v="Yes"/>
    <n v="0.1"/>
    <n v="0.12"/>
    <n v="13302.871729756393"/>
    <n v="55161.981203036841"/>
    <n v="68464.852932793234"/>
    <s v="Yes"/>
    <s v="Yes"/>
    <b v="1"/>
    <s v="No"/>
    <s v="Yes"/>
    <s v="Yes"/>
    <n v="0"/>
    <n v="0.03"/>
    <n v="0"/>
    <n v="13790.49530075921"/>
    <n v="13790.49530075921"/>
    <n v="0"/>
    <n v="0.02"/>
    <n v="0"/>
    <n v="9193.6635338394735"/>
    <n v="0.1"/>
    <n v="0.13999999999999999"/>
    <n v="77658.516466632704"/>
    <n v="4828.7390731768355"/>
    <n v="82487.255539809543"/>
    <n v="33006.450431699399"/>
    <n v="15372.484944066002"/>
    <n v="3051.3559763505855"/>
  </r>
  <r>
    <s v="112725003"/>
    <s v="112725003"/>
    <s v="1750377289"/>
    <s v="1750377289"/>
    <s v="BURLESON ST JOSEPH HEALTH CENTER-BURLESON ST. JOSEPH HEALTH CENTER                 "/>
    <s v="Rural"/>
    <x v="3"/>
    <s v="Rural MRSA Central"/>
    <n v="41640.792894142127"/>
    <n v="452008.67657020828"/>
    <n v="493649.46946435038"/>
    <n v="25567.136100836666"/>
    <n v="-67559.045562684187"/>
    <n v="-41991.909461847521"/>
    <n v="-358.40603587347505"/>
    <n v="274464.38426499901"/>
    <n v="274105.97822912555"/>
    <s v="No"/>
    <s v="Yes"/>
    <n v="0.1"/>
    <n v="0.12"/>
    <n v="4164.0792894142132"/>
    <n v="54241.041188424992"/>
    <n v="58405.120477839206"/>
    <s v="Yes"/>
    <s v="Yes"/>
    <b v="1"/>
    <s v="No"/>
    <s v="Yes"/>
    <s v="Yes"/>
    <n v="0"/>
    <n v="0.34"/>
    <n v="0"/>
    <n v="153682.95003387082"/>
    <n v="153682.95003387082"/>
    <n v="0"/>
    <n v="0.33"/>
    <n v="0"/>
    <n v="149162.86326816873"/>
    <n v="0.1"/>
    <n v="0.45"/>
    <n v="207567.98374600796"/>
    <n v="12873.397948137244"/>
    <n v="220441.38169414521"/>
    <n v="88207.414471095282"/>
    <n v="41081.883485708924"/>
    <n v="8154.5339709209056"/>
  </r>
  <r>
    <s v="094353202"/>
    <s v="094353202"/>
    <s v="1467453902"/>
    <s v="1467453902"/>
    <s v="CHRISTUS HEALTH ARK LA TEX-CHRISTUS ST MICHAEL REHABILITATION HOSPITAL       "/>
    <s v="Urban"/>
    <x v="10"/>
    <s v="Urban MRSA Northeast"/>
    <n v="1657.1668896756596"/>
    <n v="87024.865156700427"/>
    <n v="88682.032046376087"/>
    <n v="10142.025387126816"/>
    <n v="0"/>
    <n v="10142.025387126816"/>
    <n v="9929.1356260660123"/>
    <n v="0"/>
    <n v="9929.1356260660123"/>
    <s v="Yes"/>
    <s v="No"/>
    <n v="0.6"/>
    <n v="1.22"/>
    <n v="994.30013380539572"/>
    <n v="106170.33549117451"/>
    <n v="107164.63562497991"/>
    <s v="Yes"/>
    <s v="Yes"/>
    <b v="1"/>
    <s v="Yes"/>
    <s v="No"/>
    <s v="Yes"/>
    <n v="3.76"/>
    <n v="0"/>
    <n v="6230.9475051804793"/>
    <n v="0"/>
    <n v="6230.9475051804793"/>
    <n v="3.75"/>
    <n v="0"/>
    <n v="6214.3758362837234"/>
    <n v="0"/>
    <n v="4.3499999999999996"/>
    <n v="1.22"/>
    <n v="113379.01146126362"/>
    <n v="7114.4055474690213"/>
    <n v="120493.41700873265"/>
    <n v="48214.235881874294"/>
    <n v="23577.842693111299"/>
    <n v="4680.0755683192729"/>
  </r>
  <r>
    <s v="149073203"/>
    <s v="149073203"/>
    <s v="1750392916"/>
    <s v="1750392916"/>
    <s v="METROPLEX ADVENTIST HOSPITAL INC-ROLLINS BROOK COMMUNITY HOSPITAL                  "/>
    <s v="Rural"/>
    <x v="3"/>
    <s v="Rural MRSA Central"/>
    <n v="36049.546412815434"/>
    <n v="515800.40340869111"/>
    <n v="551849.94982150651"/>
    <n v="45432.301299285456"/>
    <n v="-176878.89250272507"/>
    <n v="-131446.5912034396"/>
    <n v="91713.112153850117"/>
    <n v="278786.37551810243"/>
    <n v="370499.48767195258"/>
    <s v="Yes"/>
    <s v="Yes"/>
    <n v="0.1"/>
    <n v="0.12"/>
    <n v="3604.9546412815434"/>
    <n v="61896.048409042931"/>
    <n v="65501.003050324478"/>
    <s v="Yes"/>
    <s v="Yes"/>
    <b v="1"/>
    <s v="Yes"/>
    <s v="Yes"/>
    <s v="Yes"/>
    <n v="1.7"/>
    <n v="0.28999999999999998"/>
    <n v="61284.228901786235"/>
    <n v="149582.1169885204"/>
    <n v="210866.34589030663"/>
    <n v="0.93"/>
    <n v="0.28999999999999998"/>
    <n v="33526.078163918355"/>
    <n v="149582.1169885204"/>
    <n v="1.03"/>
    <n v="0.41"/>
    <n v="248609.19820276322"/>
    <n v="15373.509889975765"/>
    <n v="263982.70809273899"/>
    <n v="105630.0408162286"/>
    <n v="49196.329531062125"/>
    <n v="9765.2080763342001"/>
  </r>
  <r>
    <s v="112704504"/>
    <s v="112704504"/>
    <s v="1245237593"/>
    <s v="1245237593"/>
    <s v="OCHILTREE GENERAL HOSPITAL                        "/>
    <s v="Rural"/>
    <x v="11"/>
    <s v="Rural MRSA West"/>
    <n v="418690.10615392588"/>
    <n v="271894.96488287044"/>
    <n v="690585.07103679632"/>
    <n v="322489.20428164577"/>
    <n v="-33544.488665620578"/>
    <n v="288944.71561602521"/>
    <n v="1705.6804161058972"/>
    <n v="64149.714757706577"/>
    <n v="65855.395173812474"/>
    <s v="Yes"/>
    <s v="Yes"/>
    <n v="0.03"/>
    <n v="0.21"/>
    <n v="12560.703184617776"/>
    <n v="57097.942625402793"/>
    <n v="69658.645810020564"/>
    <s v="Yes"/>
    <s v="Yes"/>
    <b v="1"/>
    <s v="No"/>
    <s v="Yes"/>
    <s v="Yes"/>
    <n v="0"/>
    <n v="0.02"/>
    <n v="0"/>
    <n v="5437.8992976574091"/>
    <n v="5437.8992976574091"/>
    <n v="0"/>
    <n v="0.01"/>
    <n v="0"/>
    <n v="2718.9496488287045"/>
    <n v="0.03"/>
    <n v="0.22"/>
    <n v="72377.595458849275"/>
    <n v="4445.7890200448501"/>
    <n v="76823.384478894121"/>
    <n v="30740.109065384699"/>
    <n v="14889.750042416563"/>
    <n v="2955.5356823317175"/>
  </r>
  <r>
    <s v="171461001"/>
    <s v="171461001"/>
    <s v="1629064928"/>
    <s v="1629064928"/>
    <s v="SOUTHLAKE SPECIALTY HOSPITAL LLC-TEXAS HEALTH HARRIS METHODIST HOSPITAL SOUTHLAKE  "/>
    <s v="Urban"/>
    <x v="5"/>
    <s v="Urban Tarrant"/>
    <n v="0"/>
    <n v="73163.844794306671"/>
    <n v="73163.844794306671"/>
    <n v="18932.967604896305"/>
    <n v="158959.1742519468"/>
    <n v="177892.14185684311"/>
    <n v="67918.64479595075"/>
    <n v="269384.30438222922"/>
    <n v="337302.94917817996"/>
    <s v="Yes"/>
    <s v="Yes"/>
    <n v="0.77"/>
    <n v="0.66"/>
    <n v="0"/>
    <n v="48288.137564242403"/>
    <n v="48288.137564242403"/>
    <s v="Yes"/>
    <s v="Yes"/>
    <b v="1"/>
    <s v="No"/>
    <s v="Yes"/>
    <s v="Yes"/>
    <n v="0"/>
    <n v="2.11"/>
    <n v="0"/>
    <n v="154375.71251598708"/>
    <n v="154375.71251598708"/>
    <n v="0"/>
    <n v="1.73"/>
    <n v="0"/>
    <n v="126573.45149415053"/>
    <n v="0.77"/>
    <n v="2.39"/>
    <n v="174861.58905839294"/>
    <n v="10714.453191635777"/>
    <n v="185576.04225002872"/>
    <n v="74256.397545926506"/>
    <n v="36662.089014716228"/>
    <n v="7277.228426477307"/>
  </r>
  <r>
    <s v="135034009"/>
    <s v="135034009"/>
    <s v="1871583153"/>
    <s v="1871583153"/>
    <s v="ELECTRA HOSPITAL DISTRICT-ELECTRA MEMORIAL HOSPITAL                         "/>
    <s v="Rural"/>
    <x v="11"/>
    <s v="Rural MRSA West"/>
    <n v="27127.155461063769"/>
    <n v="346675.98079376796"/>
    <n v="373803.13625483174"/>
    <n v="30451.26394807981"/>
    <n v="-68546.919792682544"/>
    <n v="-38095.655844602734"/>
    <n v="43816.528586653309"/>
    <n v="15795.876722776098"/>
    <n v="59612.405309429407"/>
    <s v="Yes"/>
    <s v="Yes"/>
    <n v="0.03"/>
    <n v="0.21"/>
    <n v="813.81466383191298"/>
    <n v="72801.955966691268"/>
    <n v="73615.770630523184"/>
    <s v="Yes"/>
    <s v="Yes"/>
    <b v="1"/>
    <s v="No"/>
    <s v="No"/>
    <s v="Yes"/>
    <n v="1.1000000000000001"/>
    <n v="0"/>
    <n v="29839.871007170146"/>
    <n v="0"/>
    <n v="29839.871007170146"/>
    <n v="0"/>
    <n v="0"/>
    <n v="0"/>
    <n v="0"/>
    <n v="0.03"/>
    <n v="0.21"/>
    <n v="73615.770630523184"/>
    <n v="4616.4655079547947"/>
    <n v="78232.23613847798"/>
    <n v="31303.846968450584"/>
    <n v="15162.810767355211"/>
    <n v="3009.7367746066398"/>
  </r>
  <r>
    <s v="316360201"/>
    <s v="316360201"/>
    <s v="1407121189"/>
    <s v="1407121189"/>
    <s v="PREFERRED HOSPITAL LEASING COLEMAN INC-COLEMAN COUNTY MEDICAL CENTER COMPANY             "/>
    <s v="Rural"/>
    <x v="11"/>
    <s v="Rural MRSA West"/>
    <n v="194413.39302782118"/>
    <n v="244408.60433174952"/>
    <n v="438821.9973595707"/>
    <n v="27941.446573776018"/>
    <n v="-54100.744241828725"/>
    <n v="-26159.297668052706"/>
    <n v="-11580.682897002873"/>
    <n v="49189.295907698746"/>
    <n v="37608.613010695874"/>
    <s v="No"/>
    <s v="Yes"/>
    <n v="0.03"/>
    <n v="0.21"/>
    <n v="5832.401790834635"/>
    <n v="51325.806909667401"/>
    <n v="57158.208700502037"/>
    <s v="Yes"/>
    <s v="Yes"/>
    <b v="1"/>
    <s v="No"/>
    <s v="No"/>
    <s v="No"/>
    <n v="0"/>
    <n v="0"/>
    <n v="0"/>
    <n v="0"/>
    <n v="0"/>
    <n v="0"/>
    <n v="0"/>
    <n v="0"/>
    <n v="0"/>
    <n v="0.03"/>
    <n v="0.21"/>
    <n v="57158.208700502037"/>
    <n v="3530.6961745101821"/>
    <n v="60688.904875012217"/>
    <n v="24284.058396687393"/>
    <n v="11762.598459655053"/>
    <n v="2334.8128320096625"/>
  </r>
  <r>
    <s v="138353107"/>
    <s v="138353107"/>
    <s v="1194893263"/>
    <s v="1194893263"/>
    <s v="BAYLOR COUNTY HOSPITAL DISTRICT-SEYMOUR HOSPITAL                                  "/>
    <s v="Rural"/>
    <x v="11"/>
    <s v="Rural MRSA West"/>
    <n v="270555.35352063354"/>
    <n v="176281.81785390669"/>
    <n v="446837.17137454019"/>
    <n v="179096.75313561881"/>
    <n v="43116.651920511154"/>
    <n v="222213.40505612997"/>
    <n v="68428.908429397881"/>
    <n v="104765.97146818432"/>
    <n v="173194.8798975822"/>
    <s v="Yes"/>
    <s v="Yes"/>
    <n v="0.03"/>
    <n v="0.21"/>
    <n v="8116.6606056190058"/>
    <n v="37019.1817493204"/>
    <n v="45135.842354939407"/>
    <s v="Yes"/>
    <s v="Yes"/>
    <b v="1"/>
    <s v="No"/>
    <s v="Yes"/>
    <s v="Yes"/>
    <n v="0.16"/>
    <n v="0.27"/>
    <n v="43288.856563301364"/>
    <n v="47596.090820554811"/>
    <n v="90884.947383856168"/>
    <n v="0"/>
    <n v="0.22"/>
    <n v="0"/>
    <n v="38781.99992785947"/>
    <n v="0.03"/>
    <n v="0.43"/>
    <n v="83917.842282798883"/>
    <n v="5167.9400462056192"/>
    <n v="89085.782329004505"/>
    <n v="35646.784941127873"/>
    <n v="17266.422720238661"/>
    <n v="3427.2924871481705"/>
  </r>
  <r>
    <s v="322916301"/>
    <s v="322916301"/>
    <s v="1558349399"/>
    <s v="1558349399"/>
    <s v="HEART OF TEXAS HEALTHCARE SYSTEM-                                                  "/>
    <s v="Rural"/>
    <x v="11"/>
    <s v="Rural MRSA West"/>
    <n v="91863.229275774735"/>
    <n v="425105.52238115575"/>
    <n v="516968.75165693049"/>
    <n v="139896.52378674032"/>
    <n v="-4624.623214733263"/>
    <n v="135271.90057200706"/>
    <n v="51992.323438498337"/>
    <n v="173611.66783862386"/>
    <n v="225603.9912771222"/>
    <s v="Yes"/>
    <s v="Yes"/>
    <n v="0.03"/>
    <n v="0.21"/>
    <n v="2755.8968782732418"/>
    <n v="89272.159700042699"/>
    <n v="92028.05657831594"/>
    <s v="Yes"/>
    <s v="Yes"/>
    <b v="1"/>
    <s v="No"/>
    <s v="Yes"/>
    <s v="Yes"/>
    <n v="0.37"/>
    <n v="0.14000000000000001"/>
    <n v="33989.394832036654"/>
    <n v="59514.773133361814"/>
    <n v="93504.167965398461"/>
    <n v="0"/>
    <n v="0.11"/>
    <n v="0"/>
    <n v="46761.607461927131"/>
    <n v="0.03"/>
    <n v="0.32"/>
    <n v="138789.66404024311"/>
    <n v="8600.0259209331289"/>
    <n v="147389.68996117625"/>
    <n v="58976.510541065072"/>
    <n v="28566.765929898789"/>
    <n v="5670.35012636996"/>
  </r>
  <r>
    <s v="138706004"/>
    <s v="138706004"/>
    <s v="1972511921"/>
    <s v="1972511921"/>
    <s v="Texas Department of State Health Services dba San Antonio State Hospital"/>
    <s v="State-Owned IMD"/>
    <x v="2"/>
    <s v="State-Owned IMD Bexar"/>
    <n v="107545.75184968112"/>
    <n v="0"/>
    <n v="107545.75184968112"/>
    <n v="40526.000000000015"/>
    <n v="0"/>
    <n v="40526.000000000015"/>
    <n v="-31645.590497135403"/>
    <n v="0"/>
    <n v="-31645.590497135403"/>
    <s v="No"/>
    <s v="No"/>
    <n v="0.38"/>
    <n v="0"/>
    <n v="40867.385702878826"/>
    <n v="0"/>
    <n v="40867.385702878826"/>
    <s v="Yes"/>
    <s v="Yes"/>
    <b v="1"/>
    <s v="No"/>
    <s v="No"/>
    <s v="No"/>
    <n v="0"/>
    <n v="0"/>
    <n v="0"/>
    <n v="0"/>
    <n v="0"/>
    <n v="0"/>
    <n v="0"/>
    <n v="0"/>
    <n v="0"/>
    <n v="0.38"/>
    <n v="0"/>
    <n v="40867.385702878826"/>
    <n v="2493.2357325363741"/>
    <n v="43360.621435415203"/>
    <n v="17350.319061167043"/>
    <n v="7584.3172809744756"/>
    <n v="1505.4463833300942"/>
  </r>
  <r>
    <s v="284333604"/>
    <s v="284333604"/>
    <s v="1154324952"/>
    <s v="1154324952"/>
    <s v="LIBERTY COUNTY HOSPITAL DISTRICT NO 1-LIBERTY DAYTON REGIONAL MEDICAL CENTER            "/>
    <s v="Rural"/>
    <x v="12"/>
    <s v="Rural Jefferson"/>
    <n v="31182.813923161193"/>
    <n v="479191.5165304945"/>
    <n v="510374.33045365568"/>
    <n v="45014.392213940126"/>
    <n v="72723.534483042313"/>
    <n v="117737.92669698244"/>
    <n v="-10551.619729766266"/>
    <n v="63520.77193500119"/>
    <n v="52969.152205234925"/>
    <s v="No"/>
    <s v="Yes"/>
    <n v="0"/>
    <n v="0.25"/>
    <n v="0"/>
    <n v="119797.87913262362"/>
    <n v="119797.87913262362"/>
    <s v="Yes"/>
    <s v="Yes"/>
    <b v="1"/>
    <s v="No"/>
    <s v="No"/>
    <s v="No"/>
    <n v="0"/>
    <n v="0"/>
    <n v="0"/>
    <n v="0"/>
    <n v="0"/>
    <n v="0"/>
    <n v="0"/>
    <n v="0"/>
    <n v="0"/>
    <n v="0"/>
    <n v="0.25"/>
    <n v="119797.87913262362"/>
    <n v="7414.9144631447125"/>
    <n v="127212.79359576834"/>
    <n v="50902.92722941075"/>
    <n v="24786.759663545541"/>
    <n v="4920.0391159219071"/>
  </r>
  <r>
    <s v="127313803"/>
    <s v="127313803"/>
    <s v="1700854288"/>
    <s v="1700854288"/>
    <s v="LAMB HEALTHCARE CENTER                            "/>
    <s v="Rural"/>
    <x v="6"/>
    <s v="Rural Lubbock"/>
    <n v="286485.62819623109"/>
    <n v="293087.83795703884"/>
    <n v="579573.46615326987"/>
    <n v="432233.00831943523"/>
    <n v="146361.37317916373"/>
    <n v="578594.38149859896"/>
    <n v="-21260.137380001397"/>
    <n v="186339.02677476578"/>
    <n v="165078.88939476438"/>
    <s v="No"/>
    <s v="Yes"/>
    <n v="0.67"/>
    <n v="0.5"/>
    <n v="191945.37089147483"/>
    <n v="146543.91897851942"/>
    <n v="338489.28986999427"/>
    <s v="Yes"/>
    <s v="Yes"/>
    <b v="1"/>
    <s v="No"/>
    <s v="Yes"/>
    <s v="Yes"/>
    <n v="0"/>
    <n v="0.09"/>
    <n v="0"/>
    <n v="26377.905416133493"/>
    <n v="26377.905416133493"/>
    <n v="0"/>
    <n v="0.09"/>
    <n v="0"/>
    <n v="26377.905416133493"/>
    <n v="0.67"/>
    <n v="0.59"/>
    <n v="364867.19528612774"/>
    <n v="22440.258153563584"/>
    <n v="387307.45343969134"/>
    <n v="154977.20441935811"/>
    <n v="50704.654518863768"/>
    <n v="10064.602512728434"/>
  </r>
  <r>
    <s v="220798701"/>
    <s v="220798701"/>
    <s v="1326349986"/>
    <s v="1326349986"/>
    <s v="SCOTT AND WHITE HOSPITAL - LLANO-BAYLOR SCOTT AND WHITE MEDICAL CENTER - LLANO     "/>
    <s v="Rural"/>
    <x v="3"/>
    <s v="Rural MRSA Central"/>
    <n v="59.066952124089099"/>
    <n v="62909.648765451035"/>
    <n v="62968.715717575127"/>
    <n v="27738.349500849006"/>
    <n v="55032.144829290948"/>
    <n v="82770.494330139947"/>
    <n v="0"/>
    <n v="0"/>
    <n v="0"/>
    <s v="No"/>
    <s v="No"/>
    <n v="0.1"/>
    <n v="0.12"/>
    <n v="5.90669521240891"/>
    <n v="7549.1578518541237"/>
    <n v="7555.0645470665322"/>
    <s v="No"/>
    <s v="No"/>
    <b v="1"/>
    <s v="No"/>
    <s v="No"/>
    <s v="No"/>
    <n v="0"/>
    <n v="0"/>
    <n v="0"/>
    <n v="0"/>
    <n v="0"/>
    <n v="0"/>
    <n v="0"/>
    <n v="0"/>
    <n v="0"/>
    <n v="0.1"/>
    <n v="0.12"/>
    <n v="7555.0645470665322"/>
    <n v="481.91997547007435"/>
    <n v="8036.9845225366062"/>
    <n v="3215.9189868477984"/>
    <n v="1497.7880250696328"/>
    <n v="297.30290569364064"/>
  </r>
  <r>
    <s v="021224301"/>
    <s v="021224301"/>
    <s v="1831140698"/>
    <s v="1831140698"/>
    <s v="GREEN OAKS HOSPITAL SUBSIDIA                      "/>
    <s v="Non-State-Owned IMD"/>
    <x v="1"/>
    <s v="Non-State-Owned IMD Dallas"/>
    <n v="403986.17465380329"/>
    <n v="0"/>
    <n v="403986.17465380329"/>
    <n v="223477.31000000006"/>
    <n v="0"/>
    <n v="223477.31000000006"/>
    <n v="515744.29621604562"/>
    <n v="0"/>
    <n v="515744.29621604562"/>
    <s v="Yes"/>
    <s v="No"/>
    <n v="0.32"/>
    <n v="0"/>
    <n v="129275.57588921706"/>
    <n v="0"/>
    <n v="129275.57588921706"/>
    <s v="Yes"/>
    <s v="Yes"/>
    <b v="1"/>
    <s v="No"/>
    <s v="No"/>
    <s v="Yes"/>
    <n v="0.67"/>
    <n v="0"/>
    <n v="270670.73701804824"/>
    <n v="0"/>
    <n v="270670.73701804824"/>
    <n v="0"/>
    <n v="0"/>
    <n v="0"/>
    <n v="0"/>
    <n v="0.32"/>
    <n v="0"/>
    <n v="129275.57588921706"/>
    <n v="7886.8388473527657"/>
    <n v="137162.41473656983"/>
    <n v="54884.168632691064"/>
    <n v="26984.478970869921"/>
    <n v="5356.2746345869573"/>
  </r>
  <r>
    <s v="020993401"/>
    <s v="020993401"/>
    <s v="1174522494"/>
    <s v="1174522494"/>
    <s v="BAYSIDE COMMUNITY HOSPITAL-                                                  "/>
    <s v="Rural"/>
    <x v="12"/>
    <s v="Rural Jefferson"/>
    <n v="63681.716169723499"/>
    <n v="438667.96326742816"/>
    <n v="502349.67943715164"/>
    <n v="41340.468545842377"/>
    <n v="-60867.627158142568"/>
    <n v="-19527.158612300191"/>
    <n v="-21016.71222133065"/>
    <n v="-85953.071188901522"/>
    <n v="-106969.78341023216"/>
    <s v="No"/>
    <s v="No"/>
    <n v="0"/>
    <n v="0.25"/>
    <n v="0"/>
    <n v="109666.99081685704"/>
    <n v="109666.99081685704"/>
    <s v="Yes"/>
    <s v="Yes"/>
    <b v="1"/>
    <s v="No"/>
    <s v="No"/>
    <s v="No"/>
    <n v="0"/>
    <n v="0"/>
    <n v="0"/>
    <n v="0"/>
    <n v="0"/>
    <n v="0"/>
    <n v="0"/>
    <n v="0"/>
    <n v="0"/>
    <n v="0"/>
    <n v="0.25"/>
    <n v="109666.99081685704"/>
    <n v="6770.0563208357835"/>
    <n v="116437.04713769282"/>
    <n v="46591.120041676419"/>
    <n v="22687.160793793933"/>
    <n v="4503.2799789010214"/>
  </r>
  <r>
    <s v="136325111"/>
    <s v="136325111"/>
    <s v="1184631673"/>
    <s v="1184631673"/>
    <s v="MITCHELL COUNTY HOSPITAL DISTRICT-MITCHELL COUNTY HOSPITAL                          "/>
    <s v="Rural"/>
    <x v="11"/>
    <s v="Rural MRSA West"/>
    <n v="336250.23429958901"/>
    <n v="71497.958034927797"/>
    <n v="407748.19233451679"/>
    <n v="132709.39558695233"/>
    <n v="14774.803796926022"/>
    <n v="147484.19938387835"/>
    <n v="38416.750060634135"/>
    <n v="8382.3162541792408"/>
    <n v="46799.066314813375"/>
    <s v="Yes"/>
    <s v="Yes"/>
    <n v="0.03"/>
    <n v="0.21"/>
    <n v="10087.507028987669"/>
    <n v="15014.571187334837"/>
    <n v="25102.078216322509"/>
    <s v="Yes"/>
    <s v="Yes"/>
    <b v="1"/>
    <s v="No"/>
    <s v="No"/>
    <s v="Yes"/>
    <n v="0.06"/>
    <n v="0"/>
    <n v="20175.014057975339"/>
    <n v="0"/>
    <n v="20175.014057975339"/>
    <n v="0"/>
    <n v="0"/>
    <n v="0"/>
    <n v="0"/>
    <n v="0.03"/>
    <n v="0.21"/>
    <n v="25102.078216322509"/>
    <n v="1557.6750850451836"/>
    <n v="26659.753301367691"/>
    <n v="10667.633686009269"/>
    <n v="5167.1384376317292"/>
    <n v="1025.6493214771112"/>
  </r>
  <r>
    <s v="337991901"/>
    <s v="337991901"/>
    <s v="1285065623"/>
    <s v="1285065623"/>
    <s v="STEPHENS MEMORIAL HOSPITAL"/>
    <s v="Rural"/>
    <x v="11"/>
    <s v="Rural MRSA West"/>
    <n v="0"/>
    <n v="202444.53577684885"/>
    <n v="202444.53577684885"/>
    <n v="52977.455543593212"/>
    <n v="61840.311070178665"/>
    <n v="114817.76661377188"/>
    <n v="8336.344462800218"/>
    <n v="51236.67311223509"/>
    <n v="59573.017575035308"/>
    <s v="Yes"/>
    <s v="Yes"/>
    <n v="0.03"/>
    <n v="0.21"/>
    <n v="0"/>
    <n v="42513.352513138256"/>
    <n v="42513.352513138256"/>
    <s v="Yes"/>
    <s v="Yes"/>
    <b v="1"/>
    <s v="No"/>
    <s v="Yes"/>
    <s v="Yes"/>
    <n v="0"/>
    <n v="0.03"/>
    <n v="0"/>
    <n v="6073.3360733054651"/>
    <n v="6073.3360733054651"/>
    <n v="0"/>
    <n v="0.02"/>
    <n v="0"/>
    <n v="4048.890715536977"/>
    <n v="0.03"/>
    <n v="0.22999999999999998"/>
    <n v="46562.24322867523"/>
    <n v="2867.2469107408078"/>
    <n v="49429.490139416041"/>
    <n v="19778.716184385939"/>
    <n v="9580.3219018839263"/>
    <n v="1901.6426164697771"/>
  </r>
  <r>
    <s v="136145310"/>
    <s v="136145310"/>
    <s v="1679560866"/>
    <s v="1679560866"/>
    <s v="MARTIN COUNTY HOSPITAL DISTRICT                   "/>
    <s v="Rural"/>
    <x v="11"/>
    <s v="Rural MRSA West"/>
    <n v="100996.2814690471"/>
    <n v="433828.9521527671"/>
    <n v="534825.23362181417"/>
    <n v="60864.418601155237"/>
    <n v="494570.03105615842"/>
    <n v="555434.44965731364"/>
    <n v="-27922.75559974596"/>
    <n v="186438.55403782456"/>
    <n v="158515.79843807861"/>
    <s v="No"/>
    <s v="Yes"/>
    <n v="0.03"/>
    <n v="0.21"/>
    <n v="3029.8884440714128"/>
    <n v="91104.079952081083"/>
    <n v="94133.968396152501"/>
    <s v="Yes"/>
    <s v="Yes"/>
    <b v="1"/>
    <s v="No"/>
    <s v="Yes"/>
    <s v="Yes"/>
    <n v="0"/>
    <n v="0.15"/>
    <n v="0"/>
    <n v="65074.34282291506"/>
    <n v="65074.34282291506"/>
    <n v="0"/>
    <n v="0.12"/>
    <n v="0"/>
    <n v="52059.474258332048"/>
    <n v="0.03"/>
    <n v="0.32999999999999996"/>
    <n v="146193.44265448453"/>
    <n v="8985.0290244004664"/>
    <n v="155178.47167888499"/>
    <n v="62093.113657589056"/>
    <n v="30076.371549311312"/>
    <n v="5969.9987612840532"/>
  </r>
  <r>
    <s v="110856504"/>
    <s v="110856504"/>
    <s v="1134137466"/>
    <s v="1134137466"/>
    <s v="HAMILTON HOSPITAL                                 "/>
    <s v="Rural"/>
    <x v="11"/>
    <s v="Rural MRSA West"/>
    <n v="62486.745372749421"/>
    <n v="254972.11257484794"/>
    <n v="317458.85794759734"/>
    <n v="22824.737550027188"/>
    <n v="-28805.701630977783"/>
    <n v="-5980.9640809505945"/>
    <n v="9803.762486605774"/>
    <n v="67829.733489033184"/>
    <n v="77633.495975638958"/>
    <s v="Yes"/>
    <s v="Yes"/>
    <n v="0.03"/>
    <n v="0.21"/>
    <n v="1874.6023611824826"/>
    <n v="53544.143640718066"/>
    <n v="55418.746001900552"/>
    <s v="Yes"/>
    <s v="Yes"/>
    <b v="1"/>
    <s v="No"/>
    <s v="Yes"/>
    <s v="Yes"/>
    <n v="0.09"/>
    <n v="0.04"/>
    <n v="5623.8070835474473"/>
    <n v="10198.884502993918"/>
    <n v="15822.691586541365"/>
    <n v="0"/>
    <n v="0.03"/>
    <n v="0"/>
    <n v="7649.1633772454379"/>
    <n v="0.03"/>
    <n v="0.24"/>
    <n v="63067.909379145989"/>
    <n v="3920.988567435139"/>
    <n v="66988.897946581128"/>
    <n v="26804.937624344977"/>
    <n v="12983.650132149234"/>
    <n v="2577.1850530171864"/>
  </r>
  <r>
    <s v="126667806"/>
    <s v="126667801"/>
    <s v="1104842475"/>
    <s v="1104842475"/>
    <s v="W J MANGOLD MEMORIAL HOSPITAL                     "/>
    <s v="Rural"/>
    <x v="6"/>
    <s v="Rural Lubbock"/>
    <n v="36180.980254882117"/>
    <n v="303046.02271510864"/>
    <n v="339227.00296999078"/>
    <n v="82759.910447345057"/>
    <n v="5058.4845028362615"/>
    <n v="87818.394950181319"/>
    <n v="75503.142699321528"/>
    <n v="49405.096712603641"/>
    <n v="124908.23941192517"/>
    <s v="Yes"/>
    <s v="Yes"/>
    <n v="0.67"/>
    <n v="0.5"/>
    <n v="24241.256770771019"/>
    <n v="151523.01135755432"/>
    <n v="175764.26812832535"/>
    <s v="Yes"/>
    <s v="Yes"/>
    <b v="1"/>
    <s v="No"/>
    <s v="No"/>
    <s v="Yes"/>
    <n v="0.99"/>
    <n v="0"/>
    <n v="35819.170452333296"/>
    <n v="0"/>
    <n v="35819.170452333296"/>
    <n v="0"/>
    <n v="0"/>
    <n v="0"/>
    <n v="0"/>
    <n v="0.67"/>
    <n v="0.5"/>
    <n v="175764.26812832535"/>
    <n v="10809.476836423706"/>
    <n v="186573.74496474906"/>
    <n v="74655.618310194695"/>
    <n v="24425.445977639225"/>
    <n v="4848.3202832908119"/>
  </r>
  <r>
    <s v="083290905"/>
    <s v="083290905"/>
    <s v="1477857332"/>
    <s v="1477857332"/>
    <s v="BELLVILLE ST JOSEPH HEALTH CENTER-                                                  "/>
    <s v="Rural"/>
    <x v="0"/>
    <s v="Rural Harris"/>
    <n v="7119.6947203909658"/>
    <n v="321405.90814653982"/>
    <n v="328525.60286693077"/>
    <n v="2185.3185969938131"/>
    <n v="139946.1060255795"/>
    <n v="142131.42462257331"/>
    <n v="10177.03373306257"/>
    <n v="113103.9236247525"/>
    <n v="123280.95735781506"/>
    <s v="Yes"/>
    <s v="Yes"/>
    <n v="0.06"/>
    <n v="0.46"/>
    <n v="427.18168322345792"/>
    <n v="147846.71774740831"/>
    <n v="148273.89943063178"/>
    <s v="Yes"/>
    <s v="Yes"/>
    <b v="1"/>
    <s v="No"/>
    <s v="No"/>
    <s v="Yes"/>
    <n v="0.95"/>
    <n v="0"/>
    <n v="6763.7099843714168"/>
    <n v="0"/>
    <n v="6763.7099843714168"/>
    <n v="0"/>
    <n v="0"/>
    <n v="0"/>
    <n v="0"/>
    <n v="0.06"/>
    <n v="0.46"/>
    <n v="148273.89943063178"/>
    <n v="9151.6105067215576"/>
    <n v="157425.50993735334"/>
    <n v="62992.243546332582"/>
    <n v="27692.668809463845"/>
    <n v="5496.8465267857191"/>
  </r>
  <r>
    <s v="121692107"/>
    <s v="121692107"/>
    <s v="1861510521"/>
    <s v="1861510521"/>
    <s v="HARDEMAN COUNTY MEMORIAL HOSPITAL                 "/>
    <s v="Rural"/>
    <x v="11"/>
    <s v="Rural MRSA West"/>
    <n v="52580.069203088395"/>
    <n v="373909.77641455259"/>
    <n v="426489.845617641"/>
    <n v="4778.7266212323266"/>
    <n v="-51638.858264373004"/>
    <n v="-46860.131643140674"/>
    <n v="-8860.18875726228"/>
    <n v="7205.4830455142364"/>
    <n v="-1654.7057117480435"/>
    <s v="No"/>
    <s v="Yes"/>
    <n v="0.03"/>
    <n v="0.21"/>
    <n v="1577.4020760926519"/>
    <n v="78521.053047056033"/>
    <n v="80098.455123148684"/>
    <s v="Yes"/>
    <s v="Yes"/>
    <b v="1"/>
    <s v="No"/>
    <s v="No"/>
    <s v="No"/>
    <n v="0"/>
    <n v="0"/>
    <n v="0"/>
    <n v="0"/>
    <n v="0"/>
    <n v="0"/>
    <n v="0"/>
    <n v="0"/>
    <n v="0"/>
    <n v="0.03"/>
    <n v="0.21"/>
    <n v="80098.455123148684"/>
    <n v="4950.1336340815942"/>
    <n v="85048.588757230274"/>
    <n v="34031.342305318132"/>
    <n v="16483.942183038635"/>
    <n v="3271.9742889355275"/>
  </r>
  <r>
    <s v="200683501"/>
    <s v="200683501"/>
    <s v="1932379856"/>
    <s v="1932379856"/>
    <s v="PREFERRED HOSPITAL LEASING HEMPHILL INC-SABINE COUNTY HOSPITAL                            "/>
    <s v="Rural"/>
    <x v="10"/>
    <s v="Rural MRSA Northeast"/>
    <n v="60756.737717616968"/>
    <n v="373233.51133013028"/>
    <n v="433990.24904774723"/>
    <n v="4735.3864264900294"/>
    <n v="-43353.369443333999"/>
    <n v="-38617.983016843966"/>
    <n v="-8788.9672299895865"/>
    <n v="15519.94413705531"/>
    <n v="6730.9769070657239"/>
    <s v="No"/>
    <s v="Yes"/>
    <n v="0"/>
    <n v="0.32"/>
    <n v="0"/>
    <n v="119434.72362564169"/>
    <n v="119434.72362564169"/>
    <s v="Yes"/>
    <s v="Yes"/>
    <b v="1"/>
    <s v="No"/>
    <s v="No"/>
    <s v="No"/>
    <n v="0"/>
    <n v="0"/>
    <n v="0"/>
    <n v="0"/>
    <n v="0"/>
    <n v="0"/>
    <n v="0"/>
    <n v="0"/>
    <n v="0"/>
    <n v="0"/>
    <n v="0.32"/>
    <n v="119434.72362564169"/>
    <n v="7397.9811836932677"/>
    <n v="126832.70480933496"/>
    <n v="50750.8385024073"/>
    <n v="24818.298265369889"/>
    <n v="4926.2993595658345"/>
  </r>
  <r>
    <s v="130734007"/>
    <s v="130734007"/>
    <s v="1578547345"/>
    <s v="1578547345"/>
    <s v="MEMORIAL MEDICAL CENTER SAN AUGUSTINE             "/>
    <s v="Rural"/>
    <x v="10"/>
    <s v="Rural MRSA Northeast"/>
    <n v="409853.1859792996"/>
    <n v="0"/>
    <n v="409853.1859792996"/>
    <n v="-8560.916750439188"/>
    <n v="-94.917821682270244"/>
    <n v="-8655.8345721214591"/>
    <n v="-18636.585850100026"/>
    <n v="865.98853609305706"/>
    <n v="-17770.597314006969"/>
    <s v="No"/>
    <s v="Yes"/>
    <n v="0"/>
    <n v="0.32"/>
    <n v="0"/>
    <n v="0"/>
    <n v="0"/>
    <s v="Yes"/>
    <s v="Yes"/>
    <b v="1"/>
    <s v="No"/>
    <s v="No"/>
    <s v="No"/>
    <n v="0"/>
    <n v="0"/>
    <n v="0"/>
    <n v="0"/>
    <n v="0"/>
    <n v="0"/>
    <n v="0"/>
    <n v="0"/>
    <n v="0"/>
    <n v="0"/>
    <n v="0.32"/>
    <n v="0"/>
    <n v="0"/>
    <n v="0"/>
    <n v="0"/>
    <n v="0"/>
    <n v="0"/>
  </r>
  <r>
    <s v="316076401"/>
    <s v="316076401"/>
    <s v="1518253194"/>
    <s v="1518253194"/>
    <s v="SWISHER MEMORIAL HEALTHCARE SYSTEM-SWISHER MEMORIAL HOSPITAL                         "/>
    <s v="Rural"/>
    <x v="6"/>
    <s v="Rural Lubbock"/>
    <n v="21330.743423370448"/>
    <n v="311206.49426805257"/>
    <n v="332537.23769142304"/>
    <n v="79125.947144006554"/>
    <n v="-47258.587242132315"/>
    <n v="31867.359901874239"/>
    <n v="57093.863983774339"/>
    <n v="46724.792644810863"/>
    <n v="103818.6566285852"/>
    <s v="Yes"/>
    <s v="Yes"/>
    <n v="0.67"/>
    <n v="0.5"/>
    <n v="14291.598093658202"/>
    <n v="155603.24713402629"/>
    <n v="169894.84522768448"/>
    <s v="Yes"/>
    <s v="Yes"/>
    <b v="1"/>
    <s v="No"/>
    <s v="No"/>
    <s v="Yes"/>
    <n v="1.4"/>
    <n v="0"/>
    <n v="29863.040792718624"/>
    <n v="0"/>
    <n v="29863.040792718624"/>
    <n v="0"/>
    <n v="0"/>
    <n v="0"/>
    <n v="0"/>
    <n v="0.67"/>
    <n v="0.5"/>
    <n v="169894.84522768448"/>
    <n v="10455.531548619509"/>
    <n v="180350.37677630398"/>
    <n v="72165.399763270281"/>
    <n v="23610.708922784353"/>
    <n v="4686.5993389847099"/>
  </r>
  <r>
    <s v="174662001"/>
    <s v="174662001"/>
    <s v="1316933609"/>
    <s v="1316933609"/>
    <s v="PHYSICIANS MEDICAL CENTER LLC-TEXAS HEALTH CENTER FOR DIAGNOSTICS AND SURGERY PL"/>
    <s v="Urban"/>
    <x v="1"/>
    <s v="Urban Dallas"/>
    <n v="0"/>
    <n v="71537.027518869407"/>
    <n v="71537.027518869407"/>
    <n v="0"/>
    <n v="78974.4918484597"/>
    <n v="78974.4918484597"/>
    <n v="0"/>
    <n v="160522.09909770489"/>
    <n v="160522.09909770489"/>
    <s v="No"/>
    <s v="Yes"/>
    <n v="0.68"/>
    <n v="0.39"/>
    <n v="0"/>
    <n v="27899.440732359071"/>
    <n v="27899.440732359071"/>
    <s v="Yes"/>
    <s v="Yes"/>
    <b v="1"/>
    <s v="No"/>
    <s v="Yes"/>
    <s v="Yes"/>
    <n v="0"/>
    <n v="1.29"/>
    <n v="0"/>
    <n v="92282.765499341534"/>
    <n v="92282.765499341534"/>
    <n v="0"/>
    <n v="1.29"/>
    <n v="0"/>
    <n v="92282.765499341534"/>
    <n v="0.68"/>
    <n v="1.6800000000000002"/>
    <n v="120182.20623170062"/>
    <n v="7338.7286898993616"/>
    <n v="127520.93492159998"/>
    <n v="51026.226899529029"/>
    <n v="25087.674297266032"/>
    <n v="4979.7690599950547"/>
  </r>
  <r>
    <s v="350190001"/>
    <s v="350190001"/>
    <s v="1619368339"/>
    <s v="1619368339"/>
    <s v="PREFERRED HOSPITAL LEASING MULESHOE INC-MULESHOE AREA MEDICAL CENTER                      "/>
    <s v="Rural"/>
    <x v="11"/>
    <s v="Rural MRSA West"/>
    <n v="51794.506165357292"/>
    <n v="261633.3715873998"/>
    <n v="313427.87775275711"/>
    <n v="26621.015479112612"/>
    <n v="60336.347375909943"/>
    <n v="86957.362855022555"/>
    <n v="7158.2872096058491"/>
    <n v="94979.584676202241"/>
    <n v="102137.8718858081"/>
    <s v="Yes"/>
    <s v="Yes"/>
    <n v="0.03"/>
    <n v="0.21"/>
    <n v="1553.8351849607186"/>
    <n v="54943.008033353959"/>
    <n v="56496.84321831468"/>
    <s v="Yes"/>
    <s v="Yes"/>
    <b v="1"/>
    <s v="No"/>
    <s v="Yes"/>
    <s v="Yes"/>
    <n v="0.08"/>
    <n v="0.11"/>
    <n v="4143.5604932285833"/>
    <n v="28779.670874613978"/>
    <n v="32923.231367842563"/>
    <n v="0"/>
    <n v="0.09"/>
    <n v="0"/>
    <n v="23547.003442865982"/>
    <n v="0.03"/>
    <n v="0.3"/>
    <n v="80043.846661180651"/>
    <n v="4911.4805586226248"/>
    <n v="84955.327219803279"/>
    <n v="33994.024633732093"/>
    <n v="16465.86642407177"/>
    <n v="3268.3863475355979"/>
  </r>
  <r>
    <s v="212060201"/>
    <s v="212060201"/>
    <s v="1205164928"/>
    <s v="1205164928"/>
    <s v="CAHRMC LLC-RICE MEDICAL CENTER                               "/>
    <s v="Rural"/>
    <x v="3"/>
    <s v="Rural MRSA Central"/>
    <n v="42274.914945141718"/>
    <n v="196851.97020681427"/>
    <n v="239126.885151956"/>
    <n v="17405.907714466077"/>
    <n v="18777.891442030261"/>
    <n v="36183.799156496338"/>
    <n v="-16636.949382783336"/>
    <n v="-14789.588939422727"/>
    <n v="-31426.538322206063"/>
    <s v="No"/>
    <s v="No"/>
    <n v="0.1"/>
    <n v="0.12"/>
    <n v="4227.4914945141718"/>
    <n v="23622.236424817711"/>
    <n v="27849.727919331883"/>
    <s v="Yes"/>
    <s v="Yes"/>
    <b v="1"/>
    <s v="No"/>
    <s v="No"/>
    <s v="No"/>
    <n v="0"/>
    <n v="0"/>
    <n v="0"/>
    <n v="0"/>
    <n v="0"/>
    <n v="0"/>
    <n v="0"/>
    <n v="0"/>
    <n v="0"/>
    <n v="0.1"/>
    <n v="0.12"/>
    <n v="27849.727919331883"/>
    <n v="1741.0843285638396"/>
    <n v="29590.812247895723"/>
    <n v="11840.467612872997"/>
    <n v="5514.6011682244307"/>
    <n v="1094.6188136191347"/>
  </r>
  <r>
    <s v="136381405"/>
    <s v="136381405"/>
    <s v="1447259627"/>
    <s v="1447259627"/>
    <s v="TYLER COUNTY HOSPITAL                             "/>
    <s v="Rural"/>
    <x v="12"/>
    <s v="Rural Jefferson"/>
    <n v="51199.952033036636"/>
    <n v="362271.88174641761"/>
    <n v="413471.83377945423"/>
    <n v="7436.3682781110456"/>
    <n v="191090.53662782439"/>
    <n v="198526.90490593543"/>
    <n v="3297.5607997383722"/>
    <n v="238871.19802481661"/>
    <n v="242168.75882455497"/>
    <s v="Yes"/>
    <s v="Yes"/>
    <n v="0"/>
    <n v="0.25"/>
    <n v="0"/>
    <n v="90567.970436604402"/>
    <n v="90567.970436604402"/>
    <s v="Yes"/>
    <s v="Yes"/>
    <b v="1"/>
    <s v="No"/>
    <s v="Yes"/>
    <s v="Yes"/>
    <n v="0.04"/>
    <n v="0.28999999999999998"/>
    <n v="2047.9980813214654"/>
    <n v="105058.8457064611"/>
    <n v="107106.84378778256"/>
    <n v="0"/>
    <n v="0.28000000000000003"/>
    <n v="0"/>
    <n v="101436.12688899694"/>
    <n v="0"/>
    <n v="0.53"/>
    <n v="192004.09732560135"/>
    <n v="11846.047874604581"/>
    <n v="203850.14520020594"/>
    <n v="81568.597100410421"/>
    <n v="39719.154132501062"/>
    <n v="7884.0394886567155"/>
  </r>
  <r>
    <s v="216719901"/>
    <s v="216719901"/>
    <s v="1700826575"/>
    <s v="1700826575"/>
    <s v="SOMERVELL COUNTY HOSPITAL DISTRICT-GLEN ROSE MEDICAL CENTER                          "/>
    <s v="Rural"/>
    <x v="3"/>
    <s v="Rural MRSA Central"/>
    <n v="25228.734897847597"/>
    <n v="260829.88031149068"/>
    <n v="286058.61520933826"/>
    <n v="15302.660402866732"/>
    <n v="113667.93528653709"/>
    <n v="128970.59568940382"/>
    <n v="8176.0849163961793"/>
    <n v="132244.81508246466"/>
    <n v="140420.89999886084"/>
    <s v="Yes"/>
    <s v="Yes"/>
    <n v="0.1"/>
    <n v="0.12"/>
    <n v="2522.8734897847598"/>
    <n v="31299.585637378881"/>
    <n v="33822.459127163638"/>
    <s v="Yes"/>
    <s v="Yes"/>
    <b v="1"/>
    <s v="Yes"/>
    <s v="Yes"/>
    <s v="Yes"/>
    <n v="0.16"/>
    <n v="0.27"/>
    <n v="4036.5975836556154"/>
    <n v="70424.067684102483"/>
    <n v="74460.665267758101"/>
    <n v="0.08"/>
    <n v="0.26"/>
    <n v="2018.2987918278077"/>
    <n v="67815.768880987584"/>
    <n v="0.18"/>
    <n v="0.38"/>
    <n v="103656.52679997902"/>
    <n v="6405.1842317485225"/>
    <n v="110061.71103172755"/>
    <n v="44040.093052235468"/>
    <n v="20511.313956091417"/>
    <n v="4071.3860283780809"/>
  </r>
  <r>
    <s v="148698701"/>
    <s v="148698701"/>
    <s v="1295781227"/>
    <s v="1295781227"/>
    <s v="WINNIE COMMUNITY HOSPITAL LLC                     "/>
    <s v="Rural"/>
    <x v="12"/>
    <s v="Rural Jefferson"/>
    <n v="12282.466095262931"/>
    <n v="162480.29558811916"/>
    <n v="174762.76168338209"/>
    <n v="12794.852722003587"/>
    <n v="-50140.292635605503"/>
    <n v="-37345.43991360192"/>
    <n v="-12188.486195019215"/>
    <n v="1631.7908172487805"/>
    <n v="-10556.695377770435"/>
    <s v="No"/>
    <s v="Yes"/>
    <n v="0"/>
    <n v="0.25"/>
    <n v="0"/>
    <n v="40620.07389702979"/>
    <n v="40620.07389702979"/>
    <s v="Yes"/>
    <s v="Yes"/>
    <b v="1"/>
    <s v="No"/>
    <s v="No"/>
    <s v="No"/>
    <n v="0"/>
    <n v="0"/>
    <n v="0"/>
    <n v="0"/>
    <n v="0"/>
    <n v="0"/>
    <n v="0"/>
    <n v="0"/>
    <n v="0"/>
    <n v="0"/>
    <n v="0.25"/>
    <n v="40620.07389702979"/>
    <n v="2493.978055837671"/>
    <n v="43114.051952867463"/>
    <n v="17251.656748420388"/>
    <n v="8400.5516557800856"/>
    <n v="1667.4645376316407"/>
  </r>
  <r>
    <s v="199602701"/>
    <s v="199602701"/>
    <s v="1316197767"/>
    <s v="1316197767"/>
    <s v="CRANE COUNTY HOSPITAL DISTRICT-CRANE MEMORIAL HOSPITAL                           "/>
    <s v="Rural"/>
    <x v="11"/>
    <s v="Rural MRSA West"/>
    <n v="6829.6579270899656"/>
    <n v="118525.56614654968"/>
    <n v="125355.22407363965"/>
    <n v="23545.604407116651"/>
    <n v="-31902.148421598147"/>
    <n v="-8356.5440144814966"/>
    <n v="5367.3961431360622"/>
    <n v="-13453.404347449221"/>
    <n v="-8086.0082043131588"/>
    <s v="Yes"/>
    <s v="No"/>
    <n v="0.03"/>
    <n v="0.21"/>
    <n v="204.88973781269897"/>
    <n v="24890.368890775433"/>
    <n v="25095.258628588133"/>
    <s v="Yes"/>
    <s v="Yes"/>
    <b v="1"/>
    <s v="No"/>
    <s v="No"/>
    <s v="Yes"/>
    <n v="0.53"/>
    <n v="0"/>
    <n v="3619.7187013576818"/>
    <n v="0"/>
    <n v="3619.7187013576818"/>
    <n v="0"/>
    <n v="0"/>
    <n v="0"/>
    <n v="0"/>
    <n v="0.03"/>
    <n v="0.21"/>
    <n v="25095.258628588133"/>
    <n v="1541.9253898941161"/>
    <n v="26637.18401848225"/>
    <n v="10658.60281315549"/>
    <n v="5162.7641057394258"/>
    <n v="1024.7810400111878"/>
  </r>
  <r>
    <s v="094117105"/>
    <s v="094117105"/>
    <s v="1992707780"/>
    <s v="1992707780"/>
    <s v="HANSFORD COUNTY HOSPITAL DISTRICT-HANSFORD COUNTY HOSPITAL                          "/>
    <s v="Rural"/>
    <x v="11"/>
    <s v="Rural MRSA West"/>
    <n v="14459.514702657269"/>
    <n v="184027.80118084062"/>
    <n v="198487.31588349788"/>
    <n v="7157.9765883105429"/>
    <n v="47093.878739842621"/>
    <n v="54251.855328153164"/>
    <n v="-5349.4977239528644"/>
    <n v="88685.256267737015"/>
    <n v="83335.758543784148"/>
    <s v="No"/>
    <s v="Yes"/>
    <n v="0.03"/>
    <n v="0.21"/>
    <n v="433.78544107971805"/>
    <n v="38645.838247976528"/>
    <n v="39079.623689056243"/>
    <s v="Yes"/>
    <s v="Yes"/>
    <b v="1"/>
    <s v="No"/>
    <s v="Yes"/>
    <s v="Yes"/>
    <n v="0"/>
    <n v="0.19"/>
    <n v="0"/>
    <n v="34965.282224359718"/>
    <n v="34965.282224359718"/>
    <n v="0"/>
    <n v="0.15"/>
    <n v="0"/>
    <n v="27604.170177126092"/>
    <n v="0.03"/>
    <n v="0.36"/>
    <n v="66683.793866182328"/>
    <n v="4075.3007014419022"/>
    <n v="70759.094567624226"/>
    <n v="28313.544100289164"/>
    <n v="13714.38187065417"/>
    <n v="2722.2313916871612"/>
  </r>
  <r>
    <s v="136142011"/>
    <s v="136142011"/>
    <s v="1033118716"/>
    <s v="1033118716"/>
    <s v="CASTRO COUNTY HOSPITAL DISTRICT-PLAINS MEMORIAL HOSPITAL                          "/>
    <s v="Rural"/>
    <x v="11"/>
    <s v="Rural MRSA West"/>
    <n v="0"/>
    <n v="224202.83695973465"/>
    <n v="224202.83695973465"/>
    <n v="23059.194720025385"/>
    <n v="20784.859531644863"/>
    <n v="43844.054251670248"/>
    <n v="-6553.439100684318"/>
    <n v="-6029.7617949633059"/>
    <n v="-12583.200895647624"/>
    <s v="No"/>
    <s v="No"/>
    <n v="0.03"/>
    <n v="0.21"/>
    <n v="0"/>
    <n v="47082.595761544275"/>
    <n v="47082.595761544275"/>
    <s v="Yes"/>
    <s v="Yes"/>
    <b v="1"/>
    <s v="No"/>
    <s v="No"/>
    <s v="No"/>
    <n v="0"/>
    <n v="0"/>
    <n v="0"/>
    <n v="0"/>
    <n v="0"/>
    <n v="0"/>
    <n v="0"/>
    <n v="0"/>
    <n v="0"/>
    <n v="0.03"/>
    <n v="0.21"/>
    <n v="47082.595761544275"/>
    <n v="2881.7760798888248"/>
    <n v="49964.371841433102"/>
    <n v="19992.743748631045"/>
    <n v="9683.9915709478355"/>
    <n v="1922.2204908612923"/>
  </r>
  <r>
    <s v="135233809"/>
    <s v="135233809"/>
    <s v="1992767511"/>
    <s v="1992767511"/>
    <s v="LAVACA MEDICAL CENTER                             "/>
    <s v="Rural"/>
    <x v="3"/>
    <s v="Rural MRSA Central"/>
    <n v="20616.756407032568"/>
    <n v="227855.28578272049"/>
    <n v="248472.04218975306"/>
    <n v="-1869.8049986348965"/>
    <n v="-21112.424632930961"/>
    <n v="-22982.229631565857"/>
    <n v="-996.52576187005707"/>
    <n v="5225.3482941573748"/>
    <n v="4228.8225322873177"/>
    <s v="No"/>
    <s v="Yes"/>
    <n v="0.1"/>
    <n v="0.12"/>
    <n v="2061.6756407032567"/>
    <n v="27342.634293926458"/>
    <n v="29404.309934629713"/>
    <s v="Yes"/>
    <s v="Yes"/>
    <b v="1"/>
    <s v="No"/>
    <s v="No"/>
    <s v="No"/>
    <n v="0"/>
    <n v="0"/>
    <n v="0"/>
    <n v="0"/>
    <n v="0"/>
    <n v="0"/>
    <n v="0"/>
    <n v="0"/>
    <n v="0"/>
    <n v="0.1"/>
    <n v="0.12"/>
    <n v="29404.309934629713"/>
    <n v="1810.8339856191724"/>
    <n v="31215.143920248884"/>
    <n v="12490.42768824839"/>
    <n v="5817.31476942271"/>
    <n v="1154.705843107203"/>
  </r>
  <r>
    <s v="121781205"/>
    <s v="121781205"/>
    <s v="1831140979"/>
    <s v="1831140979"/>
    <s v="LILLIAN M HUDSPETH MEMORIAL ER PHYS-LILLIAN M HUDSPETH MEMORIAL HOSPITAL              "/>
    <s v="Rural"/>
    <x v="11"/>
    <s v="Rural MRSA West"/>
    <n v="38982.950828120142"/>
    <n v="130057.27806458859"/>
    <n v="169040.22889270872"/>
    <n v="41406.020312594337"/>
    <n v="2129.0486970382481"/>
    <n v="43535.069009632585"/>
    <n v="8702.4644702961377"/>
    <n v="56247.059410146525"/>
    <n v="64949.523880442663"/>
    <s v="Yes"/>
    <s v="Yes"/>
    <n v="0.03"/>
    <n v="0.21"/>
    <n v="1169.4885248436042"/>
    <n v="27312.028393563603"/>
    <n v="28481.516918407207"/>
    <s v="Yes"/>
    <s v="Yes"/>
    <b v="1"/>
    <s v="No"/>
    <s v="Yes"/>
    <s v="Yes"/>
    <n v="0.13"/>
    <n v="0.15"/>
    <n v="5067.7836076556187"/>
    <n v="19508.591709688288"/>
    <n v="24576.375317343907"/>
    <n v="0"/>
    <n v="0.13"/>
    <n v="0"/>
    <n v="16907.446148396517"/>
    <n v="0.03"/>
    <n v="0.33999999999999997"/>
    <n v="45388.963066803721"/>
    <n v="2795.0482447082818"/>
    <n v="48184.011311512004"/>
    <n v="19280.350286188419"/>
    <n v="9338.9257624609381"/>
    <n v="1853.7267749271496"/>
  </r>
  <r>
    <s v="094180903"/>
    <s v="094180903"/>
    <s v="1821066820"/>
    <s v="1821066820"/>
    <s v="LYNN COUNTY HOSPITAL-LYNN COUNTY HOSPITAL DISTRICT                     "/>
    <s v="Rural"/>
    <x v="6"/>
    <s v="Rural Lubbock"/>
    <n v="18025.605000081949"/>
    <n v="248184.93282055133"/>
    <n v="266210.53782063327"/>
    <n v="13354.072586931372"/>
    <n v="28340.430404171238"/>
    <n v="41694.502991102607"/>
    <n v="7755.9074760537624"/>
    <n v="67210.369464658754"/>
    <n v="74966.276940712516"/>
    <s v="Yes"/>
    <s v="Yes"/>
    <n v="0.67"/>
    <n v="0.5"/>
    <n v="12077.155350054907"/>
    <n v="124092.46641027567"/>
    <n v="136169.62176033057"/>
    <s v="Yes"/>
    <s v="Yes"/>
    <b v="1"/>
    <s v="No"/>
    <s v="No"/>
    <s v="No"/>
    <n v="0"/>
    <n v="0"/>
    <n v="0"/>
    <n v="0"/>
    <n v="0"/>
    <n v="0"/>
    <n v="0"/>
    <n v="0"/>
    <n v="0"/>
    <n v="0.67"/>
    <n v="0.5"/>
    <n v="136169.62176033057"/>
    <n v="8415.6592630122414"/>
    <n v="144585.2810233428"/>
    <n v="57854.354348680397"/>
    <n v="18928.493778504006"/>
    <n v="3757.2046955653918"/>
  </r>
  <r>
    <s v="152686501"/>
    <s v="152686501"/>
    <s v="1780786699"/>
    <s v="1780786699"/>
    <s v="PALACIOS COMMUNITY MEDICAL CENTER                 "/>
    <s v="Rural"/>
    <x v="0"/>
    <s v="Rural Harris"/>
    <n v="148188.96321411402"/>
    <n v="109185.72343386269"/>
    <n v="257374.68664797669"/>
    <n v="4725.6659029668162"/>
    <n v="16404.161534110579"/>
    <n v="21129.827437077394"/>
    <n v="-1870.7961709645842"/>
    <n v="10594.539535267635"/>
    <n v="8723.7433643030508"/>
    <s v="No"/>
    <s v="Yes"/>
    <n v="0.06"/>
    <n v="0.46"/>
    <n v="8891.3377928468399"/>
    <n v="50225.43277957684"/>
    <n v="59116.77057242368"/>
    <s v="Yes"/>
    <s v="Yes"/>
    <b v="1"/>
    <s v="No"/>
    <s v="No"/>
    <s v="No"/>
    <n v="0"/>
    <n v="0"/>
    <n v="0"/>
    <n v="0"/>
    <n v="0"/>
    <n v="0"/>
    <n v="0"/>
    <n v="0"/>
    <n v="0"/>
    <n v="0.06"/>
    <n v="0.46"/>
    <n v="59116.77057242368"/>
    <n v="3627.0987067055526"/>
    <n v="62743.869279129234"/>
    <n v="25106.331853350777"/>
    <n v="11037.253063132308"/>
    <n v="2190.8356533914184"/>
  </r>
  <r>
    <s v="130089906"/>
    <s v="130089904"/>
    <s v="1225038938"/>
    <s v="1225038938"/>
    <s v="BALLINGER MEMORIAL HOSPITAL                       "/>
    <s v="Rural"/>
    <x v="11"/>
    <s v="Rural MRSA West"/>
    <n v="35564.88509161878"/>
    <n v="166703.64361925281"/>
    <n v="202268.52871087159"/>
    <n v="49016.685226638518"/>
    <n v="-10940.633601405032"/>
    <n v="38076.051625233486"/>
    <n v="25168.139281820084"/>
    <n v="10686.259573917334"/>
    <n v="35854.398855737418"/>
    <s v="Yes"/>
    <s v="Yes"/>
    <n v="0.03"/>
    <n v="0.21"/>
    <n v="1066.9465527485634"/>
    <n v="35007.765160043091"/>
    <n v="36074.711712791657"/>
    <s v="Yes"/>
    <s v="Yes"/>
    <b v="1"/>
    <s v="No"/>
    <s v="No"/>
    <s v="Yes"/>
    <n v="0.47"/>
    <n v="0"/>
    <n v="16715.495993060827"/>
    <n v="0"/>
    <n v="16715.495993060827"/>
    <n v="0"/>
    <n v="0"/>
    <n v="0"/>
    <n v="0"/>
    <n v="0.03"/>
    <n v="0.21"/>
    <n v="36074.711712791657"/>
    <n v="2226.1426706097968"/>
    <n v="38300.854383401456"/>
    <n v="15325.703872974262"/>
    <n v="7423.3926563925288"/>
    <n v="1473.503706739629"/>
  </r>
  <r>
    <s v="127310404"/>
    <s v="127310404"/>
    <s v="1689655912"/>
    <s v="1689655912"/>
    <s v="NOCONA HOSPITAL DISTRICT-NOCONA GENERAL HOSPITAL                           "/>
    <s v="Rural"/>
    <x v="10"/>
    <s v="Rural MRSA Northeast"/>
    <n v="22830.027413056549"/>
    <n v="133757.9201391153"/>
    <n v="156587.94755217186"/>
    <n v="88051.739402623774"/>
    <n v="68224.282409226726"/>
    <n v="156276.02181185049"/>
    <n v="12123.198942839495"/>
    <n v="58156.906766093976"/>
    <n v="70280.105708933464"/>
    <s v="Yes"/>
    <s v="Yes"/>
    <n v="0"/>
    <n v="0.32"/>
    <n v="0"/>
    <n v="42802.534444516896"/>
    <n v="42802.534444516896"/>
    <s v="Yes"/>
    <s v="Yes"/>
    <b v="1"/>
    <s v="Yes"/>
    <s v="Yes"/>
    <s v="Yes"/>
    <n v="0.37"/>
    <n v="0.08"/>
    <n v="8447.110142830923"/>
    <n v="10700.633611129224"/>
    <n v="19147.743753960145"/>
    <n v="0.3"/>
    <n v="7.0000000000000007E-2"/>
    <n v="6849.0082239169642"/>
    <n v="9363.0544097380716"/>
    <n v="0.3"/>
    <n v="0.39"/>
    <n v="59014.597078171937"/>
    <n v="3655.5234753049199"/>
    <n v="62670.12055347686"/>
    <n v="25076.822038268234"/>
    <n v="12263.128398633668"/>
    <n v="2434.1653456860117"/>
  </r>
  <r>
    <s v="112702904"/>
    <s v="112702904"/>
    <s v="1184607897"/>
    <s v="1184607897"/>
    <s v="HASKELL MEMORIAL HOSPITAL                         "/>
    <s v="Rural"/>
    <x v="11"/>
    <s v="Rural MRSA West"/>
    <n v="197555.42800609619"/>
    <n v="9038.4891072894097"/>
    <n v="206593.9171133856"/>
    <n v="31073.773583561408"/>
    <n v="2334.1705811724842"/>
    <n v="33407.94416473389"/>
    <n v="-4918.3292558625808"/>
    <n v="4575.7319602277967"/>
    <n v="-342.59729563478413"/>
    <s v="No"/>
    <s v="Yes"/>
    <n v="0.03"/>
    <n v="0.21"/>
    <n v="5926.6628401828857"/>
    <n v="1898.082712530776"/>
    <n v="7824.7455527136617"/>
    <s v="Yes"/>
    <s v="Yes"/>
    <b v="1"/>
    <s v="No"/>
    <s v="Yes"/>
    <s v="Yes"/>
    <n v="0"/>
    <n v="0.21"/>
    <n v="0"/>
    <n v="1898.082712530776"/>
    <n v="1898.082712530776"/>
    <n v="0"/>
    <n v="0.17"/>
    <n v="0"/>
    <n v="1536.5431482391998"/>
    <n v="0.03"/>
    <n v="0.38"/>
    <n v="9361.2887009528604"/>
    <n v="576.28688931440195"/>
    <n v="9937.5755902672627"/>
    <n v="3976.4214966895429"/>
    <n v="1926.0804190077226"/>
    <n v="382.3166533488602"/>
  </r>
  <r>
    <s v="021189801"/>
    <s v="021189801"/>
    <s v="1023015120"/>
    <s v="1023015120"/>
    <s v="MILLWOOD HOSPITAL                                 "/>
    <s v="Non-State-Owned IMD"/>
    <x v="5"/>
    <s v="Non-State-Owned IMD Tarrant"/>
    <n v="3336822.8571538925"/>
    <n v="0"/>
    <n v="3336822.8571538925"/>
    <n v="900255.29999999935"/>
    <n v="0"/>
    <n v="900255.29999999935"/>
    <n v="874668.05743726762"/>
    <n v="0"/>
    <n v="874668.05743726762"/>
    <s v="Yes"/>
    <s v="No"/>
    <n v="0.28999999999999998"/>
    <n v="0"/>
    <n v="967678.62857462873"/>
    <n v="0"/>
    <n v="967678.62857462873"/>
    <s v="Yes"/>
    <s v="Yes"/>
    <b v="1"/>
    <s v="No"/>
    <s v="No"/>
    <s v="No"/>
    <n v="0"/>
    <n v="0"/>
    <n v="0"/>
    <n v="0"/>
    <n v="0"/>
    <n v="0"/>
    <n v="0"/>
    <n v="0"/>
    <n v="0"/>
    <n v="0.28999999999999998"/>
    <n v="0"/>
    <n v="967678.62857462873"/>
    <n v="59036.096703491938"/>
    <n v="1026714.7252781207"/>
    <n v="410829.63017278735"/>
    <n v="202836.02449152112"/>
    <n v="40261.865131330676"/>
  </r>
  <r>
    <s v="319209801"/>
    <s v="319209801"/>
    <s v="1013941780"/>
    <s v="1013941780"/>
    <s v="COVENANT LONG TERM CARE LP-COVENANT SPECIALTY HOSPITAL                       "/>
    <s v="Urban"/>
    <x v="6"/>
    <s v="Urban Lubbock"/>
    <n v="0"/>
    <n v="0"/>
    <n v="0"/>
    <n v="226205.12923343419"/>
    <n v="0"/>
    <n v="226205.12923343419"/>
    <n v="327859.87621806277"/>
    <n v="0"/>
    <n v="327859.87621806277"/>
    <s v="Yes"/>
    <s v="No"/>
    <n v="0"/>
    <n v="0.79"/>
    <n v="0"/>
    <n v="0"/>
    <n v="0"/>
    <s v="Yes"/>
    <s v="Yes"/>
    <b v="1"/>
    <s v="No"/>
    <s v="No"/>
    <s v="No"/>
    <n v="0"/>
    <n v="0"/>
    <n v="0"/>
    <n v="0"/>
    <n v="0"/>
    <n v="0"/>
    <n v="0"/>
    <n v="0"/>
    <n v="0"/>
    <n v="0"/>
    <n v="0.79"/>
    <n v="0"/>
    <n v="0"/>
    <n v="0"/>
    <n v="0"/>
    <n v="0"/>
    <n v="0"/>
  </r>
  <r>
    <s v="364187001"/>
    <s v="364187001"/>
    <s v="1457393571"/>
    <s v="1457393571"/>
    <s v="ANSON HOSPITAL DISTRICT-                                                  "/>
    <s v="Rural"/>
    <x v="11"/>
    <s v="Rural MRSA West"/>
    <n v="31358.423257067319"/>
    <n v="114903.50514488845"/>
    <n v="146261.92840195575"/>
    <n v="18736.031224333026"/>
    <n v="11120.309835479668"/>
    <n v="29856.341059812694"/>
    <n v="16178.303523497329"/>
    <n v="78775.74904197843"/>
    <n v="94954.052565475751"/>
    <s v="Yes"/>
    <s v="Yes"/>
    <n v="0.03"/>
    <n v="0.21"/>
    <n v="940.75269771201954"/>
    <n v="24129.736080426574"/>
    <n v="25070.488778138591"/>
    <s v="Yes"/>
    <s v="Yes"/>
    <b v="1"/>
    <s v="No"/>
    <s v="Yes"/>
    <s v="Yes"/>
    <n v="0.34"/>
    <n v="0.33"/>
    <n v="10661.863907402889"/>
    <n v="37918.156697813189"/>
    <n v="48580.020605216079"/>
    <n v="0"/>
    <n v="0.27"/>
    <n v="0"/>
    <n v="31023.946389119883"/>
    <n v="0.03"/>
    <n v="0.48"/>
    <n v="56094.435167258474"/>
    <n v="3486.3862160026383"/>
    <n v="59580.821383261115"/>
    <n v="23840.669868298108"/>
    <n v="11547.832001105769"/>
    <n v="2292.1828395784796"/>
  </r>
  <r>
    <s v="199238002"/>
    <s v="199238002"/>
    <s v="1720279342"/>
    <s v="1720279342"/>
    <s v="HEALTHSOUTH REHABILITATION HOSPITAL OF RICHARDSON "/>
    <s v="Urban"/>
    <x v="1"/>
    <s v="Urban Dallas"/>
    <n v="56129.987395000033"/>
    <n v="0"/>
    <n v="56129.987395000033"/>
    <n v="56321.165086857494"/>
    <n v="0"/>
    <n v="56321.165086857494"/>
    <n v="20084.108670010879"/>
    <n v="0"/>
    <n v="20084.108670010879"/>
    <s v="Yes"/>
    <s v="No"/>
    <n v="0.68"/>
    <n v="0.39"/>
    <n v="38168.391428600022"/>
    <n v="0"/>
    <n v="38168.391428600022"/>
    <s v="Yes"/>
    <s v="Yes"/>
    <b v="1"/>
    <s v="No"/>
    <s v="No"/>
    <s v="No"/>
    <n v="0"/>
    <n v="0"/>
    <n v="0"/>
    <n v="0"/>
    <n v="0"/>
    <n v="0"/>
    <n v="0"/>
    <n v="0"/>
    <n v="0"/>
    <n v="0.68"/>
    <n v="0.39"/>
    <n v="38168.391428600022"/>
    <n v="2436.2803039531932"/>
    <n v="40604.671732553215"/>
    <n v="16247.553347063847"/>
    <n v="7988.3101547207407"/>
    <n v="1585.6368062964582"/>
  </r>
  <r>
    <s v="121053605"/>
    <s v="121053601"/>
    <s v="1487639175"/>
    <s v="1487639175"/>
    <s v="KNOX COUNTY HOSPITAL DISTRICT-KNOX COUNTY HOSPITAL                              "/>
    <s v="Rural"/>
    <x v="11"/>
    <s v="Rural MRSA West"/>
    <n v="34991.033823663078"/>
    <n v="134360.24795253269"/>
    <n v="169351.28177619577"/>
    <n v="-1447.4998899434613"/>
    <n v="30583.726805087193"/>
    <n v="29136.226915143732"/>
    <n v="-20946.376"/>
    <n v="19297.374788176137"/>
    <n v="-1649.0012118238628"/>
    <s v="No"/>
    <s v="Yes"/>
    <n v="0.03"/>
    <n v="0.21"/>
    <n v="1049.7310147098924"/>
    <n v="28215.652070031865"/>
    <n v="29265.383084741756"/>
    <s v="Yes"/>
    <s v="Yes"/>
    <b v="1"/>
    <s v="No"/>
    <s v="No"/>
    <s v="No"/>
    <n v="0"/>
    <n v="0"/>
    <n v="0"/>
    <n v="0"/>
    <n v="0"/>
    <n v="0"/>
    <n v="0"/>
    <n v="0"/>
    <n v="0"/>
    <n v="0.03"/>
    <n v="0.21"/>
    <n v="29265.383084741756"/>
    <n v="1817.7109878650099"/>
    <n v="31083.094072606764"/>
    <n v="12437.589262212872"/>
    <n v="6024.4612291611038"/>
    <n v="1195.8233065623619"/>
  </r>
  <r>
    <s v="137343308"/>
    <s v="137343308"/>
    <s v="1861475626"/>
    <s v="1861475626"/>
    <s v="PARMER COUNTY COMMUNITY HOSPITAL                  "/>
    <s v="Rural"/>
    <x v="11"/>
    <s v="Rural MRSA West"/>
    <n v="31722.946090947582"/>
    <n v="145254.84429666464"/>
    <n v="176977.79038761221"/>
    <n v="4815.0917725315476"/>
    <n v="18073.197302269313"/>
    <n v="22888.289074800861"/>
    <n v="928.99917775477979"/>
    <n v="25355.559478684969"/>
    <n v="26284.558656439749"/>
    <s v="Yes"/>
    <s v="Yes"/>
    <n v="0.03"/>
    <n v="0.21"/>
    <n v="951.68838272842743"/>
    <n v="30503.517302299573"/>
    <n v="31455.205685028002"/>
    <s v="Yes"/>
    <s v="Yes"/>
    <b v="1"/>
    <s v="No"/>
    <s v="No"/>
    <s v="No"/>
    <n v="0"/>
    <n v="0"/>
    <n v="0"/>
    <n v="0"/>
    <n v="0"/>
    <n v="0"/>
    <n v="0"/>
    <n v="0"/>
    <n v="0"/>
    <n v="0.03"/>
    <n v="0.21"/>
    <n v="31455.205685028002"/>
    <n v="1937.3220533594647"/>
    <n v="33392.527738387464"/>
    <n v="13361.686049238362"/>
    <n v="6472.0709023910513"/>
    <n v="1284.6714307564764"/>
  </r>
  <r>
    <s v="020992601"/>
    <s v="020992601"/>
    <s v="1083612121"/>
    <s v="1083612121"/>
    <s v="STONEWALL MEMORIAL HOSPITAL DISTRICT-STONEWALL MEMORIAL HOSPITAL                       "/>
    <s v="Rural"/>
    <x v="11"/>
    <s v="Rural MRSA West"/>
    <n v="54512.885384384623"/>
    <n v="102681.49348473307"/>
    <n v="157194.3788691177"/>
    <n v="12269.6302051803"/>
    <n v="-17873.285579168776"/>
    <n v="-5603.6553739884766"/>
    <n v="3407.9041905061858"/>
    <n v="-10709.201350287854"/>
    <n v="-7301.2971597816686"/>
    <s v="Yes"/>
    <s v="No"/>
    <n v="0.03"/>
    <n v="0.21"/>
    <n v="1635.3865615315385"/>
    <n v="21563.113631793945"/>
    <n v="23198.500193325483"/>
    <s v="Yes"/>
    <s v="Yes"/>
    <b v="1"/>
    <s v="No"/>
    <s v="No"/>
    <s v="Yes"/>
    <n v="0.02"/>
    <n v="0"/>
    <n v="1090.2577076876926"/>
    <n v="0"/>
    <n v="1090.2577076876926"/>
    <n v="0"/>
    <n v="0"/>
    <n v="0"/>
    <n v="0"/>
    <n v="0.03"/>
    <n v="0.21"/>
    <n v="23198.500193325483"/>
    <n v="1426.4996691569704"/>
    <n v="24624.999862482451"/>
    <n v="9853.4474449737318"/>
    <n v="4772.7667198473846"/>
    <n v="947.36864646956008"/>
  </r>
  <r>
    <s v="339869503"/>
    <s v="339869503"/>
    <s v="1184056954"/>
    <s v="1184056954"/>
    <s v="ROCK SPRINGS, LLC-                                                  "/>
    <s v="Non-State-Owned IMD"/>
    <x v="9"/>
    <s v="Non-State-Owned IMD Travis"/>
    <n v="69140.78558191433"/>
    <n v="0"/>
    <n v="69140.78558191433"/>
    <n v="14266.930000000008"/>
    <n v="0"/>
    <n v="14266.930000000008"/>
    <n v="0"/>
    <n v="0"/>
    <n v="0"/>
    <s v="No"/>
    <s v="No"/>
    <n v="0.44"/>
    <n v="0"/>
    <n v="30421.945656042306"/>
    <n v="0"/>
    <n v="30421.945656042306"/>
    <s v="No"/>
    <s v="No"/>
    <b v="1"/>
    <s v="No"/>
    <s v="No"/>
    <s v="No"/>
    <n v="0"/>
    <n v="0"/>
    <n v="0"/>
    <n v="0"/>
    <n v="0"/>
    <n v="0"/>
    <n v="0"/>
    <n v="0"/>
    <n v="0"/>
    <n v="0.44"/>
    <n v="0"/>
    <n v="30421.945656042306"/>
    <n v="1855.9807694667718"/>
    <n v="32277.926425509078"/>
    <n v="12915.689479903205"/>
    <n v="6331.8460480349222"/>
    <n v="1256.8375477551708"/>
  </r>
  <r>
    <s v="206083201"/>
    <s v="206083201"/>
    <s v="1164688495"/>
    <s v="1164688495"/>
    <s v="PREFERRED HOSPITAL LEASING JUNCTION INC-KIMBLE HOSPITAL                                   "/>
    <s v="Rural"/>
    <x v="11"/>
    <s v="Rural MRSA West"/>
    <n v="36455.186342410198"/>
    <n v="135753.26723241727"/>
    <n v="172208.45357482746"/>
    <n v="681.73618265022469"/>
    <n v="55700.571222288963"/>
    <n v="56382.307404939187"/>
    <n v="4355.1607436179202"/>
    <n v="53658.44585428571"/>
    <n v="58013.606597903628"/>
    <s v="Yes"/>
    <s v="Yes"/>
    <n v="0.03"/>
    <n v="0.21"/>
    <n v="1093.655590272306"/>
    <n v="28508.186118807625"/>
    <n v="29601.84170907993"/>
    <s v="Yes"/>
    <s v="Yes"/>
    <b v="1"/>
    <s v="No"/>
    <s v="Yes"/>
    <s v="Yes"/>
    <n v="0.06"/>
    <n v="0.13"/>
    <n v="2187.3111805446119"/>
    <n v="17647.924740214246"/>
    <n v="19835.23592075886"/>
    <n v="0"/>
    <n v="0.1"/>
    <n v="0"/>
    <n v="13575.326723241727"/>
    <n v="0.03"/>
    <n v="0.31"/>
    <n v="43177.168432321661"/>
    <n v="2656.4919272287934"/>
    <n v="45833.660359550457"/>
    <n v="18339.880856270524"/>
    <n v="8883.3855851562275"/>
    <n v="1763.3044881241888"/>
  </r>
  <r>
    <s v="163219201"/>
    <s v="163219202"/>
    <s v="1922001775"/>
    <s v="1922001775"/>
    <s v="LUBBOCK HEART HOSPITAL LLC-LUBBOCK HEART HOSPITAL                            "/>
    <s v="Urban"/>
    <x v="6"/>
    <s v="Urban Lubbock"/>
    <n v="30849.001312757668"/>
    <n v="18134.45022476805"/>
    <n v="48983.451537525718"/>
    <n v="51287.137902778879"/>
    <n v="60624.475549680385"/>
    <n v="111911.61345245926"/>
    <n v="99328.566299247948"/>
    <n v="41610.568990281863"/>
    <n v="140939.1352895298"/>
    <s v="Yes"/>
    <s v="Yes"/>
    <n v="0"/>
    <n v="0.79"/>
    <n v="0"/>
    <n v="14326.215677566761"/>
    <n v="14326.215677566761"/>
    <s v="Yes"/>
    <s v="Yes"/>
    <b v="1"/>
    <s v="Yes"/>
    <s v="Yes"/>
    <s v="Yes"/>
    <n v="2.2400000000000002"/>
    <n v="1.05"/>
    <n v="69101.762940577188"/>
    <n v="19041.172736006454"/>
    <n v="88142.935676583642"/>
    <n v="0.02"/>
    <n v="0.93"/>
    <n v="616.98002625515335"/>
    <n v="16865.038709034288"/>
    <n v="0.02"/>
    <n v="1.7200000000000002"/>
    <n v="31808.234412856204"/>
    <n v="1989.2724765958674"/>
    <n v="33797.506889452074"/>
    <n v="13523.734406745354"/>
    <n v="4424.6267279631084"/>
    <n v="878.26472158636852"/>
  </r>
  <r>
    <s v="121193005"/>
    <s v="092179301"/>
    <s v="1538150370"/>
    <s v="1538150370"/>
    <s v="SHAMROCK GENERAL HOSPITAL                         "/>
    <s v="Rural"/>
    <x v="11"/>
    <s v="Rural MRSA West"/>
    <n v="62108.212362260376"/>
    <n v="28059.792255133809"/>
    <n v="90168.004617394181"/>
    <n v="0"/>
    <n v="5747.9525678568807"/>
    <n v="5747.9525678568807"/>
    <n v="0"/>
    <n v="0"/>
    <n v="0"/>
    <s v="No"/>
    <s v="No"/>
    <n v="0.03"/>
    <n v="0.21"/>
    <n v="1863.2463708678113"/>
    <n v="5892.5563735780997"/>
    <n v="7755.8027444459112"/>
    <s v="No"/>
    <s v="No"/>
    <b v="1"/>
    <s v="No"/>
    <s v="No"/>
    <s v="No"/>
    <n v="0"/>
    <n v="0"/>
    <n v="0"/>
    <n v="0"/>
    <n v="0"/>
    <n v="0"/>
    <n v="0"/>
    <n v="0"/>
    <n v="0"/>
    <n v="0.03"/>
    <n v="0.21"/>
    <n v="7755.8027444459112"/>
    <n v="476.2242704400918"/>
    <n v="8232.0270148860036"/>
    <n v="3293.9632897364863"/>
    <n v="1595.5145093581227"/>
    <n v="316.70108971960866"/>
  </r>
  <r>
    <s v="109588703"/>
    <s v="109588703"/>
    <s v="1558354241"/>
    <s v="1558354241"/>
    <s v="HEMPHILL COUNTY HOSPITAL                          "/>
    <s v="Rural"/>
    <x v="11"/>
    <s v="Rural MRSA West"/>
    <n v="32761.400395113633"/>
    <n v="155989.17670550063"/>
    <n v="188750.57710061426"/>
    <n v="39565.872322548705"/>
    <n v="15097.321932690749"/>
    <n v="54663.194255239454"/>
    <n v="14403.709462856856"/>
    <n v="25538.0963139171"/>
    <n v="39941.805776773952"/>
    <s v="Yes"/>
    <s v="Yes"/>
    <n v="0.03"/>
    <n v="0.21"/>
    <n v="982.84201185340896"/>
    <n v="32757.727108155133"/>
    <n v="33740.569120008542"/>
    <s v="Yes"/>
    <s v="Yes"/>
    <b v="1"/>
    <s v="No"/>
    <s v="No"/>
    <s v="Yes"/>
    <n v="0.28999999999999998"/>
    <n v="0"/>
    <n v="9500.8061145829524"/>
    <n v="0"/>
    <n v="9500.8061145829524"/>
    <n v="0"/>
    <n v="0"/>
    <n v="0"/>
    <n v="0"/>
    <n v="0.03"/>
    <n v="0.21"/>
    <n v="33740.569120008542"/>
    <n v="2082.4023164141067"/>
    <n v="35822.971436422646"/>
    <n v="14334.203790570162"/>
    <n v="6943.1344906641334"/>
    <n v="1378.1750315437437"/>
  </r>
  <r>
    <s v="126840107"/>
    <s v="126840107"/>
    <s v="1477594299"/>
    <s v="1477594299"/>
    <s v="PREFERRED HOSPITAL LEASING INC-COLLINGSWORTH GENERAL HOSPITAL                    "/>
    <s v="Rural"/>
    <x v="11"/>
    <s v="Rural MRSA West"/>
    <n v="131148.38078234944"/>
    <n v="0"/>
    <n v="131148.38078234944"/>
    <n v="13539.491759876128"/>
    <n v="0"/>
    <n v="13539.491759876128"/>
    <n v="5750.6803195246466"/>
    <n v="0"/>
    <n v="5750.6803195246466"/>
    <s v="Yes"/>
    <s v="No"/>
    <n v="0.03"/>
    <n v="0.21"/>
    <n v="3934.451423470483"/>
    <n v="0"/>
    <n v="3934.451423470483"/>
    <s v="Yes"/>
    <s v="Yes"/>
    <b v="1"/>
    <s v="No"/>
    <s v="No"/>
    <s v="Yes"/>
    <n v="0.01"/>
    <n v="0"/>
    <n v="1311.4838078234945"/>
    <n v="0"/>
    <n v="1311.4838078234945"/>
    <n v="0"/>
    <n v="0"/>
    <n v="0"/>
    <n v="0"/>
    <n v="0.03"/>
    <n v="0.21"/>
    <n v="3934.451423470483"/>
    <n v="242.34440755197841"/>
    <n v="4176.7958310224612"/>
    <n v="1671.303083825328"/>
    <n v="809.53795935947119"/>
    <n v="160.68895167971576"/>
  </r>
  <r>
    <s v="112692202"/>
    <s v="112692202"/>
    <s v="1598746703"/>
    <s v="1598746703"/>
    <s v="FISHER COUNTY HOSPITAL-FISHER COUNTY HOSPITAL DISTRICT                   "/>
    <s v="Rural"/>
    <x v="11"/>
    <s v="Rural MRSA West"/>
    <n v="23076.515944161125"/>
    <n v="153478.21553181892"/>
    <n v="176554.73147598005"/>
    <n v="17972.061739439254"/>
    <n v="-4261.0534588228984"/>
    <n v="13711.008280616355"/>
    <n v="-1278.2827513718439"/>
    <n v="3965.4076636479003"/>
    <n v="2687.1249122760564"/>
    <s v="No"/>
    <s v="Yes"/>
    <n v="0.03"/>
    <n v="0.21"/>
    <n v="692.29547832483377"/>
    <n v="32230.425261681972"/>
    <n v="32922.720740006807"/>
    <s v="Yes"/>
    <s v="Yes"/>
    <b v="1"/>
    <s v="No"/>
    <s v="No"/>
    <s v="No"/>
    <n v="0"/>
    <n v="0"/>
    <n v="0"/>
    <n v="0"/>
    <n v="0"/>
    <n v="0"/>
    <n v="0"/>
    <n v="0"/>
    <n v="0"/>
    <n v="0.03"/>
    <n v="0.21"/>
    <n v="32922.720740006807"/>
    <n v="2039.4358829998973"/>
    <n v="34962.156623006704"/>
    <n v="13989.757351129905"/>
    <n v="6776.2931377152254"/>
    <n v="1345.0579160431955"/>
  </r>
  <r>
    <s v="112728403"/>
    <s v="112728403"/>
    <s v="1083619712"/>
    <s v="1083619712"/>
    <s v="GENERAL HOSPITAL-IRAAN GENERAL HOSPITAL                            "/>
    <s v="Rural"/>
    <x v="11"/>
    <s v="Rural MRSA West"/>
    <n v="14795.72255712699"/>
    <n v="69330.47777919902"/>
    <n v="84126.200336326016"/>
    <n v="0"/>
    <n v="18243.178581246546"/>
    <n v="18243.178581246546"/>
    <n v="0"/>
    <n v="-8934.8802424811183"/>
    <n v="-8934.8802424811183"/>
    <s v="No"/>
    <s v="No"/>
    <n v="0.03"/>
    <n v="0.21"/>
    <n v="443.87167671380968"/>
    <n v="14559.400333631793"/>
    <n v="15003.272010345603"/>
    <s v="Yes"/>
    <s v="Yes"/>
    <b v="1"/>
    <s v="No"/>
    <s v="No"/>
    <s v="No"/>
    <n v="0"/>
    <n v="0"/>
    <n v="0"/>
    <n v="0"/>
    <n v="0"/>
    <n v="0"/>
    <n v="0"/>
    <n v="0"/>
    <n v="0"/>
    <n v="0.03"/>
    <n v="0.21"/>
    <n v="15003.272010345603"/>
    <n v="923.47400739999398"/>
    <n v="15926.746017745598"/>
    <n v="6372.9281515407256"/>
    <n v="3086.8890872470852"/>
    <n v="612.73096047745628"/>
  </r>
  <r>
    <s v="094172602"/>
    <s v="094172602"/>
    <s v="1023013935"/>
    <s v="1023013935"/>
    <s v="MCCAMEY HOSPITAL                                  "/>
    <s v="Rural"/>
    <x v="11"/>
    <s v="Rural MRSA West"/>
    <n v="10754.874044298014"/>
    <n v="123144.62164747829"/>
    <n v="133899.4956917763"/>
    <n v="92019.844780734886"/>
    <n v="5852.8683093628206"/>
    <n v="97872.713090097706"/>
    <n v="14601.60757931391"/>
    <n v="-4342.4978480075879"/>
    <n v="10259.109731306322"/>
    <s v="Yes"/>
    <s v="No"/>
    <n v="0.03"/>
    <n v="0.21"/>
    <n v="322.64622132894044"/>
    <n v="25860.37054597044"/>
    <n v="26183.016767299381"/>
    <s v="Yes"/>
    <s v="Yes"/>
    <b v="1"/>
    <s v="No"/>
    <s v="No"/>
    <s v="Yes"/>
    <n v="0.92"/>
    <n v="0"/>
    <n v="9894.484120754174"/>
    <n v="0"/>
    <n v="9894.484120754174"/>
    <n v="0"/>
    <n v="0"/>
    <n v="0"/>
    <n v="0"/>
    <n v="0.03"/>
    <n v="0.21"/>
    <n v="26183.016767299381"/>
    <n v="1609.3848704765733"/>
    <n v="27792.401637775954"/>
    <n v="11120.851591339673"/>
    <n v="5386.6660037429492"/>
    <n v="1069.2243682743272"/>
  </r>
  <r>
    <s v="091770005"/>
    <s v="091770005"/>
    <s v="1326025701"/>
    <s v="1326025701"/>
    <s v="CONCHO COUNTY HOSPITAL                            "/>
    <s v="Rural"/>
    <x v="11"/>
    <s v="Rural MRSA West"/>
    <n v="15626.359829392"/>
    <n v="103566.16858423852"/>
    <n v="119192.52841363053"/>
    <n v="0"/>
    <n v="64505.360880869965"/>
    <n v="64505.360880869965"/>
    <n v="0"/>
    <n v="30479.035130062883"/>
    <n v="30479.035130062883"/>
    <s v="No"/>
    <s v="Yes"/>
    <n v="0.03"/>
    <n v="0.21"/>
    <n v="468.79079488176001"/>
    <n v="21748.895402690086"/>
    <n v="22217.686197571846"/>
    <s v="Yes"/>
    <s v="Yes"/>
    <b v="1"/>
    <s v="No"/>
    <s v="Yes"/>
    <s v="Yes"/>
    <n v="0"/>
    <n v="0.06"/>
    <n v="0"/>
    <n v="6213.9701150543106"/>
    <n v="6213.9701150543106"/>
    <n v="0"/>
    <n v="0.04"/>
    <n v="0"/>
    <n v="4142.6467433695407"/>
    <n v="0.03"/>
    <n v="0.25"/>
    <n v="26360.332940941389"/>
    <n v="1630.1049061159492"/>
    <n v="27990.437847057339"/>
    <n v="11200.093800121525"/>
    <n v="5425.0489736621876"/>
    <n v="1076.8431823489093"/>
  </r>
  <r>
    <s v="176354201"/>
    <s v="176354201"/>
    <s v="1013970862"/>
    <s v="1013970862"/>
    <s v="PREFERRED HOSPITAL LEASING VAN HORN INC-CULBERSON HOSPITAL                                "/>
    <s v="Rural"/>
    <x v="11"/>
    <s v="Rural MRSA West"/>
    <n v="104560.73355125409"/>
    <n v="0"/>
    <n v="104560.73355125409"/>
    <n v="7203.7820531849611"/>
    <n v="378.05073586399953"/>
    <n v="7581.8327890489609"/>
    <n v="11832.337363943547"/>
    <n v="718.54527385650454"/>
    <n v="12550.882637800052"/>
    <s v="Yes"/>
    <s v="Yes"/>
    <n v="0.03"/>
    <n v="0.21"/>
    <n v="3136.8220065376227"/>
    <n v="0"/>
    <n v="3136.8220065376227"/>
    <s v="Yes"/>
    <s v="Yes"/>
    <b v="1"/>
    <s v="No"/>
    <s v="No"/>
    <s v="Yes"/>
    <n v="0.06"/>
    <n v="0"/>
    <n v="6273.6440130752453"/>
    <n v="0"/>
    <n v="6273.6440130752453"/>
    <n v="0"/>
    <n v="0"/>
    <n v="0"/>
    <n v="0"/>
    <n v="0.03"/>
    <n v="0.21"/>
    <n v="3136.8220065376227"/>
    <n v="194.70300299784094"/>
    <n v="3331.5250095354636"/>
    <n v="1333.0764173155208"/>
    <n v="645.70931088919644"/>
    <n v="128.16984189192701"/>
  </r>
  <r>
    <s v="179272301"/>
    <s v="140715701"/>
    <s v="1295764553"/>
    <s v="1295764553"/>
    <s v="PREFERRED HOSPITAL LEASING ELDORADO INC-SCHLEICHER COUNTY MEDICAL CENTER                  "/>
    <s v="Rural"/>
    <x v="11"/>
    <s v="Rural MRSA West"/>
    <n v="92791.736670888888"/>
    <n v="13866.454689271755"/>
    <n v="106658.19136016065"/>
    <n v="0"/>
    <n v="1531.1716095075894"/>
    <n v="1531.1716095075894"/>
    <n v="0"/>
    <n v="1670.1073326980754"/>
    <n v="1670.1073326980754"/>
    <s v="No"/>
    <s v="Yes"/>
    <n v="0.03"/>
    <n v="0.21"/>
    <n v="2783.7521001266664"/>
    <n v="2911.9554847470686"/>
    <n v="5695.707584873735"/>
    <s v="Yes"/>
    <s v="Yes"/>
    <b v="1"/>
    <s v="No"/>
    <s v="No"/>
    <s v="No"/>
    <n v="0"/>
    <n v="0"/>
    <n v="0"/>
    <n v="0"/>
    <n v="0"/>
    <n v="0"/>
    <n v="0"/>
    <n v="0"/>
    <n v="0"/>
    <n v="0.03"/>
    <n v="0.21"/>
    <n v="5695.707584873735"/>
    <n v="349.00595872369468"/>
    <n v="6044.7135435974296"/>
    <n v="2418.7316773350758"/>
    <n v="1171.5739205281029"/>
    <n v="232.55115208422248"/>
  </r>
  <r>
    <s v="121787905"/>
    <s v="121787905"/>
    <s v="1396748471"/>
    <s v="1396748471"/>
    <s v="NORTH WHEELER COUNTY HOSTPIAL DISTRICT-PARKVIEW HOSPITAL                                 "/>
    <s v="Rural"/>
    <x v="11"/>
    <s v="Rural MRSA West"/>
    <n v="6827.9102468053816"/>
    <n v="79701.351697688922"/>
    <n v="86529.261944494297"/>
    <n v="7683.0278628442084"/>
    <n v="7219.3855607673322"/>
    <n v="14902.413423611541"/>
    <n v="1774.3906717138761"/>
    <n v="-3878.5113088775142"/>
    <n v="-2104.1206371636381"/>
    <s v="Yes"/>
    <s v="No"/>
    <n v="0.03"/>
    <n v="0.21"/>
    <n v="204.83730740416144"/>
    <n v="16737.283856514674"/>
    <n v="16942.121163918837"/>
    <s v="Yes"/>
    <s v="Yes"/>
    <b v="1"/>
    <s v="No"/>
    <s v="No"/>
    <s v="Yes"/>
    <n v="0.16"/>
    <n v="0"/>
    <n v="1092.4656394888611"/>
    <n v="0"/>
    <n v="1092.4656394888611"/>
    <n v="0"/>
    <n v="0"/>
    <n v="0"/>
    <n v="0"/>
    <n v="0.03"/>
    <n v="0.21"/>
    <n v="16942.121163918837"/>
    <n v="1035.7050110282992"/>
    <n v="17977.826174947135"/>
    <n v="7193.6473656433482"/>
    <n v="3484.4252159252183"/>
    <n v="691.63975410912883"/>
  </r>
  <r>
    <s v="402628801"/>
    <s v="094204701"/>
    <s v="1730183658"/>
    <s v="1730183658"/>
    <s v="WINKLER COUNTY HOSPITAL DISTRICT-WINKLER COUNTY MEMORIAL HOSPITAL                  "/>
    <s v="Rural"/>
    <x v="11"/>
    <s v="Rural MRSA West"/>
    <n v="3288.9777416939378"/>
    <n v="115947.62786961127"/>
    <n v="119236.6056113052"/>
    <n v="0"/>
    <n v="9485.3479829071875"/>
    <n v="9485.3479829071875"/>
    <n v="0"/>
    <n v="21701.230544628052"/>
    <n v="21701.230544628052"/>
    <s v="No"/>
    <s v="Yes"/>
    <n v="0.03"/>
    <n v="0.21"/>
    <n v="98.66933225081813"/>
    <n v="24349.001852618367"/>
    <n v="24447.671184869185"/>
    <s v="Yes"/>
    <s v="Yes"/>
    <b v="1"/>
    <s v="No"/>
    <s v="No"/>
    <s v="No"/>
    <n v="0"/>
    <n v="0"/>
    <n v="0"/>
    <n v="0"/>
    <n v="0"/>
    <n v="0"/>
    <n v="0"/>
    <n v="0"/>
    <n v="0"/>
    <n v="0.03"/>
    <n v="0.21"/>
    <n v="24447.671184869185"/>
    <n v="1506.7488882637335"/>
    <n v="25954.420073132918"/>
    <n v="10385.401648063409"/>
    <n v="5030.4322050664132"/>
    <n v="998.51386606698452"/>
  </r>
  <r>
    <s v="121806703"/>
    <s v="121806703"/>
    <s v="1881697316"/>
    <s v="1881697316"/>
    <s v="REAGAN HOSPITAL DISTRICT-REAGAN MEMORIAL HOSPITAL"/>
    <s v="Rural"/>
    <x v="11"/>
    <s v="Rural MRSA West"/>
    <n v="63691.936554710919"/>
    <n v="2292.9300238021337"/>
    <n v="65984.866578513058"/>
    <n v="0"/>
    <n v="15373.41385488884"/>
    <n v="15373.41385488884"/>
    <n v="0"/>
    <n v="6019.5241151460978"/>
    <n v="6019.5241151460978"/>
    <s v="No"/>
    <s v="Yes"/>
    <n v="0.03"/>
    <n v="0.21"/>
    <n v="1910.7580966413275"/>
    <n v="481.51530499844807"/>
    <n v="2392.2734016397753"/>
    <s v="Yes"/>
    <s v="Yes"/>
    <b v="1"/>
    <s v="No"/>
    <s v="Yes"/>
    <s v="Yes"/>
    <n v="0"/>
    <n v="1.68"/>
    <n v="0"/>
    <n v="3852.1224399875846"/>
    <n v="3852.1224399875846"/>
    <n v="0"/>
    <n v="1.42"/>
    <n v="0"/>
    <n v="3255.9606337990299"/>
    <n v="0.03"/>
    <n v="1.63"/>
    <n v="5648.2340354388052"/>
    <n v="355.67343735468728"/>
    <n v="6003.9074727934922"/>
    <n v="2402.4035361635883"/>
    <n v="1163.6649719884729"/>
    <n v="230.98126813371871"/>
  </r>
  <r>
    <s v="359590201"/>
    <s v="359590201"/>
    <s v="1649646415"/>
    <s v="1649646415"/>
    <s v="GARLAND BEHAVIORAL HOSPITAL                       "/>
    <s v="Non-State-Owned IMD"/>
    <x v="1"/>
    <s v="Non-State-Owned IMD Dallas"/>
    <n v="112585.90609577329"/>
    <n v="0"/>
    <n v="112585.90609577329"/>
    <n v="157416.57999999999"/>
    <n v="0"/>
    <n v="157416.57999999999"/>
    <n v="152240.03337742423"/>
    <n v="0"/>
    <n v="152240.03337742423"/>
    <s v="Yes"/>
    <s v="No"/>
    <n v="0.32"/>
    <n v="0"/>
    <n v="36027.489950647454"/>
    <n v="0"/>
    <n v="36027.489950647454"/>
    <s v="Yes"/>
    <s v="Yes"/>
    <b v="1"/>
    <s v="No"/>
    <s v="No"/>
    <s v="Yes"/>
    <n v="0.72"/>
    <n v="0"/>
    <n v="81061.852388956759"/>
    <n v="0"/>
    <n v="81061.852388956759"/>
    <n v="0"/>
    <n v="0"/>
    <n v="0"/>
    <n v="0"/>
    <n v="0.32"/>
    <n v="0"/>
    <n v="36027.489950647454"/>
    <n v="2197.9635778909587"/>
    <n v="38225.453528538412"/>
    <n v="15295.532974909363"/>
    <n v="7520.237587489748"/>
    <n v="1492.7269071758624"/>
  </r>
  <r>
    <s v="120745806"/>
    <s v="120745806"/>
    <s v="1699770149"/>
    <s v="1699770149"/>
    <s v="MUENSTER HOSPITAL DISTRICT-MUENSTER MEMORIAL HOSPITAL                        "/>
    <s v="Rural"/>
    <x v="10"/>
    <s v="Rural MRSA Northeast"/>
    <n v="212.5436707606197"/>
    <n v="56200.189358531177"/>
    <n v="56412.733029291798"/>
    <n v="0"/>
    <n v="-9740.7154150980568"/>
    <n v="-9740.7154150980568"/>
    <n v="0"/>
    <n v="-13284.764285191144"/>
    <n v="-13284.764285191144"/>
    <s v="No"/>
    <s v="No"/>
    <n v="0"/>
    <n v="0.32"/>
    <n v="0"/>
    <n v="17984.060594729977"/>
    <n v="17984.060594729977"/>
    <s v="Yes"/>
    <s v="Yes"/>
    <b v="1"/>
    <s v="No"/>
    <s v="No"/>
    <s v="No"/>
    <n v="0"/>
    <n v="0"/>
    <n v="0"/>
    <n v="0"/>
    <n v="0"/>
    <n v="0"/>
    <n v="0"/>
    <n v="0"/>
    <n v="0"/>
    <n v="0"/>
    <n v="0.32"/>
    <n v="17984.060594729977"/>
    <n v="1119.5808944929327"/>
    <n v="19103.641489222911"/>
    <n v="7644.1311054976577"/>
    <n v="3738.1515528424952"/>
    <n v="742.00307385392603"/>
  </r>
  <r>
    <s v="173574801"/>
    <s v="173574801"/>
    <s v="1245201656"/>
    <s v="1245201656"/>
    <s v="TEXAS INSTITUTE FOR SURGERY LLP-TEXAS INSTITUTE FOR SURGERY AT TEXAS HEALTH PRESBY"/>
    <s v="Urban"/>
    <x v="1"/>
    <s v="Urban Dallas"/>
    <n v="0"/>
    <n v="17113.594441735117"/>
    <n v="17113.594441735117"/>
    <n v="0"/>
    <n v="34340.993307641904"/>
    <n v="34340.993307641904"/>
    <n v="0"/>
    <n v="42082.672460335059"/>
    <n v="42082.672460335059"/>
    <s v="No"/>
    <s v="Yes"/>
    <n v="0.68"/>
    <n v="0.39"/>
    <n v="0"/>
    <n v="6674.3018322766957"/>
    <n v="6674.3018322766957"/>
    <s v="Yes"/>
    <s v="Yes"/>
    <b v="1"/>
    <s v="No"/>
    <s v="Yes"/>
    <s v="Yes"/>
    <n v="0"/>
    <n v="1.44"/>
    <n v="0"/>
    <n v="24643.575996098567"/>
    <n v="24643.575996098567"/>
    <n v="0"/>
    <n v="1.44"/>
    <n v="0"/>
    <n v="24643.575996098567"/>
    <n v="0.68"/>
    <n v="1.83"/>
    <n v="31317.877828375265"/>
    <n v="1928.3103182147468"/>
    <n v="33246.188146590015"/>
    <n v="13303.129724976532"/>
    <n v="6540.6479364354082"/>
    <n v="1298.2836049386615"/>
  </r>
  <r>
    <s v="094382101"/>
    <s v="094382101"/>
    <s v="1538264866"/>
    <s v="1538264866"/>
    <s v="SETON SHOAL CREEK HOSPITAL                        "/>
    <s v="Non-State-Owned IMD"/>
    <x v="9"/>
    <s v="Non-State-Owned IMD Travis"/>
    <n v="103109.04088324743"/>
    <n v="0"/>
    <n v="103109.04088324743"/>
    <n v="57505.11"/>
    <n v="0"/>
    <n v="57505.11"/>
    <n v="21172.846012862763"/>
    <n v="0"/>
    <n v="21172.846012862763"/>
    <s v="Yes"/>
    <s v="No"/>
    <n v="0.44"/>
    <n v="0"/>
    <n v="45367.977988628874"/>
    <n v="0"/>
    <n v="45367.977988628874"/>
    <s v="Yes"/>
    <s v="Yes"/>
    <b v="1"/>
    <s v="No"/>
    <s v="No"/>
    <s v="No"/>
    <n v="0"/>
    <n v="0"/>
    <n v="0"/>
    <n v="0"/>
    <n v="0"/>
    <n v="0"/>
    <n v="0"/>
    <n v="0"/>
    <n v="0"/>
    <n v="0.44"/>
    <n v="0"/>
    <n v="45367.977988628874"/>
    <n v="2767.8076756988435"/>
    <n v="48135.785664327719"/>
    <n v="19261.053275724098"/>
    <n v="9442.6259050784884"/>
    <n v="1874.3106981559451"/>
  </r>
  <r>
    <s v="121799406"/>
    <s v="121799406"/>
    <s v="1295739258"/>
    <s v="1295739258"/>
    <s v="RANKIN COUNTY HOSPITAL DISTRICT                   "/>
    <s v="Rural"/>
    <x v="11"/>
    <s v="Rural MRSA West"/>
    <n v="3992.148609130666"/>
    <n v="92066.060997725537"/>
    <n v="96058.20960685621"/>
    <n v="0"/>
    <n v="4272.1792626492315"/>
    <n v="4272.1792626492315"/>
    <n v="0"/>
    <n v="-18490.962505561925"/>
    <n v="-18490.962505561925"/>
    <s v="No"/>
    <s v="No"/>
    <n v="0.03"/>
    <n v="0.21"/>
    <n v="119.76445827391997"/>
    <n v="19333.872809522363"/>
    <n v="19453.637267796283"/>
    <s v="Yes"/>
    <s v="Yes"/>
    <b v="1"/>
    <s v="No"/>
    <s v="No"/>
    <s v="No"/>
    <n v="0"/>
    <n v="0"/>
    <n v="0"/>
    <n v="0"/>
    <n v="0"/>
    <n v="0"/>
    <n v="0"/>
    <n v="0"/>
    <n v="0"/>
    <n v="0.03"/>
    <n v="0.21"/>
    <n v="19453.637267796283"/>
    <n v="1190.5544737670243"/>
    <n v="20644.191741563307"/>
    <n v="8260.5668834691442"/>
    <n v="4001.21469451853"/>
    <n v="794.21969936576829"/>
  </r>
  <r>
    <s v="283280001"/>
    <s v="283280001"/>
    <s v="1871898478"/>
    <s v="1871898478"/>
    <s v="MAYHILL BEHAVIORAL HEALTH LLC-                                                  "/>
    <s v="Urban"/>
    <x v="5"/>
    <s v="Urban Tarrant"/>
    <n v="0"/>
    <n v="10428.076222567706"/>
    <n v="10428.076222567706"/>
    <n v="488506.44202692038"/>
    <n v="-70574.309476899347"/>
    <n v="417932.13255002105"/>
    <n v="569416.17641389533"/>
    <n v="10566.872727726484"/>
    <n v="579983.0491416218"/>
    <s v="Yes"/>
    <s v="Yes"/>
    <n v="0.77"/>
    <n v="0.66"/>
    <n v="0"/>
    <n v="6882.5303068946869"/>
    <n v="6882.5303068946869"/>
    <s v="Yes"/>
    <s v="Yes"/>
    <b v="1"/>
    <s v="No"/>
    <s v="Yes"/>
    <s v="Yes"/>
    <n v="0"/>
    <n v="0.25"/>
    <n v="0"/>
    <n v="2607.0190556419266"/>
    <n v="2607.0190556419266"/>
    <n v="0"/>
    <n v="0.2"/>
    <n v="0"/>
    <n v="2085.6152445135413"/>
    <n v="0.77"/>
    <n v="0.8600000000000001"/>
    <n v="8968.1455514082281"/>
    <n v="572.43482243031258"/>
    <n v="9540.5803738385403"/>
    <n v="3817.5678307877542"/>
    <n v="1884.8209212612899"/>
    <n v="374.12686389791014"/>
  </r>
  <r>
    <s v="192996002"/>
    <s v="192996002"/>
    <s v="1962614834"/>
    <s v="1962614834"/>
    <s v="HORIZON HEALTH AUSTIN INC-AUSTIN LAKES HOSPITAL                             "/>
    <s v="Non-State-Owned IMD"/>
    <x v="9"/>
    <s v="Non-State-Owned IMD Travis"/>
    <n v="42101.76545821617"/>
    <n v="0"/>
    <n v="42101.76545821617"/>
    <n v="63662.320000000007"/>
    <n v="0"/>
    <n v="63662.320000000007"/>
    <n v="65567.274673875349"/>
    <n v="0"/>
    <n v="65567.274673875349"/>
    <s v="Yes"/>
    <s v="No"/>
    <n v="0.44"/>
    <n v="0"/>
    <n v="18524.776801615117"/>
    <n v="0"/>
    <n v="18524.776801615117"/>
    <s v="Yes"/>
    <s v="Yes"/>
    <b v="1"/>
    <s v="No"/>
    <s v="No"/>
    <s v="Yes"/>
    <n v="0.78"/>
    <n v="0"/>
    <n v="32839.377057408616"/>
    <n v="0"/>
    <n v="32839.377057408616"/>
    <n v="0"/>
    <n v="0"/>
    <n v="0"/>
    <n v="0"/>
    <n v="0.44"/>
    <n v="0"/>
    <n v="18524.776801615117"/>
    <n v="1130.1587969155109"/>
    <n v="19654.935598530628"/>
    <n v="7864.7259303960473"/>
    <n v="3855.6388242952085"/>
    <n v="765.32366835746734"/>
  </r>
  <r>
    <s v="021175701"/>
    <s v="021175701"/>
    <s v="1649243353"/>
    <s v="1649243353"/>
    <s v="HEALTHSOUTH REHABILITATION OF TEXARKANA INC-ENCOMPASS HEALTH REHABILITATION HOSPITAL OF TEXARK"/>
    <s v="Urban"/>
    <x v="10"/>
    <s v="Urban MRSA Northeast"/>
    <n v="11343.018660182952"/>
    <n v="53.364164093754674"/>
    <n v="11396.382824276707"/>
    <n v="123279.8527306171"/>
    <n v="0"/>
    <n v="123279.8527306171"/>
    <n v="86933.443219460576"/>
    <n v="0"/>
    <n v="86933.443219460576"/>
    <s v="Yes"/>
    <s v="No"/>
    <n v="0.6"/>
    <n v="1.22"/>
    <n v="6805.8111961097711"/>
    <n v="65.104280194380706"/>
    <n v="6870.9154763041515"/>
    <s v="Yes"/>
    <s v="Yes"/>
    <b v="1"/>
    <s v="Yes"/>
    <s v="No"/>
    <s v="Yes"/>
    <n v="4.92"/>
    <n v="0"/>
    <n v="55807.65180810012"/>
    <n v="0"/>
    <n v="55807.65180810012"/>
    <n v="4.92"/>
    <n v="0"/>
    <n v="55807.65180810012"/>
    <n v="0"/>
    <n v="5.52"/>
    <n v="1.22"/>
    <n v="62678.567284404271"/>
    <n v="3859.8177799109599"/>
    <n v="66538.385064315225"/>
    <n v="26624.669399635099"/>
    <n v="13020.060473398235"/>
    <n v="2584.4123108597119"/>
  </r>
  <r>
    <s v="088189803"/>
    <s v="088189803"/>
    <s v="1356418974"/>
    <s v="1356418974"/>
    <s v="THROCKMORTON COUNTY MEMORIAL HOSPITAL-                                                  "/>
    <s v="Rural"/>
    <x v="11"/>
    <s v="Rural MRSA West"/>
    <n v="113.09749138416832"/>
    <n v="52694.761803284622"/>
    <n v="52807.859294668793"/>
    <n v="0"/>
    <n v="14174.939078373558"/>
    <n v="14174.939078373558"/>
    <n v="0"/>
    <n v="-6436.6321593547345"/>
    <n v="-6436.6321593547345"/>
    <s v="No"/>
    <s v="No"/>
    <n v="0.03"/>
    <n v="0.21"/>
    <n v="3.3929247415250496"/>
    <n v="11065.899978689769"/>
    <n v="11069.292903431295"/>
    <s v="Yes"/>
    <s v="Yes"/>
    <b v="1"/>
    <s v="No"/>
    <s v="No"/>
    <s v="No"/>
    <n v="0"/>
    <n v="0"/>
    <n v="0"/>
    <n v="0"/>
    <n v="0"/>
    <n v="0"/>
    <n v="0"/>
    <n v="0"/>
    <n v="0"/>
    <n v="0.03"/>
    <n v="0.21"/>
    <n v="11069.292903431295"/>
    <n v="678.17589558775865"/>
    <n v="11747.468799019054"/>
    <n v="4700.6321652394854"/>
    <n v="2276.8701904370869"/>
    <n v="451.94654528814817"/>
  </r>
  <r>
    <s v="133257904"/>
    <s v="133257904"/>
    <s v="1841354677"/>
    <s v="1841354677"/>
    <s v="Texas DSHS TCID"/>
    <s v="State-Owned Non-IMD"/>
    <x v="2"/>
    <s v="State-Owned Non-IMD Bexar"/>
    <n v="0"/>
    <n v="0"/>
    <n v="0"/>
    <n v="192450.52257142859"/>
    <n v="0"/>
    <n v="192450.52257142859"/>
    <n v="-8276.6"/>
    <n v="0"/>
    <n v="-8276.6"/>
    <s v="No"/>
    <s v="No"/>
    <n v="0"/>
    <n v="0"/>
    <n v="0"/>
    <n v="0"/>
    <n v="0"/>
    <s v="Yes"/>
    <s v="Yes"/>
    <b v="1"/>
    <s v="No"/>
    <s v="No"/>
    <s v="No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388635001"/>
    <s v="388635001"/>
    <s v="1013085083"/>
    <s v="1013085083"/>
    <s v="SCOTT &amp; WHITE CONTINUING CARE HOSPITAL-BAYLOR SCOTT &amp; WHITE CONTINUING CARE HOSPITAL     "/>
    <s v="Urban"/>
    <x v="3"/>
    <s v="Urban MRSA Central"/>
    <n v="0"/>
    <n v="846.0716081707983"/>
    <n v="846.0716081707983"/>
    <n v="43159.465100030131"/>
    <n v="0"/>
    <n v="43159.465100030131"/>
    <n v="63570.546353029124"/>
    <n v="0"/>
    <n v="63570.546353029124"/>
    <s v="Yes"/>
    <s v="No"/>
    <n v="0.5"/>
    <n v="1.0900000000000001"/>
    <n v="0"/>
    <n v="922.21805290617021"/>
    <n v="922.21805290617021"/>
    <s v="Yes"/>
    <s v="Yes"/>
    <b v="1"/>
    <s v="No"/>
    <s v="No"/>
    <s v="No"/>
    <n v="0"/>
    <n v="0"/>
    <n v="0"/>
    <n v="0"/>
    <n v="0"/>
    <n v="0"/>
    <n v="0"/>
    <n v="0"/>
    <n v="0"/>
    <n v="0.5"/>
    <n v="1.0900000000000001"/>
    <n v="922.21805290617021"/>
    <n v="58.864982100393846"/>
    <n v="981.08303500656405"/>
    <n v="392.57056562752666"/>
    <n v="182.83653742411573"/>
    <n v="36.292074000676138"/>
  </r>
  <r>
    <s v="021219301"/>
    <s v="021219301"/>
    <s v="1821161167"/>
    <s v="1821161167"/>
    <s v="Texas HHSC Rio Grande State Center"/>
    <s v="State-Owned IMD"/>
    <x v="4"/>
    <s v="State-Owned IMD Hidalgo"/>
    <n v="3696.5249577577038"/>
    <n v="0"/>
    <n v="3696.5249577577038"/>
    <n v="255.26"/>
    <n v="0"/>
    <n v="255.26"/>
    <n v="515.08738488721588"/>
    <n v="0"/>
    <n v="515.08738488721588"/>
    <s v="Yes"/>
    <s v="No"/>
    <n v="0.06"/>
    <n v="0"/>
    <n v="221.79149746546221"/>
    <n v="0"/>
    <n v="221.79149746546221"/>
    <s v="Yes"/>
    <s v="Yes"/>
    <b v="1"/>
    <s v="Yes"/>
    <s v="No"/>
    <s v="Yes"/>
    <n v="0.06"/>
    <n v="0"/>
    <n v="221.79149746546221"/>
    <n v="0"/>
    <n v="221.79149746546221"/>
    <n v="0.04"/>
    <n v="0"/>
    <n v="147.86099831030816"/>
    <n v="0"/>
    <n v="0.1"/>
    <n v="0"/>
    <n v="369.65249577577038"/>
    <n v="22.55174377411862"/>
    <n v="392.204239549889"/>
    <n v="156.93660441349263"/>
    <n v="77.242162144649967"/>
    <n v="15.332155727841494"/>
  </r>
  <r>
    <s v="314300001"/>
    <s v="314300001"/>
    <s v="1134401466"/>
    <s v="1134401466"/>
    <s v="CARROLLTON SPRINGS LLC                            "/>
    <s v="Non-State-Owned IMD"/>
    <x v="5"/>
    <s v="Non-State-Owned IMD Tarrant"/>
    <n v="16261.897288415055"/>
    <n v="0"/>
    <n v="16261.897288415055"/>
    <n v="0"/>
    <n v="0"/>
    <n v="0"/>
    <n v="0"/>
    <n v="0"/>
    <n v="0"/>
    <s v="No"/>
    <s v="No"/>
    <n v="0.28999999999999998"/>
    <n v="0"/>
    <n v="4715.9502136403653"/>
    <n v="0"/>
    <n v="4715.9502136403653"/>
    <s v="No"/>
    <s v="No"/>
    <b v="1"/>
    <s v="No"/>
    <s v="No"/>
    <s v="No"/>
    <n v="0"/>
    <n v="0"/>
    <n v="0"/>
    <n v="0"/>
    <n v="0"/>
    <n v="0"/>
    <n v="0"/>
    <n v="0"/>
    <n v="0"/>
    <n v="0.28999999999999998"/>
    <n v="0"/>
    <n v="4715.9502136403653"/>
    <n v="287.71049048734324"/>
    <n v="5003.6607041277084"/>
    <n v="2002.1647941496617"/>
    <n v="988.51474527628216"/>
    <n v="196.21488566647119"/>
  </r>
  <r>
    <s v="342897103"/>
    <s v="342897103"/>
    <s v="1306268321"/>
    <s v="1306268321"/>
    <s v="HOUSTON METHODIST ST CATHERINE HOSPITAL-HOUSTON METHODIST CONTINUING CARE HOSPITAL        "/>
    <s v="Urban"/>
    <x v="0"/>
    <s v="Urban Harris"/>
    <n v="0"/>
    <n v="0"/>
    <n v="0"/>
    <n v="0"/>
    <n v="0"/>
    <n v="0"/>
    <n v="0"/>
    <n v="0"/>
    <n v="0"/>
    <s v="No"/>
    <s v="No"/>
    <n v="1.89"/>
    <n v="0.41"/>
    <n v="0"/>
    <n v="0"/>
    <n v="0"/>
    <s v="Yes"/>
    <s v="Yes"/>
    <b v="1"/>
    <s v="No"/>
    <s v="No"/>
    <s v="No"/>
    <n v="0"/>
    <n v="0"/>
    <n v="0"/>
    <n v="0"/>
    <n v="0"/>
    <n v="0"/>
    <n v="0"/>
    <n v="0"/>
    <n v="0"/>
    <n v="1.89"/>
    <n v="0.41"/>
    <n v="0"/>
    <n v="0"/>
    <n v="0"/>
    <n v="0"/>
    <n v="0"/>
    <n v="0"/>
  </r>
  <r>
    <s v="094205403"/>
    <s v="094205401"/>
    <s v="1730278417"/>
    <s v="1730278417"/>
    <s v="TEXAS HEALTH SPECIALTY HOSPITAL FORT WORTH-                                                  "/>
    <s v="Urban"/>
    <x v="5"/>
    <s v="Urban Tarrant"/>
    <n v="0"/>
    <n v="0"/>
    <n v="0"/>
    <n v="0"/>
    <n v="0"/>
    <n v="0"/>
    <n v="0"/>
    <n v="0"/>
    <n v="0"/>
    <s v="No"/>
    <s v="No"/>
    <n v="0.77"/>
    <n v="0.66"/>
    <n v="0"/>
    <n v="0"/>
    <n v="0"/>
    <s v="Yes"/>
    <s v="Yes"/>
    <b v="1"/>
    <s v="No"/>
    <s v="No"/>
    <s v="No"/>
    <n v="0"/>
    <n v="0"/>
    <n v="0"/>
    <n v="0"/>
    <n v="0"/>
    <n v="0"/>
    <n v="0"/>
    <n v="0"/>
    <n v="0"/>
    <n v="0.77"/>
    <n v="0.66"/>
    <n v="0"/>
    <n v="0"/>
    <n v="0"/>
    <n v="0"/>
    <n v="0"/>
    <n v="0"/>
  </r>
  <r>
    <s v="330388501"/>
    <s v="330388501"/>
    <s v="1194753590"/>
    <s v="1194753590"/>
    <s v="THHBP MANAGEMENT COMPANY LLC-BAYLOR SCOTT AND WHITE THE HEART HOSPITAL DENTON  "/>
    <s v="Urban"/>
    <x v="5"/>
    <s v="Urban Tarrant"/>
    <n v="0"/>
    <n v="0"/>
    <n v="0"/>
    <n v="15558.085225862382"/>
    <n v="59311.098376303809"/>
    <n v="74869.183602166187"/>
    <n v="47664.4083228577"/>
    <n v="108344.43098077466"/>
    <n v="156008.83930363235"/>
    <s v="Yes"/>
    <s v="Yes"/>
    <n v="0.77"/>
    <n v="0.66"/>
    <n v="0"/>
    <n v="0"/>
    <n v="0"/>
    <s v="Yes"/>
    <s v="Yes"/>
    <b v="1"/>
    <s v="No"/>
    <s v="No"/>
    <s v="No"/>
    <n v="0"/>
    <n v="0"/>
    <n v="0"/>
    <n v="0"/>
    <n v="0"/>
    <n v="0"/>
    <n v="0"/>
    <n v="0"/>
    <n v="0"/>
    <n v="0.77"/>
    <n v="0.66"/>
    <n v="0"/>
    <n v="0"/>
    <n v="0"/>
    <n v="0"/>
    <n v="0"/>
    <n v="0"/>
  </r>
  <r>
    <s v="184505902"/>
    <s v="184505902"/>
    <s v="1316911068"/>
    <s v="1316911068"/>
    <s v="TRINITY MOTHER FRANCES REHABILITATION HOSPITAL-CHRISTUS TRINITY MOTHER FRANCES REHABILITATION HOS"/>
    <s v="Urban"/>
    <x v="10"/>
    <s v="Urban MRSA Northeast"/>
    <n v="142285.70511448331"/>
    <n v="0"/>
    <n v="142285.70511448331"/>
    <n v="21758.184735665909"/>
    <n v="0"/>
    <n v="21758.184735665909"/>
    <n v="14862.099951738948"/>
    <n v="0"/>
    <n v="14862.099951738948"/>
    <s v="Yes"/>
    <s v="No"/>
    <n v="0.6"/>
    <n v="1.22"/>
    <n v="85371.423068689983"/>
    <n v="0"/>
    <n v="85371.423068689983"/>
    <s v="Yes"/>
    <s v="Yes"/>
    <b v="1"/>
    <s v="No"/>
    <s v="No"/>
    <s v="No"/>
    <n v="0"/>
    <n v="0"/>
    <n v="0"/>
    <n v="0"/>
    <n v="0"/>
    <n v="0"/>
    <n v="0"/>
    <n v="0"/>
    <n v="0"/>
    <n v="0.6"/>
    <n v="1.22"/>
    <n v="85371.423068689983"/>
    <n v="5208.3361553842687"/>
    <n v="90579.759224074252"/>
    <n v="36244.584855921079"/>
    <n v="17724.414886585368"/>
    <n v="3518.201480651087"/>
  </r>
  <r>
    <s v="094352403"/>
    <s v="094352403"/>
    <s v="1194798801"/>
    <s v="1194798801"/>
    <s v="HEALTHSOUTH REHABILITATION  HOSPITAL THE WOODLANDS-ENCOMPASS HEALTH REHABILITATION HOSPITAL OF THE W "/>
    <s v="Urban"/>
    <x v="0"/>
    <s v="Urban Harris"/>
    <n v="0"/>
    <n v="0"/>
    <n v="0"/>
    <n v="23293.918252669388"/>
    <n v="0"/>
    <n v="23293.918252669388"/>
    <n v="13977.125581704668"/>
    <n v="0"/>
    <n v="13977.125581704668"/>
    <s v="Yes"/>
    <s v="No"/>
    <n v="1.89"/>
    <n v="0.41"/>
    <n v="0"/>
    <n v="0"/>
    <n v="0"/>
    <s v="Yes"/>
    <s v="Yes"/>
    <b v="1"/>
    <s v="No"/>
    <s v="No"/>
    <s v="No"/>
    <n v="0"/>
    <n v="0"/>
    <n v="0"/>
    <n v="0"/>
    <n v="0"/>
    <n v="0"/>
    <n v="0"/>
    <n v="0"/>
    <n v="0"/>
    <n v="1.89"/>
    <n v="0.41"/>
    <n v="0"/>
    <n v="0"/>
    <n v="0"/>
    <n v="0"/>
    <n v="0"/>
    <n v="0"/>
  </r>
  <r>
    <s v="315341301"/>
    <s v="315341301"/>
    <s v="1376829812"/>
    <s v="1376829812"/>
    <s v="HEALTHSOUTH REHABILITATION HOSPITAL OF VINTAGE PAR-HEALTHSOUTH REHABILITATION HOSPITAL THE VINTAGE   "/>
    <s v="Urban"/>
    <x v="0"/>
    <s v="Urban Harris"/>
    <n v="0"/>
    <n v="0"/>
    <n v="0"/>
    <n v="28249.340324064295"/>
    <n v="0"/>
    <n v="28249.340324064295"/>
    <n v="15175.851324170606"/>
    <n v="0"/>
    <n v="15175.851324170606"/>
    <s v="Yes"/>
    <s v="No"/>
    <n v="1.89"/>
    <n v="0.41"/>
    <n v="0"/>
    <n v="0"/>
    <n v="0"/>
    <s v="Yes"/>
    <s v="Yes"/>
    <b v="1"/>
    <s v="No"/>
    <s v="No"/>
    <s v="No"/>
    <n v="0"/>
    <n v="0"/>
    <n v="0"/>
    <n v="0"/>
    <n v="0"/>
    <n v="0"/>
    <n v="0"/>
    <n v="0"/>
    <n v="0"/>
    <n v="1.89"/>
    <n v="0.41"/>
    <n v="0"/>
    <n v="0"/>
    <n v="0"/>
    <n v="0"/>
    <n v="0"/>
    <n v="0"/>
  </r>
  <r>
    <s v="094349003"/>
    <s v="094349003"/>
    <s v="1689648339"/>
    <s v="1689648339"/>
    <s v="CMS REHAB OF WF LP-ENCOMPASS HEALTH REHABILITATION HOSPITAL OF WICHIT"/>
    <s v="Urban"/>
    <x v="11"/>
    <s v="Urban MRSA West"/>
    <n v="0"/>
    <n v="0"/>
    <n v="0"/>
    <n v="33944.545487260148"/>
    <n v="0"/>
    <n v="33944.545487260148"/>
    <n v="21635.794270208902"/>
    <n v="0"/>
    <n v="21635.794270208902"/>
    <s v="Yes"/>
    <s v="No"/>
    <n v="0.4"/>
    <n v="0.93"/>
    <n v="0"/>
    <n v="0"/>
    <n v="0"/>
    <s v="Yes"/>
    <s v="Yes"/>
    <b v="1"/>
    <s v="No"/>
    <s v="No"/>
    <s v="No"/>
    <n v="0"/>
    <n v="0"/>
    <n v="0"/>
    <n v="0"/>
    <n v="0"/>
    <n v="0"/>
    <n v="0"/>
    <n v="0"/>
    <n v="0"/>
    <n v="0.4"/>
    <n v="0.93"/>
    <n v="0"/>
    <n v="0"/>
    <n v="0"/>
    <n v="0"/>
    <n v="0"/>
    <n v="0"/>
  </r>
  <r>
    <s v="219907701"/>
    <s v="219907701"/>
    <s v="1518287721"/>
    <s v="1518287721"/>
    <s v="HEALTHSOUTH REHABILITATION HOSPITAL OF SUGAR LAND-HEALTHSOUTH SUGAR LAND REHABILITATION HOSPITAL    "/>
    <s v="Urban"/>
    <x v="0"/>
    <s v="Urban Harris"/>
    <n v="0"/>
    <n v="0"/>
    <n v="0"/>
    <n v="38137.33916551686"/>
    <n v="0"/>
    <n v="38137.33916551686"/>
    <n v="20848.049519187556"/>
    <n v="0"/>
    <n v="20848.049519187556"/>
    <s v="Yes"/>
    <s v="No"/>
    <n v="1.89"/>
    <n v="0.41"/>
    <n v="0"/>
    <n v="0"/>
    <n v="0"/>
    <s v="Yes"/>
    <s v="Yes"/>
    <b v="1"/>
    <s v="No"/>
    <s v="No"/>
    <s v="No"/>
    <n v="0"/>
    <n v="0"/>
    <n v="0"/>
    <n v="0"/>
    <n v="0"/>
    <n v="0"/>
    <n v="0"/>
    <n v="0"/>
    <n v="0"/>
    <n v="1.89"/>
    <n v="0.41"/>
    <n v="0"/>
    <n v="0"/>
    <n v="0"/>
    <n v="0"/>
    <n v="0"/>
    <n v="0"/>
  </r>
  <r>
    <s v="209804801"/>
    <s v="209804801"/>
    <s v="1477731156"/>
    <s v="1477731156"/>
    <s v="HEALTHSOUTH REHABILITATION HOSPITAL NORTH HOUSTON-ENCOMPASS HEALTH REHABILITATION HOSPITAL VISION PA"/>
    <s v="Urban"/>
    <x v="0"/>
    <s v="Urban Harris"/>
    <n v="0"/>
    <n v="0"/>
    <n v="0"/>
    <n v="53726.195921112158"/>
    <n v="0"/>
    <n v="53726.195921112158"/>
    <n v="30483.456003736457"/>
    <n v="0"/>
    <n v="30483.456003736457"/>
    <s v="Yes"/>
    <s v="No"/>
    <n v="1.89"/>
    <n v="0.41"/>
    <n v="0"/>
    <n v="0"/>
    <n v="0"/>
    <s v="Yes"/>
    <s v="Yes"/>
    <b v="1"/>
    <s v="No"/>
    <s v="No"/>
    <s v="No"/>
    <n v="0"/>
    <n v="0"/>
    <n v="0"/>
    <n v="0"/>
    <n v="0"/>
    <n v="0"/>
    <n v="0"/>
    <n v="0"/>
    <n v="0"/>
    <n v="1.89"/>
    <n v="0.41"/>
    <n v="0"/>
    <n v="0"/>
    <n v="0"/>
    <n v="0"/>
    <n v="0"/>
    <n v="0"/>
  </r>
  <r>
    <s v="337018101"/>
    <s v="337018101"/>
    <s v="1366871600"/>
    <s v="1366871600"/>
    <s v="HEALTH SOUTH REHABILITATION HOSPITAL OF HUMBLE-                                                  "/>
    <s v="Urban"/>
    <x v="0"/>
    <s v="Urban Harris"/>
    <n v="192045.60225664271"/>
    <n v="0"/>
    <n v="192045.60225664271"/>
    <n v="62832.040132704227"/>
    <n v="0"/>
    <n v="62832.040132704227"/>
    <n v="37396.974448890382"/>
    <n v="0"/>
    <n v="37396.974448890382"/>
    <s v="Yes"/>
    <s v="No"/>
    <n v="1.89"/>
    <n v="0.41"/>
    <n v="362966.18826505472"/>
    <n v="0"/>
    <n v="362966.18826505472"/>
    <s v="Yes"/>
    <s v="Yes"/>
    <b v="1"/>
    <s v="No"/>
    <s v="No"/>
    <s v="No"/>
    <n v="0"/>
    <n v="0"/>
    <n v="0"/>
    <n v="0"/>
    <n v="0"/>
    <n v="0"/>
    <n v="0"/>
    <n v="0"/>
    <n v="0"/>
    <n v="1.89"/>
    <n v="0.41"/>
    <n v="362966.18826505472"/>
    <n v="22143.825809273898"/>
    <n v="385110.01407432859"/>
    <n v="154097.92103170187"/>
    <n v="67744.573793741001"/>
    <n v="13446.93527838835"/>
  </r>
  <r>
    <s v="301006801"/>
    <s v="301006801"/>
    <s v="1275813610"/>
    <s v="1275813610"/>
    <s v="HEALTHSOUTH REHABILITATION HOSPITAL OF CYPRESS LLC-                                                  "/>
    <s v="Urban"/>
    <x v="0"/>
    <s v="Urban Harris"/>
    <n v="0"/>
    <n v="0"/>
    <n v="0"/>
    <n v="87062.398369621573"/>
    <n v="0"/>
    <n v="87062.398369621573"/>
    <n v="56372.510694975492"/>
    <n v="0"/>
    <n v="56372.510694975492"/>
    <s v="Yes"/>
    <s v="No"/>
    <n v="1.89"/>
    <n v="0.41"/>
    <n v="0"/>
    <n v="0"/>
    <n v="0"/>
    <s v="Yes"/>
    <s v="Yes"/>
    <b v="1"/>
    <s v="No"/>
    <s v="No"/>
    <s v="No"/>
    <n v="0"/>
    <n v="0"/>
    <n v="0"/>
    <n v="0"/>
    <n v="0"/>
    <n v="0"/>
    <n v="0"/>
    <n v="0"/>
    <n v="0"/>
    <n v="1.89"/>
    <n v="0.41"/>
    <n v="0"/>
    <n v="0"/>
    <n v="0"/>
    <n v="0"/>
    <n v="0"/>
    <n v="0"/>
  </r>
  <r>
    <s v="288662403"/>
    <s v="288662403"/>
    <s v="1427374222"/>
    <s v="1427374222"/>
    <s v="HEALTHSOUTH REHAB HOSPITAL OF THE MID-CITIES LLC-RELIANT REHABILITATION HOSPITAL MID CITIES        "/>
    <s v="Urban"/>
    <x v="5"/>
    <s v="Urban Tarrant"/>
    <n v="0"/>
    <n v="0"/>
    <n v="0"/>
    <n v="107246.09866695374"/>
    <n v="0"/>
    <n v="107246.09866695374"/>
    <n v="62110.319799224344"/>
    <n v="0"/>
    <n v="62110.319799224344"/>
    <s v="Yes"/>
    <s v="No"/>
    <n v="0.77"/>
    <n v="0.66"/>
    <n v="0"/>
    <n v="0"/>
    <n v="0"/>
    <s v="Yes"/>
    <s v="Yes"/>
    <b v="1"/>
    <s v="No"/>
    <s v="No"/>
    <s v="No"/>
    <n v="0"/>
    <n v="0"/>
    <n v="0"/>
    <n v="0"/>
    <n v="0"/>
    <n v="0"/>
    <n v="0"/>
    <n v="0"/>
    <n v="0"/>
    <n v="0.77"/>
    <n v="0.66"/>
    <n v="0"/>
    <n v="0"/>
    <n v="0"/>
    <n v="0"/>
    <n v="0"/>
    <n v="0"/>
  </r>
  <r>
    <s v="199329702"/>
    <s v="199329702"/>
    <s v="1699749341"/>
    <s v="1699749341"/>
    <s v="HEALTH SOUTH CITY VIEW REHABILITATION HOSPITAL-ENCOMPASS HEALTH REHABILITATION HOSPITAL OF CITY V"/>
    <s v="Urban"/>
    <x v="5"/>
    <s v="Urban Tarrant"/>
    <n v="0"/>
    <n v="0"/>
    <n v="0"/>
    <n v="172224.46641733858"/>
    <n v="0"/>
    <n v="172224.46641733858"/>
    <n v="72086.766288997955"/>
    <n v="0"/>
    <n v="72086.766288997955"/>
    <s v="Yes"/>
    <s v="No"/>
    <n v="0.77"/>
    <n v="0.66"/>
    <n v="0"/>
    <n v="0"/>
    <n v="0"/>
    <s v="Yes"/>
    <s v="Yes"/>
    <b v="1"/>
    <s v="No"/>
    <s v="No"/>
    <s v="No"/>
    <n v="0"/>
    <n v="0"/>
    <n v="0"/>
    <n v="0"/>
    <n v="0"/>
    <n v="0"/>
    <n v="0"/>
    <n v="0"/>
    <n v="0"/>
    <n v="0.77"/>
    <n v="0.66"/>
    <n v="0"/>
    <n v="0"/>
    <n v="0"/>
    <n v="0"/>
    <n v="0"/>
    <n v="0"/>
  </r>
  <r>
    <s v="021173202"/>
    <s v="021173202"/>
    <s v="1821062050"/>
    <s v="1821062050"/>
    <s v="HEALTHSOUTH REHABILIATION HOSPITAL OF ARLINGTON   "/>
    <s v="Urban"/>
    <x v="5"/>
    <s v="Urban Tarrant"/>
    <n v="0"/>
    <n v="0"/>
    <n v="0"/>
    <n v="467827.63714337244"/>
    <n v="0"/>
    <n v="467827.63714337244"/>
    <n v="221750.98601224975"/>
    <n v="0"/>
    <n v="221750.98601224975"/>
    <s v="Yes"/>
    <s v="No"/>
    <n v="0.77"/>
    <n v="0.66"/>
    <n v="0"/>
    <n v="0"/>
    <n v="0"/>
    <s v="Yes"/>
    <s v="Yes"/>
    <b v="1"/>
    <s v="No"/>
    <s v="No"/>
    <s v="No"/>
    <n v="0"/>
    <n v="0"/>
    <n v="0"/>
    <n v="0"/>
    <n v="0"/>
    <n v="0"/>
    <n v="0"/>
    <n v="0"/>
    <n v="0"/>
    <n v="0.77"/>
    <n v="0.66"/>
    <n v="0"/>
    <n v="0"/>
    <n v="0"/>
    <n v="0"/>
    <n v="0"/>
    <n v="0"/>
  </r>
  <r>
    <s v="127262703"/>
    <s v="127262703"/>
    <s v="1073511762"/>
    <s v="1073511762"/>
    <s v="BAYLOR MED CTR AT GRAPEVINE-BAYLOR SCOTT AND WHITE MEDICAL CENTER-GRAPEVINE   "/>
    <s v="Urban"/>
    <x v="5"/>
    <s v="Urban Tarrant"/>
    <n v="0"/>
    <n v="0"/>
    <n v="0"/>
    <n v="839884.5343449167"/>
    <n v="486708.18586173368"/>
    <n v="1326592.7202066504"/>
    <n v="2834353.1300723609"/>
    <n v="855723.52610635851"/>
    <n v="3690076.6561787194"/>
    <s v="Yes"/>
    <s v="Yes"/>
    <n v="0.77"/>
    <n v="0.66"/>
    <n v="0"/>
    <n v="0"/>
    <n v="0"/>
    <s v="Yes"/>
    <s v="Yes"/>
    <b v="1"/>
    <s v="No"/>
    <s v="No"/>
    <s v="No"/>
    <n v="0"/>
    <n v="0"/>
    <n v="0"/>
    <n v="0"/>
    <n v="0"/>
    <n v="0"/>
    <n v="0"/>
    <n v="0"/>
    <n v="0"/>
    <n v="0.77"/>
    <n v="0.66"/>
    <n v="0"/>
    <n v="0"/>
    <n v="0"/>
    <n v="0"/>
    <n v="0"/>
    <n v="0"/>
  </r>
  <r>
    <s v="133331202"/>
    <s v="133331202"/>
    <s v="1942218581"/>
    <s v="1942218581"/>
    <s v="Texas HHSC Rusk State Hospital"/>
    <s v="State-Owned IMD"/>
    <x v="10"/>
    <s v="State-Owned IMD MRSA Northeast"/>
    <n v="0"/>
    <n v="0"/>
    <n v="0"/>
    <n v="0"/>
    <n v="0"/>
    <n v="0"/>
    <n v="0"/>
    <n v="0"/>
    <n v="0"/>
    <s v="No"/>
    <s v="No"/>
    <n v="0"/>
    <n v="0"/>
    <n v="0"/>
    <n v="0"/>
    <n v="0"/>
    <s v="Yes"/>
    <s v="Yes"/>
    <b v="1"/>
    <s v="No"/>
    <s v="No"/>
    <s v="No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37918204"/>
    <s v="137918204"/>
    <s v="1881600682"/>
    <s v="1881600682"/>
    <s v="Texas HHSC Big Spring State Hospital"/>
    <s v="State-Owned IMD"/>
    <x v="11"/>
    <s v="State-Owned IMD MRSA West"/>
    <n v="0"/>
    <n v="0"/>
    <n v="0"/>
    <n v="0"/>
    <n v="0"/>
    <n v="0"/>
    <n v="0"/>
    <n v="0"/>
    <n v="0"/>
    <s v="No"/>
    <s v="No"/>
    <n v="1.1100000000000001"/>
    <n v="0"/>
    <n v="0"/>
    <n v="0"/>
    <n v="0"/>
    <s v="Yes"/>
    <s v="Yes"/>
    <b v="1"/>
    <s v="No"/>
    <s v="No"/>
    <s v="No"/>
    <n v="0"/>
    <n v="0"/>
    <n v="0"/>
    <n v="0"/>
    <n v="0"/>
    <n v="0"/>
    <n v="0"/>
    <n v="0"/>
    <n v="0"/>
    <n v="1.1100000000000001"/>
    <n v="0"/>
    <n v="0"/>
    <n v="0"/>
    <n v="0"/>
    <n v="0"/>
    <n v="0"/>
    <n v="0"/>
  </r>
  <r>
    <s v="127320302"/>
    <s v="127320302"/>
    <s v="1407862170"/>
    <s v="1407862170"/>
    <s v="Texas HHSC Kerrville State Hospital"/>
    <s v="State-Owned IMD"/>
    <x v="11"/>
    <s v="State-Owned IMD MRSA West"/>
    <n v="0"/>
    <n v="0"/>
    <n v="0"/>
    <n v="0"/>
    <n v="0"/>
    <n v="0"/>
    <n v="0"/>
    <n v="0"/>
    <n v="0"/>
    <s v="No"/>
    <s v="No"/>
    <n v="1.1100000000000001"/>
    <n v="0"/>
    <n v="0"/>
    <n v="0"/>
    <n v="0"/>
    <s v="Yes"/>
    <s v="Yes"/>
    <b v="1"/>
    <s v="No"/>
    <s v="No"/>
    <s v="No"/>
    <n v="0"/>
    <n v="0"/>
    <n v="0"/>
    <n v="0"/>
    <n v="0"/>
    <n v="0"/>
    <n v="0"/>
    <n v="0"/>
    <n v="0"/>
    <n v="1.1100000000000001"/>
    <n v="0"/>
    <n v="0"/>
    <n v="0"/>
    <n v="0"/>
    <n v="0"/>
    <n v="0"/>
    <n v="0"/>
  </r>
  <r>
    <s v="339487601"/>
    <s v="339487601"/>
    <s v="1366880627"/>
    <s v="1366880627"/>
    <s v="MESA SPRINGS, LLC-                                                  "/>
    <s v="Non-State-Owned IMD"/>
    <x v="5"/>
    <s v="Non-State-Owned IMD Tarrant"/>
    <n v="1868407.7384504334"/>
    <n v="0"/>
    <n v="1868407.7384504334"/>
    <n v="449597.80000000028"/>
    <n v="0"/>
    <n v="449597.80000000028"/>
    <n v="0"/>
    <n v="0"/>
    <n v="0"/>
    <s v="No"/>
    <s v="No"/>
    <n v="0.28999999999999998"/>
    <n v="0"/>
    <n v="541838.24415062566"/>
    <n v="0"/>
    <n v="541838.24415062566"/>
    <s v="No"/>
    <s v="No"/>
    <b v="1"/>
    <s v="No"/>
    <s v="No"/>
    <s v="No"/>
    <n v="0"/>
    <n v="0"/>
    <n v="0"/>
    <n v="0"/>
    <n v="0"/>
    <n v="0"/>
    <n v="0"/>
    <n v="0"/>
    <n v="0"/>
    <n v="0.28999999999999998"/>
    <n v="0"/>
    <n v="541838.24415062566"/>
    <n v="33056.444603353826"/>
    <n v="574894.68875397951"/>
    <n v="230038.3607580174"/>
    <n v="113575.22230584543"/>
    <n v="22544.073688103643"/>
  </r>
  <r>
    <s v="418113301"/>
    <s v="352273201"/>
    <n v="1821612284"/>
    <n v="1821612284"/>
    <s v="Kindred BH Acquisition 1, LLC d/b/a WellBridge Hospital Greater Dallas"/>
    <s v="Non-State-Owned IMD"/>
    <x v="1"/>
    <s v="Non-State-Owned IMD Dallas"/>
    <n v="0"/>
    <n v="0"/>
    <n v="0"/>
    <n v="23216.400000000001"/>
    <n v="0"/>
    <n v="23216.400000000001"/>
    <n v="0"/>
    <n v="0"/>
    <n v="0"/>
    <s v="No"/>
    <s v="No"/>
    <n v="0.32"/>
    <n v="0"/>
    <n v="0"/>
    <n v="0"/>
    <n v="0"/>
    <s v="No"/>
    <s v="No"/>
    <b v="1"/>
    <s v="No"/>
    <s v="No"/>
    <s v="No"/>
    <n v="0"/>
    <n v="0"/>
    <n v="0"/>
    <n v="0"/>
    <n v="0"/>
    <n v="0"/>
    <n v="0"/>
    <n v="0"/>
    <n v="0"/>
    <n v="0.32"/>
    <n v="0"/>
    <n v="0"/>
    <n v="0"/>
    <n v="0"/>
    <n v="0"/>
    <n v="0"/>
    <n v="0"/>
  </r>
  <r>
    <s v="415930301"/>
    <s v="351415001"/>
    <n v="1285258640"/>
    <n v="1285258640"/>
    <s v="Kindred BH Acquisition 2, LLC d/b/a WellBridge Healthcare Fort Worth"/>
    <s v="Non-State-Owned IMD"/>
    <x v="5"/>
    <s v="Non-State-Owned IMD Tarrant"/>
    <n v="0"/>
    <n v="0"/>
    <n v="0"/>
    <n v="13744.579999999998"/>
    <n v="0"/>
    <n v="13744.579999999998"/>
    <n v="0"/>
    <n v="0"/>
    <n v="0"/>
    <s v="No"/>
    <s v="No"/>
    <n v="0.28999999999999998"/>
    <n v="0"/>
    <n v="0"/>
    <n v="0"/>
    <n v="0"/>
    <s v="No"/>
    <s v="No"/>
    <b v="1"/>
    <s v="No"/>
    <s v="No"/>
    <s v="No"/>
    <n v="0"/>
    <n v="0"/>
    <n v="0"/>
    <n v="0"/>
    <n v="0"/>
    <n v="0"/>
    <n v="0"/>
    <n v="0"/>
    <n v="0"/>
    <n v="0.28999999999999998"/>
    <n v="0"/>
    <n v="0"/>
    <n v="0"/>
    <n v="0"/>
    <n v="0"/>
    <n v="0"/>
    <n v="0"/>
  </r>
  <r>
    <s v="414962701"/>
    <s v="414962701"/>
    <n v="1942795133"/>
    <n v="1942795133"/>
    <s v="Ascension Seton Bastrop"/>
    <s v="Urban"/>
    <x v="9"/>
    <s v="Urban Travis"/>
    <n v="0"/>
    <n v="509.63842809254555"/>
    <n v="509.63842809254555"/>
    <n v="0"/>
    <n v="0"/>
    <n v="0"/>
    <n v="0"/>
    <n v="0"/>
    <n v="0"/>
    <s v="No"/>
    <s v="No"/>
    <n v="0.4"/>
    <n v="1.2"/>
    <n v="0"/>
    <n v="611.56611371105464"/>
    <n v="611.56611371105464"/>
    <e v="#N/A"/>
    <s v="No"/>
    <e v="#N/A"/>
    <s v="No"/>
    <s v="No"/>
    <s v="No"/>
    <n v="0"/>
    <n v="0"/>
    <n v="0"/>
    <n v="0"/>
    <n v="0"/>
    <n v="0"/>
    <n v="0"/>
    <n v="0"/>
    <n v="0"/>
    <n v="0.4"/>
    <n v="1.2"/>
    <n v="611.56611371105464"/>
    <n v="37.310399510223498"/>
    <n v="648.87651322127817"/>
    <n v="259.64144800036229"/>
    <n v="127.2877982228696"/>
    <n v="25.265946607662066"/>
  </r>
  <r>
    <s v="400811201"/>
    <s v="400811201"/>
    <s v="1346724879"/>
    <s v="1346724879"/>
    <s v="El Paso Behavioral Health, LLC DBA Rio Vista Behavioral Health"/>
    <s v="Non-State-Owned IMD"/>
    <x v="8"/>
    <s v="Non-state-owned IMD El Paso"/>
    <n v="455665.69573277252"/>
    <n v="0"/>
    <n v="455665.69573277252"/>
    <n v="7390.739999999998"/>
    <n v="0"/>
    <n v="7390.739999999998"/>
    <n v="645.00514333895262"/>
    <n v="0"/>
    <n v="645.00514333895262"/>
    <s v="Yes"/>
    <s v="No"/>
    <n v="0.13"/>
    <n v="0"/>
    <n v="59236.540445260427"/>
    <n v="0"/>
    <n v="59236.540445260427"/>
    <s v="Yes"/>
    <s v="Yes"/>
    <b v="1"/>
    <s v="No"/>
    <s v="No"/>
    <s v="No"/>
    <n v="0"/>
    <n v="0"/>
    <n v="0"/>
    <n v="0"/>
    <n v="0"/>
    <n v="0"/>
    <n v="0"/>
    <n v="0"/>
    <n v="0"/>
    <n v="0.13"/>
    <n v="0"/>
    <n v="59236.540445260427"/>
    <n v="3613.9003454668168"/>
    <n v="62850.440790727247"/>
    <n v="25148.975378001607"/>
    <n v="12352.665071016154"/>
    <n v="2451.9378958866419"/>
  </r>
  <r>
    <s v="376537203"/>
    <s v="376537203"/>
    <s v="1235685892"/>
    <s v="1235685892"/>
    <s v="Fairfield Hospital District_x000a_DBA Freestone Medical Center_x000a_"/>
    <s v="Rural"/>
    <x v="3"/>
    <s v="Rural MRSA Central"/>
    <n v="109236.82816309197"/>
    <n v="393378.69221575622"/>
    <n v="502615.52037884819"/>
    <n v="180929.18338811735"/>
    <n v="146597.48217442466"/>
    <n v="327526.66556254204"/>
    <n v="208638.28840146889"/>
    <n v="115614.9333873349"/>
    <n v="324253.22178880381"/>
    <s v="Yes"/>
    <s v="Yes"/>
    <n v="0.1"/>
    <n v="0.12"/>
    <n v="10923.682816309198"/>
    <n v="47205.443065890744"/>
    <n v="58129.125882199944"/>
    <s v="Yes"/>
    <s v="Yes"/>
    <b v="1"/>
    <s v="Yes"/>
    <s v="Yes"/>
    <s v="Yes"/>
    <n v="1.26"/>
    <n v="0.12"/>
    <n v="137638.40348549589"/>
    <n v="47205.443065890744"/>
    <n v="184843.84655138664"/>
    <n v="0.68"/>
    <n v="0.12"/>
    <n v="74281.043150902537"/>
    <n v="47205.443065890744"/>
    <n v="0.78"/>
    <n v="0.24"/>
    <n v="179615.61209899321"/>
    <n v="11182.13464648328"/>
    <n v="190797.7467454765"/>
    <n v="76345.810382734984"/>
    <n v="35557.438176507523"/>
    <n v="7057.9611480110534"/>
  </r>
  <r>
    <s v="414763901"/>
    <s v="414763901"/>
    <s v="1104381292"/>
    <s v="1104381292"/>
    <s v="Texas Health Frisco"/>
    <s v="Urban"/>
    <x v="1"/>
    <s v="Urban Dallas"/>
    <n v="0"/>
    <n v="0"/>
    <n v="0"/>
    <n v="0"/>
    <n v="0"/>
    <n v="0"/>
    <n v="0"/>
    <n v="0"/>
    <n v="0"/>
    <s v="No"/>
    <s v="No"/>
    <n v="0.68"/>
    <n v="0.39"/>
    <n v="0"/>
    <n v="0"/>
    <n v="0"/>
    <s v="Yes"/>
    <s v="Yes"/>
    <b v="1"/>
    <s v="No"/>
    <s v="No"/>
    <s v="No"/>
    <n v="0"/>
    <n v="0"/>
    <n v="0"/>
    <n v="0"/>
    <n v="0"/>
    <n v="0"/>
    <n v="0"/>
    <n v="0"/>
    <n v="0"/>
    <n v="0.68"/>
    <n v="0.39"/>
    <n v="0"/>
    <n v="0"/>
    <n v="0"/>
    <n v="0"/>
    <n v="0"/>
    <n v="0"/>
  </r>
  <r>
    <s v="382091201"/>
    <s v="382091201"/>
    <s v="1144756578"/>
    <s v="1144756578"/>
    <s v="Encompass Health Rehabilitation Hospital of Pearland"/>
    <s v="Urban"/>
    <x v="0"/>
    <s v="Urban Harris"/>
    <n v="0"/>
    <n v="0"/>
    <n v="0"/>
    <n v="70485.630654647975"/>
    <n v="0"/>
    <n v="70485.630654647975"/>
    <n v="0"/>
    <n v="0"/>
    <n v="0"/>
    <s v="No"/>
    <s v="No"/>
    <n v="1.89"/>
    <n v="0.41"/>
    <n v="0"/>
    <n v="0"/>
    <n v="0"/>
    <s v="Yes"/>
    <s v="Yes"/>
    <b v="1"/>
    <s v="No"/>
    <s v="No"/>
    <s v="No"/>
    <n v="0"/>
    <n v="0"/>
    <n v="0"/>
    <n v="0"/>
    <n v="0"/>
    <n v="0"/>
    <n v="0"/>
    <n v="0"/>
    <n v="0"/>
    <n v="1.89"/>
    <n v="0.41"/>
    <n v="0"/>
    <n v="0"/>
    <n v="0"/>
    <n v="0"/>
    <n v="0"/>
    <n v="0"/>
  </r>
  <r>
    <s v="413256501"/>
    <s v="413256501"/>
    <s v="1154893675"/>
    <s v="1154893675"/>
    <s v="South Plains Rehabilitation Hospital, an affiliate of UMC and Encompass Health"/>
    <s v="Urban"/>
    <x v="6"/>
    <s v="Urban Lubbock"/>
    <n v="0"/>
    <n v="0"/>
    <n v="0"/>
    <n v="0"/>
    <n v="0"/>
    <n v="0"/>
    <n v="0"/>
    <n v="0"/>
    <n v="0"/>
    <s v="No"/>
    <s v="No"/>
    <n v="0"/>
    <n v="0.79"/>
    <n v="0"/>
    <n v="0"/>
    <n v="0"/>
    <s v="Yes"/>
    <s v="Yes"/>
    <b v="1"/>
    <s v="No"/>
    <s v="No"/>
    <s v="No"/>
    <n v="0"/>
    <n v="0"/>
    <n v="0"/>
    <n v="0"/>
    <n v="0"/>
    <n v="0"/>
    <n v="0"/>
    <n v="0"/>
    <n v="0"/>
    <n v="0"/>
    <n v="0.79"/>
    <n v="0"/>
    <n v="0"/>
    <n v="0"/>
    <n v="0"/>
    <n v="0"/>
    <n v="0"/>
  </r>
  <r>
    <s v="Pending 1"/>
    <e v="#N/A"/>
    <s v="1356960132"/>
    <s v="1356960132"/>
    <s v="Texas Health Hospital Mansfield"/>
    <s v="Urban"/>
    <x v="5"/>
    <s v="Urban Tarrant"/>
    <n v="0"/>
    <n v="0"/>
    <n v="0"/>
    <n v="0"/>
    <n v="0"/>
    <n v="0"/>
    <n v="0"/>
    <n v="0"/>
    <n v="0"/>
    <s v="No"/>
    <s v="No"/>
    <n v="0.77"/>
    <n v="0.66"/>
    <n v="0"/>
    <n v="0"/>
    <n v="0"/>
    <e v="#N/A"/>
    <s v="Yes"/>
    <e v="#N/A"/>
    <s v="No"/>
    <s v="No"/>
    <s v="No"/>
    <n v="0"/>
    <n v="0"/>
    <n v="0"/>
    <n v="0"/>
    <n v="0"/>
    <n v="0"/>
    <n v="0"/>
    <n v="0"/>
    <n v="0"/>
    <n v="0.77"/>
    <n v="0.66"/>
    <n v="0"/>
    <n v="0"/>
    <n v="0"/>
    <n v="0"/>
    <n v="0"/>
    <n v="0"/>
  </r>
  <r>
    <s v="Pending 2"/>
    <e v="#N/A"/>
    <s v="1487271375"/>
    <s v="1487271375"/>
    <s v="Methodist Midlothian Medical Center"/>
    <s v="Urban"/>
    <x v="1"/>
    <s v="Urban Dallas"/>
    <n v="0"/>
    <n v="0"/>
    <n v="0"/>
    <n v="0"/>
    <n v="0"/>
    <n v="0"/>
    <n v="0"/>
    <n v="0"/>
    <n v="0"/>
    <s v="No"/>
    <s v="No"/>
    <n v="0.68"/>
    <n v="0.39"/>
    <n v="0"/>
    <n v="0"/>
    <n v="0"/>
    <e v="#N/A"/>
    <s v="Yes"/>
    <e v="#N/A"/>
    <s v="No"/>
    <s v="No"/>
    <s v="No"/>
    <n v="0"/>
    <n v="0"/>
    <n v="0"/>
    <n v="0"/>
    <n v="0"/>
    <n v="0"/>
    <n v="0"/>
    <n v="0"/>
    <n v="0"/>
    <n v="0.68"/>
    <n v="0.39"/>
    <n v="0"/>
    <n v="0"/>
    <n v="0"/>
    <n v="0"/>
    <n v="0"/>
    <n v="0"/>
  </r>
  <r>
    <s v="420957901"/>
    <s v="020930601"/>
    <s v="1679526982"/>
    <s v="1679526982"/>
    <s v="HENDRICK MEDICAL CENTER BROWNWOOD"/>
    <s v="Rural"/>
    <x v="11"/>
    <s v="Rural MRSA West"/>
    <n v="3872365.5528377355"/>
    <n v="2210562.387282473"/>
    <n v="6082927.940120209"/>
    <n v="190755.17925320985"/>
    <n v="2011936.3370910811"/>
    <n v="2202691.5163442912"/>
    <n v="-2978070.884615384"/>
    <n v="4713008.8700394686"/>
    <n v="1734937.9854240846"/>
    <s v="No"/>
    <s v="Yes"/>
    <n v="0.03"/>
    <n v="0.21"/>
    <n v="116170.96658513206"/>
    <n v="464218.1013293193"/>
    <n v="580389.06791445136"/>
    <s v="Yes"/>
    <s v="Yes"/>
    <b v="1"/>
    <s v="No"/>
    <s v="Yes"/>
    <s v="Yes"/>
    <n v="0"/>
    <n v="1.34"/>
    <n v="0"/>
    <n v="2962153.5989585142"/>
    <n v="2962153.5989585142"/>
    <n v="0"/>
    <n v="1.1299999999999999"/>
    <n v="0"/>
    <n v="2497935.4976291945"/>
    <n v="0.03"/>
    <n v="1.3399999999999999"/>
    <n v="3078324.565543646"/>
    <n v="190415.69158889778"/>
    <n v="3268740.2571325437"/>
    <n v="1307953.7264890163"/>
    <n v="633540.49958134105"/>
    <n v="125754.39798390481"/>
  </r>
  <r>
    <s v="407926101"/>
    <s v="407926101"/>
    <s v="1144781501"/>
    <s v="1144781501"/>
    <s v="BAYLOR SCOTT &amp; WHITE MEDICAL CENTERS - CAPITOL AREA"/>
    <s v="Urban"/>
    <x v="9"/>
    <s v="Urban Travis"/>
    <n v="5448.4829911227916"/>
    <n v="62088.283513952658"/>
    <n v="67536.766505075444"/>
    <n v="0"/>
    <n v="0"/>
    <n v="0"/>
    <n v="0"/>
    <n v="0"/>
    <n v="0"/>
    <s v="No"/>
    <s v="No"/>
    <n v="0.4"/>
    <n v="1.2"/>
    <n v="2179.3931964491167"/>
    <n v="74505.940216743184"/>
    <n v="76685.333413192304"/>
    <s v="Yes"/>
    <s v="Yes"/>
    <b v="1"/>
    <s v="No"/>
    <s v="No"/>
    <s v="No"/>
    <n v="0"/>
    <n v="0"/>
    <n v="0"/>
    <n v="0"/>
    <n v="0"/>
    <n v="0"/>
    <n v="0"/>
    <n v="0"/>
    <n v="0"/>
    <n v="0.4"/>
    <n v="1.2"/>
    <n v="76685.333413192304"/>
    <n v="4740.0850112147418"/>
    <n v="81425.418424407049"/>
    <n v="32581.566928342243"/>
    <n v="15972.934787183754"/>
    <n v="3170.542056152432"/>
  </r>
  <r>
    <s v="138644310"/>
    <s v="138644310"/>
    <s v="1528064649"/>
    <s v="1528064649"/>
    <s v="Hendrick Medical Center ABILENE"/>
    <s v="Urban"/>
    <x v="11"/>
    <s v="Urban MRSA West"/>
    <n v="12514552.55434793"/>
    <n v="7541650.3955724193"/>
    <n v="20056202.949920349"/>
    <n v="3518501.8515047207"/>
    <n v="3115562.1585134426"/>
    <n v="6634064.0100181634"/>
    <n v="25695814.134461999"/>
    <n v="6350407.111242271"/>
    <n v="32046221.245704271"/>
    <s v="Yes"/>
    <s v="Yes"/>
    <n v="0.4"/>
    <n v="0.93"/>
    <n v="5005821.0217391727"/>
    <n v="7013734.8678823505"/>
    <n v="12019555.889621522"/>
    <s v="Yes"/>
    <s v="Yes"/>
    <b v="1"/>
    <s v="Yes"/>
    <s v="No"/>
    <s v="Yes"/>
    <n v="1.1499999999999999"/>
    <n v="0"/>
    <n v="14391735.437500119"/>
    <n v="0"/>
    <n v="14391735.437500119"/>
    <n v="1.1499999999999999"/>
    <n v="0"/>
    <n v="14391735.437500119"/>
    <n v="0"/>
    <n v="1.5499999999999998"/>
    <n v="0.93"/>
    <n v="26411291.327121638"/>
    <n v="1638677.4758582488"/>
    <n v="28049968.802979887"/>
    <n v="11223914.516824374"/>
    <n v="5436587.1408424731"/>
    <n v="1079133.4467732883"/>
  </r>
  <r>
    <s v="380473401"/>
    <s v="380473401"/>
    <s v="1003344334"/>
    <s v="1003344334"/>
    <s v="HCN EP HORIZON CITY LLC-THE HOSPITALS OF PROVIDENCE HORIZON CITY CAMPUS   "/>
    <s v="Urban"/>
    <x v="8"/>
    <s v="Urban El Paso"/>
    <n v="43427.964731976492"/>
    <n v="4242041.3776363917"/>
    <n v="4285469.3423683681"/>
    <n v="31033.293653182242"/>
    <n v="-1003216.7655514954"/>
    <n v="-972183.47189831315"/>
    <n v="50563.749002411801"/>
    <n v="2229006.4134599012"/>
    <n v="2279570.1624623132"/>
    <s v="Yes"/>
    <s v="Yes"/>
    <n v="0.11"/>
    <n v="0.56000000000000005"/>
    <n v="4777.076120517414"/>
    <n v="2375543.1714763795"/>
    <n v="2380320.2475968967"/>
    <s v="Yes"/>
    <s v="Yes"/>
    <b v="1"/>
    <s v="Yes"/>
    <s v="No"/>
    <s v="Yes"/>
    <n v="0.73"/>
    <n v="0"/>
    <n v="31702.414254342839"/>
    <n v="0"/>
    <n v="31702.414254342839"/>
    <n v="0.71"/>
    <n v="0"/>
    <n v="30833.854959703309"/>
    <n v="0"/>
    <n v="0.82"/>
    <n v="0.56000000000000005"/>
    <n v="2411154.1025566002"/>
    <n v="148213.47605808059"/>
    <n v="2559367.578614681"/>
    <n v="1024105.3429068787"/>
    <n v="503019.70987782051"/>
    <n v="99846.719872724003"/>
  </r>
  <r>
    <s v="309798201"/>
    <s v="309798201"/>
    <s v="1669752234"/>
    <s v="1669752234"/>
    <s v="EMERUS BHS SA THOUSAND OAKS LLC-BAPTIST EMERGENCY HOSPITAL SHAVANO PARK           "/>
    <s v="Urban"/>
    <x v="2"/>
    <s v="Urban Bexar"/>
    <n v="161329.35392706923"/>
    <n v="4639891.7643780345"/>
    <n v="4801221.1183051039"/>
    <n v="235785.89281240912"/>
    <n v="1637242.3765088278"/>
    <n v="1873028.269321237"/>
    <n v="348502.15617577778"/>
    <n v="5606761.2437699288"/>
    <n v="5955263.3999457061"/>
    <s v="Yes"/>
    <s v="Yes"/>
    <n v="0.49"/>
    <n v="0.56999999999999995"/>
    <n v="79051.383424263913"/>
    <n v="2644738.3056954793"/>
    <n v="2723789.6891197432"/>
    <s v="Yes"/>
    <s v="Yes"/>
    <b v="1"/>
    <s v="Yes"/>
    <s v="Yes"/>
    <s v="Yes"/>
    <n v="1.1599999999999999"/>
    <n v="0.44"/>
    <n v="187142.05055540029"/>
    <n v="2041552.3763263351"/>
    <n v="2228694.4268817352"/>
    <n v="0.95"/>
    <n v="0.2"/>
    <n v="153262.88623071575"/>
    <n v="927978.35287560697"/>
    <n v="1.44"/>
    <n v="0.77"/>
    <n v="3805030.9282260663"/>
    <n v="234653.16797537147"/>
    <n v="4039684.0962014375"/>
    <n v="1616439.1942540435"/>
    <n v="706591.48522890487"/>
    <n v="140254.62761138863"/>
  </r>
  <r>
    <s v="220351501"/>
    <s v="138349908"/>
    <s v="1013957836"/>
    <s v="1013957836"/>
    <s v="SHERMAN GRAYSON HOSPITAL LLC-SHERMAN GRAYSON HEALTH SYSTEM                     "/>
    <s v="Urban"/>
    <x v="10"/>
    <s v="Urban MRSA Northeast"/>
    <n v="2306596.2350422353"/>
    <n v="952493.61226236937"/>
    <n v="3259089.8473046049"/>
    <n v="1327772.9060779279"/>
    <n v="1287305.0254181037"/>
    <n v="2615077.9314960316"/>
    <n v="4698138.3232145179"/>
    <n v="1728466.9728566613"/>
    <n v="6426605.2960711792"/>
    <s v="Yes"/>
    <s v="Yes"/>
    <n v="0.6"/>
    <n v="1.22"/>
    <n v="1383957.7410253412"/>
    <n v="1162042.2069600907"/>
    <n v="2545999.9479854321"/>
    <s v="Yes"/>
    <s v="Yes"/>
    <b v="1"/>
    <s v="Yes"/>
    <s v="Yes"/>
    <s v="Yes"/>
    <n v="1"/>
    <n v="0.41"/>
    <n v="2306596.2350422353"/>
    <n v="390522.38102757139"/>
    <n v="2697118.6160698067"/>
    <n v="1"/>
    <n v="0.39"/>
    <n v="2306596.2350422353"/>
    <n v="371472.50878232409"/>
    <n v="1.6"/>
    <n v="1.6099999999999999"/>
    <n v="5224068.6918099914"/>
    <n v="326826.82268468733"/>
    <n v="5550895.5144946789"/>
    <n v="2221135.3311699014"/>
    <n v="1086184.9924728035"/>
    <n v="215601.90693070649"/>
  </r>
  <r>
    <s v="219336901"/>
    <s v="219336901"/>
    <s v="1861690364"/>
    <s v="1861690364"/>
    <s v="DALLAS MEDICAL CENTER LLC-                                                  "/>
    <s v="Urban"/>
    <x v="1"/>
    <s v="Urban Dallas"/>
    <n v="858830.5912357606"/>
    <n v="682486.84108334908"/>
    <n v="1541317.4323191098"/>
    <n v="582900.34977808129"/>
    <n v="932736.13026533881"/>
    <n v="1515636.4800434201"/>
    <n v="340733.20688892226"/>
    <n v="944062.15339702088"/>
    <n v="1284795.3602859431"/>
    <s v="Yes"/>
    <s v="Yes"/>
    <n v="0.68"/>
    <n v="0.39"/>
    <n v="584004.80204031721"/>
    <n v="266169.86802250613"/>
    <n v="850174.67006282334"/>
    <s v="Yes"/>
    <s v="Yes"/>
    <b v="1"/>
    <s v="No"/>
    <s v="Yes"/>
    <s v="Yes"/>
    <n v="0"/>
    <n v="0.69"/>
    <n v="0"/>
    <n v="470915.92034751084"/>
    <n v="470915.92034751084"/>
    <n v="0"/>
    <n v="0.69"/>
    <n v="0"/>
    <n v="470915.92034751084"/>
    <n v="0.68"/>
    <n v="1.08"/>
    <n v="1321090.5904103343"/>
    <n v="83209.810730886442"/>
    <n v="1404300.4011412207"/>
    <n v="561916.76251264813"/>
    <n v="276273.3123075894"/>
    <n v="54838.773671484254"/>
  </r>
  <r>
    <s v="315440301"/>
    <s v="315440301"/>
    <s v="1760628184"/>
    <s v="1760628184"/>
    <s v="TEXAS SCOTTISH RITE HOSPITAL FOR CRIPPLED CHILDREN-                                                  "/>
    <s v="Children's"/>
    <x v="1"/>
    <s v="Children's Dallas"/>
    <n v="3652273.3970650001"/>
    <n v="1381117.6180676762"/>
    <n v="5033391.0151326768"/>
    <n v="-889951.60110060172"/>
    <n v="-48570.714586111601"/>
    <n v="-938522.31568671332"/>
    <n v="408719.708300767"/>
    <n v="978833.14653850673"/>
    <n v="1387552.8548392737"/>
    <s v="Yes"/>
    <s v="Yes"/>
    <n v="0.59"/>
    <n v="0"/>
    <n v="2154841.3042683499"/>
    <n v="0"/>
    <n v="2154841.3042683499"/>
    <s v="Yes"/>
    <s v="Yes"/>
    <b v="1"/>
    <s v="No"/>
    <s v="Yes"/>
    <s v="Yes"/>
    <n v="0"/>
    <n v="0.49"/>
    <n v="0"/>
    <n v="676747.63285316131"/>
    <n v="676747.63285316131"/>
    <n v="0"/>
    <n v="0.49"/>
    <n v="0"/>
    <n v="676747.63285316131"/>
    <n v="0.59"/>
    <n v="0.49"/>
    <n v="2831588.9371215114"/>
    <n v="172751.01188706854"/>
    <n v="3004339.9490085798"/>
    <n v="1202156.5871962933"/>
    <n v="591055.12491208455"/>
    <n v="117321.2785255851"/>
  </r>
  <r>
    <s v="348928801"/>
    <s v="348928801"/>
    <s v="1679903967"/>
    <s v="1679903967"/>
    <s v="Baylor Scott &amp; White Emergency Hospital Burleson"/>
    <s v="Urban"/>
    <x v="5"/>
    <s v="Urban Tarrant"/>
    <n v="0"/>
    <n v="445662.23207968537"/>
    <n v="445662.23207968537"/>
    <n v="28329.105905276243"/>
    <n v="130155.61622009554"/>
    <n v="158484.7221253718"/>
    <n v="44215.736507553709"/>
    <n v="915091.77042524726"/>
    <n v="959307.50693280098"/>
    <s v="Yes"/>
    <s v="Yes"/>
    <n v="0.77"/>
    <n v="0.66"/>
    <n v="0"/>
    <n v="294137.07317259238"/>
    <n v="294137.07317259238"/>
    <s v="Yes"/>
    <s v="Yes"/>
    <b v="1"/>
    <s v="No"/>
    <s v="Yes"/>
    <s v="Yes"/>
    <n v="0"/>
    <n v="0.97"/>
    <n v="0"/>
    <n v="432292.36511729483"/>
    <n v="432292.36511729483"/>
    <n v="0"/>
    <n v="0.8"/>
    <n v="0"/>
    <n v="356529.78566374833"/>
    <n v="0.77"/>
    <n v="1.46"/>
    <n v="650666.8588363406"/>
    <n v="39695.856109378874"/>
    <n v="690362.71494571946"/>
    <n v="276241.73675838026"/>
    <n v="136386.89025213983"/>
    <n v="27072.0676703205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6A67D1-A50F-4DA0-970B-B997CDAE4585}" name="PivotTable50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B18" firstHeaderRow="2" firstDataRow="2" firstDataCol="1"/>
  <pivotFields count="47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4">
        <item x="2"/>
        <item x="1"/>
        <item x="8"/>
        <item x="0"/>
        <item x="4"/>
        <item x="12"/>
        <item x="6"/>
        <item x="3"/>
        <item x="10"/>
        <item x="11"/>
        <item x="7"/>
        <item x="5"/>
        <item x="9"/>
        <item t="default"/>
      </items>
    </pivotField>
    <pivotField compact="0" outline="0" showAll="0"/>
    <pivotField compact="0" numFmtId="165" outline="0" showAll="0"/>
    <pivotField compact="0" numFmtId="165" outline="0" showAll="0"/>
    <pivotField compact="0" numFmtId="165" outline="0" showAll="0"/>
    <pivotField compact="0" numFmtId="165" outline="0" showAll="0"/>
    <pivotField compact="0" numFmtId="165" outline="0" showAll="0"/>
    <pivotField compact="0" numFmtId="165" outline="0" showAll="0"/>
    <pivotField compact="0" numFmtId="165" outline="0" showAll="0"/>
    <pivotField compact="0" numFmtId="165" outline="0" showAll="0"/>
    <pivotField compact="0" numFmtId="165" outline="0" showAll="0"/>
    <pivotField compact="0" outline="0" showAll="0"/>
    <pivotField compact="0" outline="0" showAll="0"/>
    <pivotField compact="0" numFmtId="9" outline="0" showAll="0"/>
    <pivotField compact="0" numFmtId="9" outline="0" showAll="0"/>
    <pivotField compact="0" numFmtId="167" outline="0" showAll="0"/>
    <pivotField compact="0" numFmtId="167" outline="0" showAll="0"/>
    <pivotField compact="0" numFmtId="165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9" outline="0" showAll="0"/>
    <pivotField compact="0" numFmtId="9" outline="0" showAll="0"/>
    <pivotField compact="0" numFmtId="165" outline="0" showAll="0"/>
    <pivotField compact="0" numFmtId="165" outline="0" showAll="0"/>
    <pivotField compact="0" numFmtId="165" outline="0" showAll="0"/>
    <pivotField compact="0" numFmtId="9" outline="0" showAll="0"/>
    <pivotField compact="0" numFmtId="9" outline="0" showAll="0"/>
    <pivotField compact="0" numFmtId="165" outline="0" showAll="0"/>
    <pivotField compact="0" numFmtId="165" outline="0" showAll="0"/>
    <pivotField compact="0" numFmtId="9" outline="0" showAll="0"/>
    <pivotField compact="0" numFmtId="9" outline="0" showAll="0"/>
    <pivotField compact="0" numFmtId="164" outline="0" showAll="0"/>
    <pivotField compact="0" numFmtId="164" outline="0" showAll="0"/>
    <pivotField compact="0" numFmtId="164" outline="0" showAll="0"/>
    <pivotField compact="0" numFmtId="165" outline="0" showAll="0"/>
    <pivotField compact="0" numFmtId="165" outline="0" showAll="0"/>
    <pivotField dataField="1" compact="0" numFmtId="165" outline="0" showAll="0"/>
  </pivotFields>
  <rowFields count="1">
    <field x="6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um of Additional IGT Needed for Year 1 FY22" fld="46" baseField="6" baseItem="8" numFmtId="4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F358E-D38E-44A1-9953-7F9200C9C154}">
  <dimension ref="A1:A13"/>
  <sheetViews>
    <sheetView workbookViewId="0">
      <selection activeCell="F25" sqref="F25"/>
    </sheetView>
  </sheetViews>
  <sheetFormatPr defaultRowHeight="15" x14ac:dyDescent="0.2"/>
  <sheetData>
    <row r="1" spans="1:1" x14ac:dyDescent="0.2">
      <c r="A1" s="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F4282-8D58-4BB9-8619-ED1B88E5E0AD}">
  <dimension ref="A1:I572"/>
  <sheetViews>
    <sheetView workbookViewId="0">
      <selection activeCell="F15" sqref="F15"/>
    </sheetView>
  </sheetViews>
  <sheetFormatPr defaultColWidth="8.796875" defaultRowHeight="15" x14ac:dyDescent="0.2"/>
  <cols>
    <col min="1" max="1" width="20" customWidth="1"/>
    <col min="2" max="2" width="16.09765625" customWidth="1"/>
    <col min="3" max="3" width="14" customWidth="1"/>
    <col min="4" max="4" width="17.19921875" customWidth="1"/>
    <col min="5" max="5" width="16.3984375" customWidth="1"/>
    <col min="6" max="7" width="16" customWidth="1"/>
    <col min="8" max="8" width="16.59765625" customWidth="1"/>
    <col min="9" max="9" width="16.296875" customWidth="1"/>
  </cols>
  <sheetData>
    <row r="1" spans="1:9" ht="19.5" x14ac:dyDescent="0.25">
      <c r="A1" s="2" t="s">
        <v>13</v>
      </c>
    </row>
    <row r="2" spans="1:9" ht="15.75" thickBot="1" x14ac:dyDescent="0.25"/>
    <row r="3" spans="1:9" x14ac:dyDescent="0.2">
      <c r="A3" s="3"/>
      <c r="B3" s="4">
        <f t="shared" ref="B3:G3" si="0">SUM(B5:B17)</f>
        <v>4444925867.808322</v>
      </c>
      <c r="C3" s="4">
        <f t="shared" si="0"/>
        <v>274416114.00887167</v>
      </c>
      <c r="D3" s="4">
        <f t="shared" si="0"/>
        <v>4719341981.817194</v>
      </c>
      <c r="E3" s="4">
        <f t="shared" si="0"/>
        <v>1888397500.6043324</v>
      </c>
      <c r="F3" s="4">
        <f t="shared" si="0"/>
        <v>1004033328.72</v>
      </c>
      <c r="G3" s="4">
        <f t="shared" si="0"/>
        <v>884364171.88433254</v>
      </c>
      <c r="H3" s="5"/>
    </row>
    <row r="4" spans="1:9" ht="45" x14ac:dyDescent="0.2">
      <c r="A4" s="6" t="s">
        <v>14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20</v>
      </c>
      <c r="H4" s="8" t="s">
        <v>21</v>
      </c>
    </row>
    <row r="5" spans="1:9" x14ac:dyDescent="0.2">
      <c r="A5" s="9" t="s">
        <v>22</v>
      </c>
      <c r="B5" s="10">
        <f>SUMIF('CHIRP Payment Calc'!$G:$G,'IGT Commitment Suggestions'!$A5,'CHIRP Payment Calc'!AP:AP)</f>
        <v>366761241.99282998</v>
      </c>
      <c r="C5" s="10">
        <f>SUMIF('CHIRP Payment Calc'!$G:$G,'IGT Commitment Suggestions'!$A5,'CHIRP Payment Calc'!AQ:AQ)</f>
        <v>22625978.112243637</v>
      </c>
      <c r="D5" s="10">
        <f>SUMIF('CHIRP Payment Calc'!$G:$G,'IGT Commitment Suggestions'!$A5,'CHIRP Payment Calc'!AR:AR)</f>
        <v>389387220.10507357</v>
      </c>
      <c r="E5" s="10">
        <f>SUMIF('CHIRP Payment Calc'!$G:$G,'IGT Commitment Suggestions'!$A5,'CHIRP Payment Calc'!AS:AS)</f>
        <v>155809402.25284415</v>
      </c>
      <c r="F5" s="10">
        <v>87700686.909999996</v>
      </c>
      <c r="G5" s="11">
        <f t="shared" ref="G5:G17" si="1">E5-F5</f>
        <v>68108715.342844158</v>
      </c>
      <c r="H5" s="12">
        <f>G5/E5</f>
        <v>0.43712840405047443</v>
      </c>
      <c r="I5" s="13"/>
    </row>
    <row r="6" spans="1:9" x14ac:dyDescent="0.2">
      <c r="A6" s="9" t="s">
        <v>23</v>
      </c>
      <c r="B6" s="10">
        <f>SUMIF('CHIRP Payment Calc'!$G:$G,'IGT Commitment Suggestions'!$A6,'CHIRP Payment Calc'!AP:AP)</f>
        <v>727697072.26116467</v>
      </c>
      <c r="C6" s="10">
        <f>SUMIF('CHIRP Payment Calc'!$G:$G,'IGT Commitment Suggestions'!$A6,'CHIRP Payment Calc'!AQ:AQ)</f>
        <v>45054205.751606815</v>
      </c>
      <c r="D6" s="10">
        <f>SUMIF('CHIRP Payment Calc'!$G:$G,'IGT Commitment Suggestions'!$A6,'CHIRP Payment Calc'!AR:AR)</f>
        <v>772751278.01277137</v>
      </c>
      <c r="E6" s="10">
        <f>SUMIF('CHIRP Payment Calc'!$G:$G,'IGT Commitment Suggestions'!$A6,'CHIRP Payment Calc'!AS:AS)</f>
        <v>309208696.38403022</v>
      </c>
      <c r="F6" s="10">
        <v>157182424.08999997</v>
      </c>
      <c r="G6" s="11">
        <f t="shared" si="1"/>
        <v>152026272.29403025</v>
      </c>
      <c r="H6" s="12">
        <f t="shared" ref="H6:H17" si="2">G6/E6</f>
        <v>0.49166234349766491</v>
      </c>
      <c r="I6" s="13"/>
    </row>
    <row r="7" spans="1:9" x14ac:dyDescent="0.2">
      <c r="A7" s="9" t="s">
        <v>24</v>
      </c>
      <c r="B7" s="10">
        <f>SUMIF('CHIRP Payment Calc'!$G:$G,'IGT Commitment Suggestions'!$A7,'CHIRP Payment Calc'!AP:AP)</f>
        <v>158431760.89726844</v>
      </c>
      <c r="C7" s="10">
        <f>SUMIF('CHIRP Payment Calc'!$G:$G,'IGT Commitment Suggestions'!$A7,'CHIRP Payment Calc'!AQ:AQ)</f>
        <v>9754364.8152459636</v>
      </c>
      <c r="D7" s="10">
        <f>SUMIF('CHIRP Payment Calc'!$G:$G,'IGT Commitment Suggestions'!$A7,'CHIRP Payment Calc'!AR:AR)</f>
        <v>168186125.71251437</v>
      </c>
      <c r="E7" s="10">
        <f>SUMIF('CHIRP Payment Calc'!$G:$G,'IGT Commitment Suggestions'!$A7,'CHIRP Payment Calc'!AS:AS)</f>
        <v>67297996.342605516</v>
      </c>
      <c r="F7" s="10">
        <v>34242589.659999996</v>
      </c>
      <c r="G7" s="11">
        <f t="shared" si="1"/>
        <v>33055406.68260552</v>
      </c>
      <c r="H7" s="12">
        <f t="shared" si="2"/>
        <v>0.491179655844799</v>
      </c>
      <c r="I7" s="13"/>
    </row>
    <row r="8" spans="1:9" x14ac:dyDescent="0.2">
      <c r="A8" s="9" t="s">
        <v>25</v>
      </c>
      <c r="B8" s="10">
        <f>SUMIF('CHIRP Payment Calc'!$G:$G,'IGT Commitment Suggestions'!$A8,'CHIRP Payment Calc'!AP:AP)</f>
        <v>1248746848.3239827</v>
      </c>
      <c r="C8" s="10">
        <f>SUMIF('CHIRP Payment Calc'!$G:$G,'IGT Commitment Suggestions'!$A8,'CHIRP Payment Calc'!AQ:AQ)</f>
        <v>77072149.765930802</v>
      </c>
      <c r="D8" s="10">
        <f>SUMIF('CHIRP Payment Calc'!$G:$G,'IGT Commitment Suggestions'!$A8,'CHIRP Payment Calc'!AR:AR)</f>
        <v>1325818998.0899146</v>
      </c>
      <c r="E8" s="10">
        <f>SUMIF('CHIRP Payment Calc'!$G:$G,'IGT Commitment Suggestions'!$A8,'CHIRP Payment Calc'!AS:AS)</f>
        <v>530513213.89569861</v>
      </c>
      <c r="F8" s="10">
        <v>297288837.30000001</v>
      </c>
      <c r="G8" s="11">
        <f t="shared" si="1"/>
        <v>233224376.5956986</v>
      </c>
      <c r="H8" s="12">
        <f t="shared" si="2"/>
        <v>0.43962029688774462</v>
      </c>
      <c r="I8" s="13"/>
    </row>
    <row r="9" spans="1:9" x14ac:dyDescent="0.2">
      <c r="A9" s="9" t="s">
        <v>26</v>
      </c>
      <c r="B9" s="10">
        <f>SUMIF('CHIRP Payment Calc'!$G:$G,'IGT Commitment Suggestions'!$A9,'CHIRP Payment Calc'!AP:AP)</f>
        <v>310435651.54495174</v>
      </c>
      <c r="C9" s="10">
        <f>SUMIF('CHIRP Payment Calc'!$G:$G,'IGT Commitment Suggestions'!$A9,'CHIRP Payment Calc'!AQ:AQ)</f>
        <v>19126288.096435457</v>
      </c>
      <c r="D9" s="10">
        <f>SUMIF('CHIRP Payment Calc'!$G:$G,'IGT Commitment Suggestions'!$A9,'CHIRP Payment Calc'!AR:AR)</f>
        <v>329561939.6413871</v>
      </c>
      <c r="E9" s="10">
        <f>SUMIF('CHIRP Payment Calc'!$G:$G,'IGT Commitment Suggestions'!$A9,'CHIRP Payment Calc'!AS:AS)</f>
        <v>131870914.52810466</v>
      </c>
      <c r="F9" s="10">
        <v>66965759.989999995</v>
      </c>
      <c r="G9" s="11">
        <f t="shared" si="1"/>
        <v>64905154.538104668</v>
      </c>
      <c r="H9" s="12">
        <f t="shared" si="2"/>
        <v>0.49218703586280138</v>
      </c>
      <c r="I9" s="13"/>
    </row>
    <row r="10" spans="1:9" x14ac:dyDescent="0.2">
      <c r="A10" s="9" t="s">
        <v>27</v>
      </c>
      <c r="B10" s="10">
        <f>SUMIF('CHIRP Payment Calc'!$G:$G,'IGT Commitment Suggestions'!$A10,'CHIRP Payment Calc'!AP:AP)</f>
        <v>55089895.711207174</v>
      </c>
      <c r="C10" s="10">
        <f>SUMIF('CHIRP Payment Calc'!$G:$G,'IGT Commitment Suggestions'!$A10,'CHIRP Payment Calc'!AQ:AQ)</f>
        <v>3416416.5878256108</v>
      </c>
      <c r="D10" s="10">
        <f>SUMIF('CHIRP Payment Calc'!$G:$G,'IGT Commitment Suggestions'!$A10,'CHIRP Payment Calc'!AR:AR)</f>
        <v>58506312.299032792</v>
      </c>
      <c r="E10" s="10">
        <f>SUMIF('CHIRP Payment Calc'!$G:$G,'IGT Commitment Suggestions'!$A10,'CHIRP Payment Calc'!AS:AS)</f>
        <v>23410715.803334989</v>
      </c>
      <c r="F10" s="10">
        <v>12011061.25</v>
      </c>
      <c r="G10" s="11">
        <f t="shared" si="1"/>
        <v>11399654.553334989</v>
      </c>
      <c r="H10" s="12">
        <f t="shared" si="2"/>
        <v>0.48694173425107501</v>
      </c>
      <c r="I10" s="13"/>
    </row>
    <row r="11" spans="1:9" x14ac:dyDescent="0.2">
      <c r="A11" s="9" t="s">
        <v>28</v>
      </c>
      <c r="B11" s="10">
        <f>SUMIF('CHIRP Payment Calc'!$G:$G,'IGT Commitment Suggestions'!$A11,'CHIRP Payment Calc'!AP:AP)</f>
        <v>86631222.297942206</v>
      </c>
      <c r="C11" s="10">
        <f>SUMIF('CHIRP Payment Calc'!$G:$G,'IGT Commitment Suggestions'!$A11,'CHIRP Payment Calc'!AQ:AQ)</f>
        <v>5339079.2362592975</v>
      </c>
      <c r="D11" s="10">
        <f>SUMIF('CHIRP Payment Calc'!$G:$G,'IGT Commitment Suggestions'!$A11,'CHIRP Payment Calc'!AR:AR)</f>
        <v>91970301.534201518</v>
      </c>
      <c r="E11" s="10">
        <f>SUMIF('CHIRP Payment Calc'!$G:$G,'IGT Commitment Suggestions'!$A11,'CHIRP Payment Calc'!AS:AS)</f>
        <v>36800996.455895409</v>
      </c>
      <c r="F11" s="10">
        <v>24760633.369999997</v>
      </c>
      <c r="G11" s="11">
        <f t="shared" si="1"/>
        <v>12040363.085895412</v>
      </c>
      <c r="H11" s="12">
        <f t="shared" si="2"/>
        <v>0.32717492039448792</v>
      </c>
      <c r="I11" s="13"/>
    </row>
    <row r="12" spans="1:9" x14ac:dyDescent="0.2">
      <c r="A12" s="9" t="s">
        <v>29</v>
      </c>
      <c r="B12" s="10">
        <f>SUMIF('CHIRP Payment Calc'!$G:$G,'IGT Commitment Suggestions'!$A12,'CHIRP Payment Calc'!AP:AP)</f>
        <v>153026893.10385069</v>
      </c>
      <c r="C12" s="10">
        <f>SUMIF('CHIRP Payment Calc'!$G:$G,'IGT Commitment Suggestions'!$A12,'CHIRP Payment Calc'!AQ:AQ)</f>
        <v>9473648.1747574285</v>
      </c>
      <c r="D12" s="10">
        <f>SUMIF('CHIRP Payment Calc'!$G:$G,'IGT Commitment Suggestions'!$A12,'CHIRP Payment Calc'!AR:AR)</f>
        <v>162500541.27860808</v>
      </c>
      <c r="E12" s="10">
        <f>SUMIF('CHIRP Payment Calc'!$G:$G,'IGT Commitment Suggestions'!$A12,'CHIRP Payment Calc'!AS:AS)</f>
        <v>65022966.587222248</v>
      </c>
      <c r="F12" s="10">
        <v>34739050.509999998</v>
      </c>
      <c r="G12" s="11">
        <f t="shared" si="1"/>
        <v>30283916.07722225</v>
      </c>
      <c r="H12" s="12">
        <f t="shared" si="2"/>
        <v>0.46574183964060145</v>
      </c>
      <c r="I12" s="13"/>
    </row>
    <row r="13" spans="1:9" x14ac:dyDescent="0.2">
      <c r="A13" s="9" t="s">
        <v>30</v>
      </c>
      <c r="B13" s="10">
        <f>SUMIF('CHIRP Payment Calc'!$G:$G,'IGT Commitment Suggestions'!$A13,'CHIRP Payment Calc'!AP:AP)</f>
        <v>176592071.77400514</v>
      </c>
      <c r="C13" s="10">
        <f>SUMIF('CHIRP Payment Calc'!$G:$G,'IGT Commitment Suggestions'!$A13,'CHIRP Payment Calc'!AQ:AQ)</f>
        <v>10982328.522991238</v>
      </c>
      <c r="D13" s="10">
        <f>SUMIF('CHIRP Payment Calc'!$G:$G,'IGT Commitment Suggestions'!$A13,'CHIRP Payment Calc'!AR:AR)</f>
        <v>187574400.29699638</v>
      </c>
      <c r="E13" s="10">
        <f>SUMIF('CHIRP Payment Calc'!$G:$G,'IGT Commitment Suggestions'!$A13,'CHIRP Payment Calc'!AS:AS)</f>
        <v>75056020.534840122</v>
      </c>
      <c r="F13" s="10">
        <v>38351943.140000001</v>
      </c>
      <c r="G13" s="11">
        <f t="shared" si="1"/>
        <v>36704077.394840121</v>
      </c>
      <c r="H13" s="12">
        <f t="shared" si="2"/>
        <v>0.48902242795836104</v>
      </c>
      <c r="I13" s="13"/>
    </row>
    <row r="14" spans="1:9" x14ac:dyDescent="0.2">
      <c r="A14" s="9" t="s">
        <v>31</v>
      </c>
      <c r="B14" s="10">
        <f>SUMIF('CHIRP Payment Calc'!$G:$G,'IGT Commitment Suggestions'!$A14,'CHIRP Payment Calc'!AP:AP)</f>
        <v>141411800.8668924</v>
      </c>
      <c r="C14" s="10">
        <f>SUMIF('CHIRP Payment Calc'!$G:$G,'IGT Commitment Suggestions'!$A14,'CHIRP Payment Calc'!AQ:AQ)</f>
        <v>8754184.1540679447</v>
      </c>
      <c r="D14" s="10">
        <f>SUMIF('CHIRP Payment Calc'!$G:$G,'IGT Commitment Suggestions'!$A14,'CHIRP Payment Calc'!AR:AR)</f>
        <v>150165985.02096036</v>
      </c>
      <c r="E14" s="10">
        <f>SUMIF('CHIRP Payment Calc'!$G:$G,'IGT Commitment Suggestions'!$A14,'CHIRP Payment Calc'!AS:AS)</f>
        <v>60087417.246287093</v>
      </c>
      <c r="F14" s="10">
        <v>30982555.530000001</v>
      </c>
      <c r="G14" s="11">
        <f t="shared" si="1"/>
        <v>29104861.716287091</v>
      </c>
      <c r="H14" s="12">
        <f t="shared" si="2"/>
        <v>0.48437531599988237</v>
      </c>
      <c r="I14" s="13"/>
    </row>
    <row r="15" spans="1:9" x14ac:dyDescent="0.2">
      <c r="A15" s="9" t="s">
        <v>32</v>
      </c>
      <c r="B15" s="10">
        <f>SUMIF('CHIRP Payment Calc'!$G:$G,'IGT Commitment Suggestions'!$A15,'CHIRP Payment Calc'!AP:AP)</f>
        <v>180103966.50625962</v>
      </c>
      <c r="C15" s="10">
        <f>SUMIF('CHIRP Payment Calc'!$G:$G,'IGT Commitment Suggestions'!$A15,'CHIRP Payment Calc'!AQ:AQ)</f>
        <v>11063577.080582131</v>
      </c>
      <c r="D15" s="10">
        <f>SUMIF('CHIRP Payment Calc'!$G:$G,'IGT Commitment Suggestions'!$A15,'CHIRP Payment Calc'!AR:AR)</f>
        <v>191167543.58684173</v>
      </c>
      <c r="E15" s="10">
        <f>SUMIF('CHIRP Payment Calc'!$G:$G,'IGT Commitment Suggestions'!$A15,'CHIRP Payment Calc'!AS:AS)</f>
        <v>76493780.890838906</v>
      </c>
      <c r="F15" s="10">
        <v>38730432.450000003</v>
      </c>
      <c r="G15" s="11">
        <f t="shared" si="1"/>
        <v>37763348.440838903</v>
      </c>
      <c r="H15" s="12">
        <f t="shared" si="2"/>
        <v>0.49367867558709649</v>
      </c>
      <c r="I15" s="13"/>
    </row>
    <row r="16" spans="1:9" x14ac:dyDescent="0.2">
      <c r="A16" s="9" t="s">
        <v>33</v>
      </c>
      <c r="B16" s="10">
        <f>SUMIF('CHIRP Payment Calc'!$G:$G,'IGT Commitment Suggestions'!$A16,'CHIRP Payment Calc'!AP:AP)</f>
        <v>552459015.32298672</v>
      </c>
      <c r="C16" s="10">
        <f>SUMIF('CHIRP Payment Calc'!$G:$G,'IGT Commitment Suggestions'!$A16,'CHIRP Payment Calc'!AQ:AQ)</f>
        <v>34046751.663269661</v>
      </c>
      <c r="D16" s="10">
        <f>SUMIF('CHIRP Payment Calc'!$G:$G,'IGT Commitment Suggestions'!$A16,'CHIRP Payment Calc'!AR:AR)</f>
        <v>586505766.986256</v>
      </c>
      <c r="E16" s="10">
        <f>SUMIF('CHIRP Payment Calc'!$G:$G,'IGT Commitment Suggestions'!$A16,'CHIRP Payment Calc'!AS:AS)</f>
        <v>234684417.60188058</v>
      </c>
      <c r="F16" s="10">
        <v>118815330.31999999</v>
      </c>
      <c r="G16" s="11">
        <f t="shared" si="1"/>
        <v>115869087.28188059</v>
      </c>
      <c r="H16" s="12">
        <f t="shared" si="2"/>
        <v>0.49372296834143153</v>
      </c>
      <c r="I16" s="13"/>
    </row>
    <row r="17" spans="1:9" ht="15.75" thickBot="1" x14ac:dyDescent="0.25">
      <c r="A17" s="14" t="s">
        <v>34</v>
      </c>
      <c r="B17" s="15">
        <f>SUMIF('CHIRP Payment Calc'!$G:$G,'IGT Commitment Suggestions'!$A17,'CHIRP Payment Calc'!AP:AP)</f>
        <v>287538427.20498067</v>
      </c>
      <c r="C17" s="15">
        <f>SUMIF('CHIRP Payment Calc'!$G:$G,'IGT Commitment Suggestions'!$A17,'CHIRP Payment Calc'!AQ:AQ)</f>
        <v>17707142.04765569</v>
      </c>
      <c r="D17" s="15">
        <f>SUMIF('CHIRP Payment Calc'!$G:$G,'IGT Commitment Suggestions'!$A17,'CHIRP Payment Calc'!AR:AR)</f>
        <v>305245569.25263649</v>
      </c>
      <c r="E17" s="15">
        <f>SUMIF('CHIRP Payment Calc'!$G:$G,'IGT Commitment Suggestions'!$A17,'CHIRP Payment Calc'!AS:AS)</f>
        <v>122140962.08074999</v>
      </c>
      <c r="F17" s="15">
        <v>62262024.200000003</v>
      </c>
      <c r="G17" s="16">
        <f t="shared" si="1"/>
        <v>59878937.880749986</v>
      </c>
      <c r="H17" s="17">
        <f t="shared" si="2"/>
        <v>0.49024452452865686</v>
      </c>
      <c r="I17" s="13"/>
    </row>
    <row r="565" spans="4:4" ht="34.5" customHeight="1" x14ac:dyDescent="0.2"/>
    <row r="567" spans="4:4" x14ac:dyDescent="0.2">
      <c r="D567" s="18"/>
    </row>
    <row r="568" spans="4:4" x14ac:dyDescent="0.2">
      <c r="D568" t="s">
        <v>35</v>
      </c>
    </row>
    <row r="569" spans="4:4" x14ac:dyDescent="0.2">
      <c r="D569" s="19">
        <v>0.42032577492162498</v>
      </c>
    </row>
    <row r="570" spans="4:4" x14ac:dyDescent="0.2">
      <c r="D570" s="19">
        <v>0.71798745206164105</v>
      </c>
    </row>
    <row r="571" spans="4:4" x14ac:dyDescent="0.2">
      <c r="D571" s="19">
        <v>0</v>
      </c>
    </row>
    <row r="572" spans="4:4" x14ac:dyDescent="0.2">
      <c r="D572" s="2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2C13B-3BAB-45E7-BD46-6E7AEC8D9446}">
  <sheetPr>
    <tabColor rgb="FF7030A0"/>
    <pageSetUpPr fitToPage="1"/>
  </sheetPr>
  <dimension ref="A1:Q68"/>
  <sheetViews>
    <sheetView workbookViewId="0">
      <selection activeCell="B13" sqref="B13"/>
    </sheetView>
  </sheetViews>
  <sheetFormatPr defaultColWidth="8.796875" defaultRowHeight="15" x14ac:dyDescent="0.2"/>
  <cols>
    <col min="1" max="1" width="31.796875" customWidth="1"/>
    <col min="2" max="2" width="18" customWidth="1"/>
    <col min="3" max="3" width="15.19921875" customWidth="1"/>
    <col min="4" max="4" width="18.69921875" style="21" customWidth="1"/>
    <col min="5" max="5" width="15.5" style="21" customWidth="1"/>
    <col min="6" max="6" width="18.8984375" style="21" customWidth="1"/>
    <col min="7" max="7" width="17.19921875" style="21" customWidth="1"/>
    <col min="8" max="8" width="18.09765625" style="21" customWidth="1"/>
    <col min="9" max="9" width="18.296875" style="21" customWidth="1"/>
    <col min="10" max="16" width="15.8984375" customWidth="1"/>
    <col min="17" max="17" width="12" customWidth="1"/>
  </cols>
  <sheetData>
    <row r="1" spans="1:17" ht="19.5" x14ac:dyDescent="0.25">
      <c r="A1" s="2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0.25" thickBot="1" x14ac:dyDescent="0.3">
      <c r="A2" s="2"/>
      <c r="B2" s="2"/>
      <c r="C2" s="2"/>
    </row>
    <row r="3" spans="1:17" ht="15.75" thickBot="1" x14ac:dyDescent="0.25">
      <c r="A3" s="22" t="s">
        <v>37</v>
      </c>
      <c r="B3" s="23">
        <f>SUM(B5:B61)</f>
        <v>1750478085.9711647</v>
      </c>
      <c r="C3" s="23">
        <f>SUM(C5:C61)</f>
        <v>645211703.02063715</v>
      </c>
      <c r="D3" s="23">
        <f>SUM(D5:D61)</f>
        <v>2395689788.9918036</v>
      </c>
      <c r="E3" s="23">
        <f t="shared" ref="E3:F3" si="0">SUM(E5:E61)</f>
        <v>2809044069.0251822</v>
      </c>
      <c r="F3" s="23">
        <f t="shared" si="0"/>
        <v>1778139142.2293351</v>
      </c>
      <c r="G3" s="23">
        <f>SUM(G5:G61)</f>
        <v>4587183211.2545147</v>
      </c>
      <c r="H3" s="23"/>
      <c r="I3" s="23"/>
      <c r="J3" s="23">
        <f>SUM(J5:J61)</f>
        <v>1795068204.0834742</v>
      </c>
      <c r="K3" s="23">
        <f>SUM(K5:K61)</f>
        <v>658590064.4377327</v>
      </c>
      <c r="L3" s="24">
        <f>SUM(L5:L61)</f>
        <v>2453658268.5212078</v>
      </c>
      <c r="M3" s="24">
        <f t="shared" ref="M3:N3" si="1">SUM(M5:M61)</f>
        <v>1522954474.346839</v>
      </c>
      <c r="N3" s="24">
        <f t="shared" si="1"/>
        <v>468313124.94027752</v>
      </c>
      <c r="O3" s="23">
        <f>SUM(O5:O61)</f>
        <v>1991267599.2871158</v>
      </c>
      <c r="P3" s="23">
        <f>SUM(P5:P61)</f>
        <v>4444925867.8083239</v>
      </c>
      <c r="Q3" s="25">
        <f t="shared" ref="Q3" si="2">SUM(Q5:Q61)</f>
        <v>418</v>
      </c>
    </row>
    <row r="4" spans="1:17" ht="45" x14ac:dyDescent="0.2">
      <c r="A4" s="98" t="s">
        <v>38</v>
      </c>
      <c r="B4" s="99" t="s">
        <v>39</v>
      </c>
      <c r="C4" s="99" t="s">
        <v>40</v>
      </c>
      <c r="D4" s="98" t="s">
        <v>41</v>
      </c>
      <c r="E4" s="99" t="s">
        <v>42</v>
      </c>
      <c r="F4" s="99" t="s">
        <v>43</v>
      </c>
      <c r="G4" s="98" t="s">
        <v>44</v>
      </c>
      <c r="H4" s="99" t="s">
        <v>45</v>
      </c>
      <c r="I4" s="99" t="s">
        <v>46</v>
      </c>
      <c r="J4" s="99" t="s">
        <v>47</v>
      </c>
      <c r="K4" s="99" t="s">
        <v>48</v>
      </c>
      <c r="L4" s="99" t="s">
        <v>49</v>
      </c>
      <c r="M4" s="99" t="s">
        <v>50</v>
      </c>
      <c r="N4" s="99" t="s">
        <v>51</v>
      </c>
      <c r="O4" s="99" t="s">
        <v>52</v>
      </c>
      <c r="P4" s="99" t="s">
        <v>53</v>
      </c>
      <c r="Q4" s="100" t="s">
        <v>54</v>
      </c>
    </row>
    <row r="5" spans="1:17" x14ac:dyDescent="0.2">
      <c r="A5" s="26" t="s">
        <v>55</v>
      </c>
      <c r="B5" s="27">
        <f>SUMIF('CHIRP Payment Calc'!H:H,A5,'CHIRP Payment Calc'!L:L)</f>
        <v>831680782.3135432</v>
      </c>
      <c r="C5" s="27">
        <f>SUMIF('CHIRP Payment Calc'!H:H,A5,'CHIRP Payment Calc'!M:M)</f>
        <v>101121991.28404944</v>
      </c>
      <c r="D5" s="27">
        <f>SUMIF('CHIRP Payment Calc'!H:H,A5,'CHIRP Payment Calc'!N:N)</f>
        <v>932802773.59759283</v>
      </c>
      <c r="E5" s="27">
        <f>SUMIF('CHIRP Payment Calc'!H:H,A5,'CHIRP Payment Calc'!I:I)</f>
        <v>439325917.90643787</v>
      </c>
      <c r="F5" s="27">
        <f>SUMIF('CHIRP Payment Calc'!H:H,A5,'CHIRP Payment Calc'!J:J)</f>
        <v>249117876.50898564</v>
      </c>
      <c r="G5" s="27">
        <f>SUMIF('CHIRP Payment Calc'!H:H,A5,'CHIRP Payment Calc'!K:K)</f>
        <v>688443794.41542363</v>
      </c>
      <c r="H5" s="28">
        <f>IFERROR(MAX(ROUND(B5/E5,2),0),0)</f>
        <v>1.89</v>
      </c>
      <c r="I5" s="28">
        <f>IFERROR(MAX(ROUND(C5/F5,2),0),0)</f>
        <v>0.41</v>
      </c>
      <c r="J5" s="29">
        <f t="shared" ref="J5:K36" si="3">+H5*E5</f>
        <v>830325984.84316754</v>
      </c>
      <c r="K5" s="29">
        <f t="shared" si="3"/>
        <v>102138329.36868411</v>
      </c>
      <c r="L5" s="29">
        <f>J5+K5</f>
        <v>932464314.2118516</v>
      </c>
      <c r="M5" s="29">
        <f>SUMIF('CHIRP Payment Calc'!H:H,A5,'CHIRP Payment Calc'!AL:AL)</f>
        <v>0</v>
      </c>
      <c r="N5" s="29">
        <f>SUMIF('CHIRP Payment Calc'!H:H,A5,'CHIRP Payment Calc'!AM:AM)</f>
        <v>183385.34616714899</v>
      </c>
      <c r="O5" s="27">
        <f>M5+N5</f>
        <v>183385.34616714899</v>
      </c>
      <c r="P5" s="29">
        <f>+L5+O5</f>
        <v>932647699.5580188</v>
      </c>
      <c r="Q5" s="30">
        <f>COUNTIF('CHIRP Payment Calc'!H:H,A5)</f>
        <v>44</v>
      </c>
    </row>
    <row r="6" spans="1:17" x14ac:dyDescent="0.2">
      <c r="A6" s="26" t="s">
        <v>56</v>
      </c>
      <c r="B6" s="27">
        <f>SUMIF('CHIRP Payment Calc'!H:H,A6,'CHIRP Payment Calc'!L:L)</f>
        <v>130873642.81998219</v>
      </c>
      <c r="C6" s="27">
        <f>SUMIF('CHIRP Payment Calc'!H:H,A6,'CHIRP Payment Calc'!M:M)</f>
        <v>43336939.34483134</v>
      </c>
      <c r="D6" s="27">
        <f>SUMIF('CHIRP Payment Calc'!H:H,A6,'CHIRP Payment Calc'!N:N)</f>
        <v>174210582.16481358</v>
      </c>
      <c r="E6" s="27">
        <f>SUMIF('CHIRP Payment Calc'!H:H,A6,'CHIRP Payment Calc'!I:I)</f>
        <v>191310536.28443822</v>
      </c>
      <c r="F6" s="27">
        <f>SUMIF('CHIRP Payment Calc'!H:H,A6,'CHIRP Payment Calc'!J:J)</f>
        <v>111290824.23221351</v>
      </c>
      <c r="G6" s="27">
        <f>SUMIF('CHIRP Payment Calc'!H:H,A6,'CHIRP Payment Calc'!K:K)</f>
        <v>302601360.51665175</v>
      </c>
      <c r="H6" s="28">
        <f t="shared" ref="H6:I61" si="4">IFERROR(MAX(ROUND(B6/E6,2),0),0)</f>
        <v>0.68</v>
      </c>
      <c r="I6" s="28">
        <f t="shared" si="4"/>
        <v>0.39</v>
      </c>
      <c r="J6" s="29">
        <f t="shared" si="3"/>
        <v>130091164.673418</v>
      </c>
      <c r="K6" s="29">
        <f t="shared" si="3"/>
        <v>43403421.450563274</v>
      </c>
      <c r="L6" s="29">
        <f t="shared" ref="L6:L61" si="5">J6+K6</f>
        <v>173494586.12398127</v>
      </c>
      <c r="M6" s="29">
        <f>SUMIF('CHIRP Payment Calc'!H:H,A6,'CHIRP Payment Calc'!AL:AL)</f>
        <v>239344407.33114624</v>
      </c>
      <c r="N6" s="29">
        <f>SUMIF('CHIRP Payment Calc'!H:H,A6,'CHIRP Payment Calc'!AM:AM)</f>
        <v>58987625.305282816</v>
      </c>
      <c r="O6" s="27">
        <f t="shared" ref="O6:O61" si="6">M6+N6</f>
        <v>298332032.63642907</v>
      </c>
      <c r="P6" s="29">
        <f t="shared" ref="P6:P61" si="7">+L6+O6</f>
        <v>471826618.76041031</v>
      </c>
      <c r="Q6" s="30">
        <f>COUNTIF('CHIRP Payment Calc'!H:H,A6)</f>
        <v>35</v>
      </c>
    </row>
    <row r="7" spans="1:17" x14ac:dyDescent="0.2">
      <c r="A7" s="26" t="s">
        <v>57</v>
      </c>
      <c r="B7" s="27">
        <f>SUMIF('CHIRP Payment Calc'!H:H,A7,'CHIRP Payment Calc'!L:L)</f>
        <v>105051139.99210501</v>
      </c>
      <c r="C7" s="27">
        <f>SUMIF('CHIRP Payment Calc'!H:H,A7,'CHIRP Payment Calc'!M:M)</f>
        <v>55287610.803043962</v>
      </c>
      <c r="D7" s="27">
        <f>SUMIF('CHIRP Payment Calc'!H:H,A7,'CHIRP Payment Calc'!N:N)</f>
        <v>160338750.79514894</v>
      </c>
      <c r="E7" s="27">
        <f>SUMIF('CHIRP Payment Calc'!H:H,A7,'CHIRP Payment Calc'!I:I)</f>
        <v>216135122.0452663</v>
      </c>
      <c r="F7" s="27">
        <f>SUMIF('CHIRP Payment Calc'!H:H,A7,'CHIRP Payment Calc'!J:J)</f>
        <v>96355012.921409518</v>
      </c>
      <c r="G7" s="27">
        <f>SUMIF('CHIRP Payment Calc'!H:H,A7,'CHIRP Payment Calc'!K:K)</f>
        <v>312490134.96667576</v>
      </c>
      <c r="H7" s="28">
        <f t="shared" si="4"/>
        <v>0.49</v>
      </c>
      <c r="I7" s="28">
        <f t="shared" si="4"/>
        <v>0.56999999999999995</v>
      </c>
      <c r="J7" s="29">
        <f t="shared" si="3"/>
        <v>105906209.80218048</v>
      </c>
      <c r="K7" s="29">
        <f t="shared" si="3"/>
        <v>54922357.365203418</v>
      </c>
      <c r="L7" s="29">
        <f t="shared" si="5"/>
        <v>160828567.16738391</v>
      </c>
      <c r="M7" s="29">
        <f>SUMIF('CHIRP Payment Calc'!H:H,A7,'CHIRP Payment Calc'!AL:AL)</f>
        <v>127235556.69735315</v>
      </c>
      <c r="N7" s="29">
        <f>SUMIF('CHIRP Payment Calc'!H:H,A7,'CHIRP Payment Calc'!AM:AM)</f>
        <v>8097104.8375893142</v>
      </c>
      <c r="O7" s="27">
        <f t="shared" si="6"/>
        <v>135332661.53494248</v>
      </c>
      <c r="P7" s="29">
        <f t="shared" si="7"/>
        <v>296161228.70232642</v>
      </c>
      <c r="Q7" s="30">
        <f>COUNTIF('CHIRP Payment Calc'!H:H,A7)</f>
        <v>10</v>
      </c>
    </row>
    <row r="8" spans="1:17" x14ac:dyDescent="0.2">
      <c r="A8" s="26" t="s">
        <v>58</v>
      </c>
      <c r="B8" s="27">
        <f>SUMIF('CHIRP Payment Calc'!H:H,A8,'CHIRP Payment Calc'!L:L)</f>
        <v>88104838.448120475</v>
      </c>
      <c r="C8" s="27">
        <f>SUMIF('CHIRP Payment Calc'!H:H,A8,'CHIRP Payment Calc'!M:M)</f>
        <v>2410512.430322051</v>
      </c>
      <c r="D8" s="27">
        <f>SUMIF('CHIRP Payment Calc'!H:H,A8,'CHIRP Payment Calc'!N:N)</f>
        <v>90515350.878442526</v>
      </c>
      <c r="E8" s="27">
        <f>SUMIF('CHIRP Payment Calc'!H:H,A8,'CHIRP Payment Calc'!I:I)</f>
        <v>286780953.54597563</v>
      </c>
      <c r="F8" s="27">
        <f>SUMIF('CHIRP Payment Calc'!H:H,A8,'CHIRP Payment Calc'!J:J)</f>
        <v>259985376.57392272</v>
      </c>
      <c r="G8" s="27">
        <f>SUMIF('CHIRP Payment Calc'!H:H,A8,'CHIRP Payment Calc'!K:K)</f>
        <v>546766330.11989832</v>
      </c>
      <c r="H8" s="28">
        <f t="shared" si="4"/>
        <v>0.31</v>
      </c>
      <c r="I8" s="28">
        <f t="shared" si="4"/>
        <v>0.01</v>
      </c>
      <c r="J8" s="29">
        <f t="shared" si="3"/>
        <v>88902095.599252447</v>
      </c>
      <c r="K8" s="29">
        <f t="shared" si="3"/>
        <v>2599853.7657392272</v>
      </c>
      <c r="L8" s="29">
        <f t="shared" si="5"/>
        <v>91501949.36499168</v>
      </c>
      <c r="M8" s="29">
        <f>SUMIF('CHIRP Payment Calc'!H:H,A8,'CHIRP Payment Calc'!AL:AL)</f>
        <v>106108952.81201097</v>
      </c>
      <c r="N8" s="29">
        <f>SUMIF('CHIRP Payment Calc'!H:H,A8,'CHIRP Payment Calc'!AM:AM)</f>
        <v>70196051.674959138</v>
      </c>
      <c r="O8" s="27">
        <f t="shared" si="6"/>
        <v>176305004.48697013</v>
      </c>
      <c r="P8" s="29">
        <f t="shared" si="7"/>
        <v>267806953.85196179</v>
      </c>
      <c r="Q8" s="30">
        <f>COUNTIF('CHIRP Payment Calc'!H:H,A8)</f>
        <v>1</v>
      </c>
    </row>
    <row r="9" spans="1:17" x14ac:dyDescent="0.2">
      <c r="A9" s="26" t="s">
        <v>59</v>
      </c>
      <c r="B9" s="27">
        <f>SUMIF('CHIRP Payment Calc'!H:H,A9,'CHIRP Payment Calc'!L:L)</f>
        <v>16820924.1046592</v>
      </c>
      <c r="C9" s="27">
        <f>SUMIF('CHIRP Payment Calc'!H:H,A9,'CHIRP Payment Calc'!M:M)</f>
        <v>23504355.779036872</v>
      </c>
      <c r="D9" s="27">
        <f>SUMIF('CHIRP Payment Calc'!H:H,A9,'CHIRP Payment Calc'!N:N)</f>
        <v>40325279.883696072</v>
      </c>
      <c r="E9" s="27">
        <f>SUMIF('CHIRP Payment Calc'!H:H,A9,'CHIRP Payment Calc'!I:I)</f>
        <v>98128748.58212468</v>
      </c>
      <c r="F9" s="27">
        <f>SUMIF('CHIRP Payment Calc'!H:H,A9,'CHIRP Payment Calc'!J:J)</f>
        <v>59155755.451795287</v>
      </c>
      <c r="G9" s="27">
        <f>SUMIF('CHIRP Payment Calc'!H:H,A9,'CHIRP Payment Calc'!K:K)</f>
        <v>157284504.03391996</v>
      </c>
      <c r="H9" s="28">
        <f t="shared" si="4"/>
        <v>0.17</v>
      </c>
      <c r="I9" s="28">
        <f t="shared" si="4"/>
        <v>0.4</v>
      </c>
      <c r="J9" s="29">
        <f t="shared" si="3"/>
        <v>16681887.258961197</v>
      </c>
      <c r="K9" s="29">
        <f t="shared" si="3"/>
        <v>23662302.180718116</v>
      </c>
      <c r="L9" s="29">
        <f t="shared" si="5"/>
        <v>40344189.43967931</v>
      </c>
      <c r="M9" s="29">
        <f>SUMIF('CHIRP Payment Calc'!H:H,A9,'CHIRP Payment Calc'!AL:AL)</f>
        <v>0</v>
      </c>
      <c r="N9" s="29">
        <f>SUMIF('CHIRP Payment Calc'!H:H,A9,'CHIRP Payment Calc'!AM:AM)</f>
        <v>0</v>
      </c>
      <c r="O9" s="27">
        <f t="shared" si="6"/>
        <v>0</v>
      </c>
      <c r="P9" s="29">
        <f t="shared" si="7"/>
        <v>40344189.43967931</v>
      </c>
      <c r="Q9" s="30">
        <f>COUNTIF('CHIRP Payment Calc'!H:H,A9)</f>
        <v>1</v>
      </c>
    </row>
    <row r="10" spans="1:17" x14ac:dyDescent="0.2">
      <c r="A10" s="26" t="s">
        <v>60</v>
      </c>
      <c r="B10" s="27">
        <f>SUMIF('CHIRP Payment Calc'!H:H,A10,'CHIRP Payment Calc'!L:L)</f>
        <v>43857794.790355213</v>
      </c>
      <c r="C10" s="27">
        <f>SUMIF('CHIRP Payment Calc'!H:H,A10,'CHIRP Payment Calc'!M:M)</f>
        <v>54355567.719286561</v>
      </c>
      <c r="D10" s="27">
        <f>SUMIF('CHIRP Payment Calc'!H:H,A10,'CHIRP Payment Calc'!N:N)</f>
        <v>98213362.509641796</v>
      </c>
      <c r="E10" s="27">
        <f>SUMIF('CHIRP Payment Calc'!H:H,A10,'CHIRP Payment Calc'!I:I)</f>
        <v>87988704.047623515</v>
      </c>
      <c r="F10" s="27">
        <f>SUMIF('CHIRP Payment Calc'!H:H,A10,'CHIRP Payment Calc'!J:J)</f>
        <v>49953914.903067417</v>
      </c>
      <c r="G10" s="27">
        <f>SUMIF('CHIRP Payment Calc'!H:H,A10,'CHIRP Payment Calc'!K:K)</f>
        <v>137942618.95069093</v>
      </c>
      <c r="H10" s="28">
        <f t="shared" si="4"/>
        <v>0.5</v>
      </c>
      <c r="I10" s="28">
        <f t="shared" si="4"/>
        <v>1.0900000000000001</v>
      </c>
      <c r="J10" s="29">
        <f t="shared" si="3"/>
        <v>43994352.023811758</v>
      </c>
      <c r="K10" s="29">
        <f t="shared" si="3"/>
        <v>54449767.244343489</v>
      </c>
      <c r="L10" s="29">
        <f t="shared" si="5"/>
        <v>98444119.268155247</v>
      </c>
      <c r="M10" s="29">
        <f>SUMIF('CHIRP Payment Calc'!H:H,A10,'CHIRP Payment Calc'!AL:AL)</f>
        <v>44195183.02865757</v>
      </c>
      <c r="N10" s="29">
        <f>SUMIF('CHIRP Payment Calc'!H:H,A10,'CHIRP Payment Calc'!AM:AM)</f>
        <v>0</v>
      </c>
      <c r="O10" s="27">
        <f t="shared" si="6"/>
        <v>44195183.02865757</v>
      </c>
      <c r="P10" s="29">
        <f t="shared" si="7"/>
        <v>142639302.29681283</v>
      </c>
      <c r="Q10" s="30">
        <f>COUNTIF('CHIRP Payment Calc'!H:H,A10)</f>
        <v>10</v>
      </c>
    </row>
    <row r="11" spans="1:17" x14ac:dyDescent="0.2">
      <c r="A11" s="26" t="s">
        <v>61</v>
      </c>
      <c r="B11" s="27">
        <f>SUMIF('CHIRP Payment Calc'!H:H,A11,'CHIRP Payment Calc'!L:L)</f>
        <v>125361277.00245824</v>
      </c>
      <c r="C11" s="27">
        <f>SUMIF('CHIRP Payment Calc'!H:H,A11,'CHIRP Payment Calc'!M:M)</f>
        <v>59744207.027366906</v>
      </c>
      <c r="D11" s="27">
        <f>SUMIF('CHIRP Payment Calc'!H:H,A11,'CHIRP Payment Calc'!N:N)</f>
        <v>185105484.02982512</v>
      </c>
      <c r="E11" s="27">
        <f>SUMIF('CHIRP Payment Calc'!H:H,A11,'CHIRP Payment Calc'!I:I)</f>
        <v>169886755.10388878</v>
      </c>
      <c r="F11" s="27">
        <f>SUMIF('CHIRP Payment Calc'!H:H,A11,'CHIRP Payment Calc'!J:J)</f>
        <v>102901727.40698656</v>
      </c>
      <c r="G11" s="27">
        <f>SUMIF('CHIRP Payment Calc'!H:H,A11,'CHIRP Payment Calc'!K:K)</f>
        <v>272788482.51087534</v>
      </c>
      <c r="H11" s="28">
        <f t="shared" si="4"/>
        <v>0.74</v>
      </c>
      <c r="I11" s="28">
        <f t="shared" si="4"/>
        <v>0.57999999999999996</v>
      </c>
      <c r="J11" s="29">
        <f t="shared" si="3"/>
        <v>125716198.7768777</v>
      </c>
      <c r="K11" s="29">
        <f t="shared" si="3"/>
        <v>59683001.896052204</v>
      </c>
      <c r="L11" s="29">
        <f t="shared" si="5"/>
        <v>185399200.67292991</v>
      </c>
      <c r="M11" s="29">
        <f>SUMIF('CHIRP Payment Calc'!H:H,A11,'CHIRP Payment Calc'!AL:AL)</f>
        <v>93119493.059551343</v>
      </c>
      <c r="N11" s="29">
        <f>SUMIF('CHIRP Payment Calc'!H:H,A11,'CHIRP Payment Calc'!AM:AM)</f>
        <v>25857139.886622936</v>
      </c>
      <c r="O11" s="27">
        <f t="shared" si="6"/>
        <v>118976632.94617428</v>
      </c>
      <c r="P11" s="29">
        <f t="shared" si="7"/>
        <v>304375833.61910421</v>
      </c>
      <c r="Q11" s="30">
        <f>COUNTIF('CHIRP Payment Calc'!H:H,A11)</f>
        <v>12</v>
      </c>
    </row>
    <row r="12" spans="1:17" x14ac:dyDescent="0.2">
      <c r="A12" s="26" t="s">
        <v>62</v>
      </c>
      <c r="B12" s="27">
        <f>SUMIF('CHIRP Payment Calc'!H:H,A12,'CHIRP Payment Calc'!L:L)</f>
        <v>96344049.462618783</v>
      </c>
      <c r="C12" s="27">
        <f>SUMIF('CHIRP Payment Calc'!H:H,A12,'CHIRP Payment Calc'!M:M)</f>
        <v>-11736498.561470699</v>
      </c>
      <c r="D12" s="27">
        <f>SUMIF('CHIRP Payment Calc'!H:H,A12,'CHIRP Payment Calc'!N:N)</f>
        <v>84607550.901148096</v>
      </c>
      <c r="E12" s="27">
        <f>SUMIF('CHIRP Payment Calc'!H:H,A12,'CHIRP Payment Calc'!I:I)</f>
        <v>163249506.96852756</v>
      </c>
      <c r="F12" s="27">
        <f>SUMIF('CHIRP Payment Calc'!H:H,A12,'CHIRP Payment Calc'!J:J)</f>
        <v>236110435.11044297</v>
      </c>
      <c r="G12" s="27">
        <f>SUMIF('CHIRP Payment Calc'!H:H,A12,'CHIRP Payment Calc'!K:K)</f>
        <v>399359942.07897043</v>
      </c>
      <c r="H12" s="28">
        <f t="shared" si="4"/>
        <v>0.59</v>
      </c>
      <c r="I12" s="28">
        <f t="shared" si="4"/>
        <v>0</v>
      </c>
      <c r="J12" s="29">
        <f t="shared" si="3"/>
        <v>96317209.111431256</v>
      </c>
      <c r="K12" s="29">
        <f t="shared" si="3"/>
        <v>0</v>
      </c>
      <c r="L12" s="29">
        <f t="shared" si="5"/>
        <v>96317209.111431256</v>
      </c>
      <c r="M12" s="29">
        <f>SUMIF('CHIRP Payment Calc'!H:H,A12,'CHIRP Payment Calc'!AL:AL)</f>
        <v>56774578.140208967</v>
      </c>
      <c r="N12" s="29">
        <f>SUMIF('CHIRP Payment Calc'!H:H,A12,'CHIRP Payment Calc'!AM:AM)</f>
        <v>63567169.419663556</v>
      </c>
      <c r="O12" s="27">
        <f t="shared" si="6"/>
        <v>120341747.55987252</v>
      </c>
      <c r="P12" s="29">
        <f t="shared" si="7"/>
        <v>216658956.67130378</v>
      </c>
      <c r="Q12" s="30">
        <f>COUNTIF('CHIRP Payment Calc'!H:H,A12)</f>
        <v>4</v>
      </c>
    </row>
    <row r="13" spans="1:17" x14ac:dyDescent="0.2">
      <c r="A13" s="26" t="s">
        <v>63</v>
      </c>
      <c r="B13" s="27">
        <f>SUMIF('CHIRP Payment Calc'!H:H,A13,'CHIRP Payment Calc'!L:L)</f>
        <v>109549530.15615231</v>
      </c>
      <c r="C13" s="27">
        <f>SUMIF('CHIRP Payment Calc'!H:H,A13,'CHIRP Payment Calc'!M:M)</f>
        <v>46522665.642418176</v>
      </c>
      <c r="D13" s="27">
        <f>SUMIF('CHIRP Payment Calc'!H:H,A13,'CHIRP Payment Calc'!N:N)</f>
        <v>156072195.79857054</v>
      </c>
      <c r="E13" s="27">
        <f>SUMIF('CHIRP Payment Calc'!H:H,A13,'CHIRP Payment Calc'!I:I)</f>
        <v>142021647.16896278</v>
      </c>
      <c r="F13" s="27">
        <f>SUMIF('CHIRP Payment Calc'!H:H,A13,'CHIRP Payment Calc'!J:J)</f>
        <v>70769557.465427443</v>
      </c>
      <c r="G13" s="27">
        <f>SUMIF('CHIRP Payment Calc'!H:H,A13,'CHIRP Payment Calc'!K:K)</f>
        <v>212791204.63439026</v>
      </c>
      <c r="H13" s="28">
        <f t="shared" si="4"/>
        <v>0.77</v>
      </c>
      <c r="I13" s="28">
        <f t="shared" si="4"/>
        <v>0.66</v>
      </c>
      <c r="J13" s="29">
        <f t="shared" si="3"/>
        <v>109356668.32010134</v>
      </c>
      <c r="K13" s="29">
        <f t="shared" si="3"/>
        <v>46707907.927182116</v>
      </c>
      <c r="L13" s="29">
        <f t="shared" si="5"/>
        <v>156064576.24728346</v>
      </c>
      <c r="M13" s="29">
        <f>SUMIF('CHIRP Payment Calc'!H:H,A13,'CHIRP Payment Calc'!AL:AL)</f>
        <v>155984797.25224105</v>
      </c>
      <c r="N13" s="29">
        <f>SUMIF('CHIRP Payment Calc'!H:H,A13,'CHIRP Payment Calc'!AM:AM)</f>
        <v>16613993.896722797</v>
      </c>
      <c r="O13" s="27">
        <f t="shared" si="6"/>
        <v>172598791.14896384</v>
      </c>
      <c r="P13" s="29">
        <f t="shared" si="7"/>
        <v>328663367.39624727</v>
      </c>
      <c r="Q13" s="30">
        <f>COUNTIF('CHIRP Payment Calc'!H:H,A13)</f>
        <v>32</v>
      </c>
    </row>
    <row r="14" spans="1:17" x14ac:dyDescent="0.2">
      <c r="A14" s="26" t="s">
        <v>64</v>
      </c>
      <c r="B14" s="27">
        <f>SUMIF('CHIRP Payment Calc'!H:H,A14,'CHIRP Payment Calc'!L:L)</f>
        <v>12239350.940181583</v>
      </c>
      <c r="C14" s="27">
        <f>SUMIF('CHIRP Payment Calc'!H:H,A14,'CHIRP Payment Calc'!M:M)</f>
        <v>12002280.07125929</v>
      </c>
      <c r="D14" s="27">
        <f>SUMIF('CHIRP Payment Calc'!H:H,A14,'CHIRP Payment Calc'!N:N)</f>
        <v>24241631.011440873</v>
      </c>
      <c r="E14" s="27">
        <f>SUMIF('CHIRP Payment Calc'!H:H,A14,'CHIRP Payment Calc'!I:I)</f>
        <v>121101378.6882004</v>
      </c>
      <c r="F14" s="27">
        <f>SUMIF('CHIRP Payment Calc'!H:H,A14,'CHIRP Payment Calc'!J:J)</f>
        <v>87110808.521851867</v>
      </c>
      <c r="G14" s="27">
        <f>SUMIF('CHIRP Payment Calc'!H:H,A14,'CHIRP Payment Calc'!K:K)</f>
        <v>208212187.21005225</v>
      </c>
      <c r="H14" s="28">
        <f t="shared" si="4"/>
        <v>0.1</v>
      </c>
      <c r="I14" s="28">
        <f t="shared" si="4"/>
        <v>0.14000000000000001</v>
      </c>
      <c r="J14" s="29">
        <f t="shared" si="3"/>
        <v>12110137.868820041</v>
      </c>
      <c r="K14" s="29">
        <f t="shared" si="3"/>
        <v>12195513.193059262</v>
      </c>
      <c r="L14" s="29">
        <f t="shared" si="5"/>
        <v>24305651.061879303</v>
      </c>
      <c r="M14" s="29">
        <f>SUMIF('CHIRP Payment Calc'!H:H,A14,'CHIRP Payment Calc'!AL:AL)</f>
        <v>145321654.42584047</v>
      </c>
      <c r="N14" s="29">
        <f>SUMIF('CHIRP Payment Calc'!H:H,A14,'CHIRP Payment Calc'!AM:AM)</f>
        <v>37457647.664396301</v>
      </c>
      <c r="O14" s="27">
        <f t="shared" si="6"/>
        <v>182779302.09023678</v>
      </c>
      <c r="P14" s="29">
        <f t="shared" si="7"/>
        <v>207084953.15211609</v>
      </c>
      <c r="Q14" s="30">
        <f>COUNTIF('CHIRP Payment Calc'!H:H,A14)</f>
        <v>1</v>
      </c>
    </row>
    <row r="15" spans="1:17" x14ac:dyDescent="0.2">
      <c r="A15" s="26" t="s">
        <v>65</v>
      </c>
      <c r="B15" s="31">
        <f>SUMIF('CHIRP Payment Calc'!H:H,A15,'CHIRP Payment Calc'!L:L)</f>
        <v>-25420355.926674351</v>
      </c>
      <c r="C15" s="31">
        <f>SUMIF('CHIRP Payment Calc'!H:H,A15,'CHIRP Payment Calc'!M:M)</f>
        <v>24999288.796928938</v>
      </c>
      <c r="D15" s="31">
        <f>SUMIF('CHIRP Payment Calc'!H:H,A15,'CHIRP Payment Calc'!N:N)</f>
        <v>-421067.12974541163</v>
      </c>
      <c r="E15" s="31">
        <f>SUMIF('CHIRP Payment Calc'!H:H,A15,'CHIRP Payment Calc'!I:I)</f>
        <v>56529929.076704405</v>
      </c>
      <c r="F15" s="31">
        <f>SUMIF('CHIRP Payment Calc'!H:H,A15,'CHIRP Payment Calc'!J:J)</f>
        <v>31502447.715953298</v>
      </c>
      <c r="G15" s="31">
        <f>SUMIF('CHIRP Payment Calc'!H:H,A15,'CHIRP Payment Calc'!K:K)</f>
        <v>88032376.792657703</v>
      </c>
      <c r="H15" s="28">
        <f t="shared" si="4"/>
        <v>0</v>
      </c>
      <c r="I15" s="28">
        <f t="shared" si="4"/>
        <v>0.79</v>
      </c>
      <c r="J15" s="29">
        <f t="shared" si="3"/>
        <v>0</v>
      </c>
      <c r="K15" s="29">
        <f t="shared" si="3"/>
        <v>24886933.695603106</v>
      </c>
      <c r="L15" s="29">
        <f t="shared" si="5"/>
        <v>24886933.695603106</v>
      </c>
      <c r="M15" s="29">
        <f>SUMIF('CHIRP Payment Calc'!H:H,A15,'CHIRP Payment Calc'!AL:AL)</f>
        <v>255270.76487210992</v>
      </c>
      <c r="N15" s="29">
        <f>SUMIF('CHIRP Payment Calc'!H:H,A15,'CHIRP Payment Calc'!AM:AM)</f>
        <v>14616976.986738684</v>
      </c>
      <c r="O15" s="27">
        <f t="shared" si="6"/>
        <v>14872247.751610793</v>
      </c>
      <c r="P15" s="29">
        <f t="shared" si="7"/>
        <v>39759181.447213903</v>
      </c>
      <c r="Q15" s="30">
        <f>COUNTIF('CHIRP Payment Calc'!H:H,A15)</f>
        <v>9</v>
      </c>
    </row>
    <row r="16" spans="1:17" x14ac:dyDescent="0.2">
      <c r="A16" s="26" t="s">
        <v>66</v>
      </c>
      <c r="B16" s="27">
        <f>SUMIF('CHIRP Payment Calc'!H:H,A16,'CHIRP Payment Calc'!L:L)</f>
        <v>16733292.209440429</v>
      </c>
      <c r="C16" s="27">
        <f>SUMIF('CHIRP Payment Calc'!H:H,A16,'CHIRP Payment Calc'!M:M)</f>
        <v>15964007.642434841</v>
      </c>
      <c r="D16" s="27">
        <f>SUMIF('CHIRP Payment Calc'!H:H,A16,'CHIRP Payment Calc'!N:N)</f>
        <v>32697299.851875268</v>
      </c>
      <c r="E16" s="27">
        <f>SUMIF('CHIRP Payment Calc'!H:H,A16,'CHIRP Payment Calc'!I:I)</f>
        <v>55259074.159029871</v>
      </c>
      <c r="F16" s="27">
        <f>SUMIF('CHIRP Payment Calc'!H:H,A16,'CHIRP Payment Calc'!J:J)</f>
        <v>19718489.670664337</v>
      </c>
      <c r="G16" s="27">
        <f>SUMIF('CHIRP Payment Calc'!H:H,A16,'CHIRP Payment Calc'!K:K)</f>
        <v>74977563.829694211</v>
      </c>
      <c r="H16" s="28">
        <f t="shared" si="4"/>
        <v>0.3</v>
      </c>
      <c r="I16" s="28">
        <f t="shared" si="4"/>
        <v>0.81</v>
      </c>
      <c r="J16" s="29">
        <f t="shared" si="3"/>
        <v>16577722.247708961</v>
      </c>
      <c r="K16" s="29">
        <f t="shared" si="3"/>
        <v>15971976.633238114</v>
      </c>
      <c r="L16" s="29">
        <f t="shared" si="5"/>
        <v>32549698.880947076</v>
      </c>
      <c r="M16" s="29">
        <f>SUMIF('CHIRP Payment Calc'!H:H,A16,'CHIRP Payment Calc'!AL:AL)</f>
        <v>34217728.080326654</v>
      </c>
      <c r="N16" s="29">
        <f>SUMIF('CHIRP Payment Calc'!H:H,A16,'CHIRP Payment Calc'!AM:AM)</f>
        <v>4705313.5586285926</v>
      </c>
      <c r="O16" s="27">
        <f t="shared" si="6"/>
        <v>38923041.63895525</v>
      </c>
      <c r="P16" s="29">
        <f t="shared" si="7"/>
        <v>71472740.519902319</v>
      </c>
      <c r="Q16" s="30">
        <f>COUNTIF('CHIRP Payment Calc'!H:H,A16)</f>
        <v>4</v>
      </c>
    </row>
    <row r="17" spans="1:17" x14ac:dyDescent="0.2">
      <c r="A17" s="26" t="s">
        <v>67</v>
      </c>
      <c r="B17" s="27">
        <f>SUMIF('CHIRP Payment Calc'!H:H,A17,'CHIRP Payment Calc'!L:L)</f>
        <v>6565163.6260006605</v>
      </c>
      <c r="C17" s="27">
        <f>SUMIF('CHIRP Payment Calc'!H:H,A17,'CHIRP Payment Calc'!M:M)</f>
        <v>19251828.400487002</v>
      </c>
      <c r="D17" s="27">
        <f>SUMIF('CHIRP Payment Calc'!H:H,A17,'CHIRP Payment Calc'!N:N)</f>
        <v>25816992.02648766</v>
      </c>
      <c r="E17" s="27">
        <f>SUMIF('CHIRP Payment Calc'!H:H,A17,'CHIRP Payment Calc'!I:I)</f>
        <v>62485692.776342593</v>
      </c>
      <c r="F17" s="27">
        <f>SUMIF('CHIRP Payment Calc'!H:H,A17,'CHIRP Payment Calc'!J:J)</f>
        <v>34378710.82754723</v>
      </c>
      <c r="G17" s="27">
        <f>SUMIF('CHIRP Payment Calc'!H:H,A17,'CHIRP Payment Calc'!K:K)</f>
        <v>96864403.603889808</v>
      </c>
      <c r="H17" s="28">
        <f t="shared" si="4"/>
        <v>0.11</v>
      </c>
      <c r="I17" s="28">
        <f t="shared" si="4"/>
        <v>0.56000000000000005</v>
      </c>
      <c r="J17" s="29">
        <f t="shared" si="3"/>
        <v>6873426.2053976851</v>
      </c>
      <c r="K17" s="29">
        <f t="shared" si="3"/>
        <v>19252078.06342645</v>
      </c>
      <c r="L17" s="29">
        <f t="shared" si="5"/>
        <v>26125504.268824134</v>
      </c>
      <c r="M17" s="29">
        <f>SUMIF('CHIRP Payment Calc'!H:H,A17,'CHIRP Payment Calc'!AL:AL)</f>
        <v>91660386.078685194</v>
      </c>
      <c r="N17" s="29">
        <f>SUMIF('CHIRP Payment Calc'!H:H,A17,'CHIRP Payment Calc'!AM:AM)</f>
        <v>14019546.915045772</v>
      </c>
      <c r="O17" s="27">
        <f t="shared" si="6"/>
        <v>105679932.99373096</v>
      </c>
      <c r="P17" s="29">
        <f t="shared" si="7"/>
        <v>131805437.26255509</v>
      </c>
      <c r="Q17" s="30">
        <f>COUNTIF('CHIRP Payment Calc'!H:H,A17)</f>
        <v>7</v>
      </c>
    </row>
    <row r="18" spans="1:17" x14ac:dyDescent="0.2">
      <c r="A18" s="26" t="s">
        <v>68</v>
      </c>
      <c r="B18" s="27">
        <f>SUMIF('CHIRP Payment Calc'!H:H,A18,'CHIRP Payment Calc'!L:L)</f>
        <v>40721974.793194607</v>
      </c>
      <c r="C18" s="27">
        <f>SUMIF('CHIRP Payment Calc'!H:H,A18,'CHIRP Payment Calc'!M:M)</f>
        <v>34876709.126231402</v>
      </c>
      <c r="D18" s="27">
        <f>SUMIF('CHIRP Payment Calc'!H:H,A18,'CHIRP Payment Calc'!N:N)</f>
        <v>75598683.919425994</v>
      </c>
      <c r="E18" s="27">
        <f>SUMIF('CHIRP Payment Calc'!H:H,A18,'CHIRP Payment Calc'!I:I)</f>
        <v>102312707.71135947</v>
      </c>
      <c r="F18" s="27">
        <f>SUMIF('CHIRP Payment Calc'!H:H,A18,'CHIRP Payment Calc'!J:J)</f>
        <v>29072066.851569027</v>
      </c>
      <c r="G18" s="27">
        <f>SUMIF('CHIRP Payment Calc'!H:H,A18,'CHIRP Payment Calc'!K:K)</f>
        <v>131384774.5629285</v>
      </c>
      <c r="H18" s="28">
        <f t="shared" si="4"/>
        <v>0.4</v>
      </c>
      <c r="I18" s="28">
        <f t="shared" si="4"/>
        <v>1.2</v>
      </c>
      <c r="J18" s="29">
        <f t="shared" si="3"/>
        <v>40925083.084543794</v>
      </c>
      <c r="K18" s="29">
        <f t="shared" si="3"/>
        <v>34886480.221882828</v>
      </c>
      <c r="L18" s="29">
        <f t="shared" si="5"/>
        <v>75811563.306426615</v>
      </c>
      <c r="M18" s="29">
        <f>SUMIF('CHIRP Payment Calc'!H:H,A18,'CHIRP Payment Calc'!AL:AL)</f>
        <v>95519916.611889452</v>
      </c>
      <c r="N18" s="29">
        <f>SUMIF('CHIRP Payment Calc'!H:H,A18,'CHIRP Payment Calc'!AM:AM)</f>
        <v>759335.40029155731</v>
      </c>
      <c r="O18" s="27">
        <f t="shared" si="6"/>
        <v>96279252.012181014</v>
      </c>
      <c r="P18" s="29">
        <f t="shared" si="7"/>
        <v>172090815.31860763</v>
      </c>
      <c r="Q18" s="30">
        <f>COUNTIF('CHIRP Payment Calc'!H:H,A18)</f>
        <v>19</v>
      </c>
    </row>
    <row r="19" spans="1:17" x14ac:dyDescent="0.2">
      <c r="A19" s="26" t="s">
        <v>69</v>
      </c>
      <c r="B19" s="27">
        <f>SUMIF('CHIRP Payment Calc'!H:H,A19,'CHIRP Payment Calc'!L:L)</f>
        <v>17068000.897616878</v>
      </c>
      <c r="C19" s="27">
        <f>SUMIF('CHIRP Payment Calc'!H:H,A19,'CHIRP Payment Calc'!M:M)</f>
        <v>7832476.508830823</v>
      </c>
      <c r="D19" s="27">
        <f>SUMIF('CHIRP Payment Calc'!H:H,A19,'CHIRP Payment Calc'!N:N)</f>
        <v>24900477.406447701</v>
      </c>
      <c r="E19" s="27">
        <f>SUMIF('CHIRP Payment Calc'!H:H,A19,'CHIRP Payment Calc'!I:I)</f>
        <v>56591987.314061388</v>
      </c>
      <c r="F19" s="27">
        <f>SUMIF('CHIRP Payment Calc'!H:H,A19,'CHIRP Payment Calc'!J:J)</f>
        <v>73810919.489973441</v>
      </c>
      <c r="G19" s="27">
        <f>SUMIF('CHIRP Payment Calc'!H:H,A19,'CHIRP Payment Calc'!K:K)</f>
        <v>130402906.80403483</v>
      </c>
      <c r="H19" s="28">
        <f t="shared" si="4"/>
        <v>0.3</v>
      </c>
      <c r="I19" s="28">
        <f t="shared" si="4"/>
        <v>0.11</v>
      </c>
      <c r="J19" s="29">
        <f t="shared" si="3"/>
        <v>16977596.194218416</v>
      </c>
      <c r="K19" s="29">
        <f t="shared" si="3"/>
        <v>8119201.1438970789</v>
      </c>
      <c r="L19" s="29">
        <f t="shared" si="5"/>
        <v>25096797.338115495</v>
      </c>
      <c r="M19" s="29">
        <f>SUMIF('CHIRP Payment Calc'!H:H,A19,'CHIRP Payment Calc'!AL:AL)</f>
        <v>63383025.791748762</v>
      </c>
      <c r="N19" s="29">
        <f>SUMIF('CHIRP Payment Calc'!H:H,A19,'CHIRP Payment Calc'!AM:AM)</f>
        <v>14024074.703094954</v>
      </c>
      <c r="O19" s="27">
        <f t="shared" si="6"/>
        <v>77407100.494843721</v>
      </c>
      <c r="P19" s="29">
        <f t="shared" si="7"/>
        <v>102503897.83295922</v>
      </c>
      <c r="Q19" s="30">
        <f>COUNTIF('CHIRP Payment Calc'!H:H,A19)</f>
        <v>1</v>
      </c>
    </row>
    <row r="20" spans="1:17" x14ac:dyDescent="0.2">
      <c r="A20" s="26" t="s">
        <v>70</v>
      </c>
      <c r="B20" s="27">
        <f>SUMIF('CHIRP Payment Calc'!H:H,A20,'CHIRP Payment Calc'!L:L)</f>
        <v>38695962.710929386</v>
      </c>
      <c r="C20" s="27">
        <f>SUMIF('CHIRP Payment Calc'!H:H,A20,'CHIRP Payment Calc'!M:M)</f>
        <v>41734650.341664568</v>
      </c>
      <c r="D20" s="27">
        <f>SUMIF('CHIRP Payment Calc'!H:H,A20,'CHIRP Payment Calc'!N:N)</f>
        <v>80430613.052593946</v>
      </c>
      <c r="E20" s="27">
        <f>SUMIF('CHIRP Payment Calc'!H:H,A20,'CHIRP Payment Calc'!I:I)</f>
        <v>64295116.068540238</v>
      </c>
      <c r="F20" s="27">
        <f>SUMIF('CHIRP Payment Calc'!H:H,A20,'CHIRP Payment Calc'!J:J)</f>
        <v>34072661.430455163</v>
      </c>
      <c r="G20" s="27">
        <f>SUMIF('CHIRP Payment Calc'!H:H,A20,'CHIRP Payment Calc'!K:K)</f>
        <v>98367777.498995423</v>
      </c>
      <c r="H20" s="28">
        <f t="shared" si="4"/>
        <v>0.6</v>
      </c>
      <c r="I20" s="28">
        <f t="shared" si="4"/>
        <v>1.22</v>
      </c>
      <c r="J20" s="29">
        <f t="shared" si="3"/>
        <v>38577069.641124144</v>
      </c>
      <c r="K20" s="29">
        <f t="shared" si="3"/>
        <v>41568646.9451553</v>
      </c>
      <c r="L20" s="29">
        <f t="shared" si="5"/>
        <v>80145716.586279452</v>
      </c>
      <c r="M20" s="29">
        <f>SUMIF('CHIRP Payment Calc'!H:H,A20,'CHIRP Payment Calc'!AL:AL)</f>
        <v>46527970.795316376</v>
      </c>
      <c r="N20" s="29">
        <f>SUMIF('CHIRP Payment Calc'!H:H,A20,'CHIRP Payment Calc'!AM:AM)</f>
        <v>18070882.606074959</v>
      </c>
      <c r="O20" s="27">
        <f t="shared" si="6"/>
        <v>64598853.401391335</v>
      </c>
      <c r="P20" s="29">
        <f t="shared" si="7"/>
        <v>144744569.98767078</v>
      </c>
      <c r="Q20" s="30">
        <f>COUNTIF('CHIRP Payment Calc'!H:H,A20)</f>
        <v>14</v>
      </c>
    </row>
    <row r="21" spans="1:17" x14ac:dyDescent="0.2">
      <c r="A21" s="26" t="s">
        <v>71</v>
      </c>
      <c r="B21" s="27">
        <f>SUMIF('CHIRP Payment Calc'!H:H,A21,'CHIRP Payment Calc'!L:L)</f>
        <v>22697730.678287316</v>
      </c>
      <c r="C21" s="27">
        <f>SUMIF('CHIRP Payment Calc'!H:H,A21,'CHIRP Payment Calc'!M:M)</f>
        <v>24223794.227304187</v>
      </c>
      <c r="D21" s="27">
        <f>SUMIF('CHIRP Payment Calc'!H:H,A21,'CHIRP Payment Calc'!N:N)</f>
        <v>46921524.90559151</v>
      </c>
      <c r="E21" s="27">
        <f>SUMIF('CHIRP Payment Calc'!H:H,A21,'CHIRP Payment Calc'!I:I)</f>
        <v>57189056.198800199</v>
      </c>
      <c r="F21" s="27">
        <f>SUMIF('CHIRP Payment Calc'!H:H,A21,'CHIRP Payment Calc'!J:J)</f>
        <v>25946918.16524468</v>
      </c>
      <c r="G21" s="27">
        <f>SUMIF('CHIRP Payment Calc'!H:H,A21,'CHIRP Payment Calc'!K:K)</f>
        <v>83135974.364044875</v>
      </c>
      <c r="H21" s="28">
        <f t="shared" si="4"/>
        <v>0.4</v>
      </c>
      <c r="I21" s="28">
        <f t="shared" si="4"/>
        <v>0.93</v>
      </c>
      <c r="J21" s="29">
        <f t="shared" si="3"/>
        <v>22875622.479520082</v>
      </c>
      <c r="K21" s="29">
        <f t="shared" si="3"/>
        <v>24130633.893677555</v>
      </c>
      <c r="L21" s="29">
        <f t="shared" si="5"/>
        <v>47006256.373197637</v>
      </c>
      <c r="M21" s="29">
        <f>SUMIF('CHIRP Payment Calc'!H:H,A21,'CHIRP Payment Calc'!AL:AL)</f>
        <v>62733262.764927179</v>
      </c>
      <c r="N21" s="29">
        <f>SUMIF('CHIRP Payment Calc'!H:H,A21,'CHIRP Payment Calc'!AM:AM)</f>
        <v>14135446.299175419</v>
      </c>
      <c r="O21" s="27">
        <f t="shared" si="6"/>
        <v>76868709.06410259</v>
      </c>
      <c r="P21" s="29">
        <f t="shared" si="7"/>
        <v>123874965.43730024</v>
      </c>
      <c r="Q21" s="30">
        <f>COUNTIF('CHIRP Payment Calc'!H:H,A21)</f>
        <v>9</v>
      </c>
    </row>
    <row r="22" spans="1:17" x14ac:dyDescent="0.2">
      <c r="A22" s="26" t="s">
        <v>72</v>
      </c>
      <c r="B22" s="27">
        <f>SUMIF('CHIRP Payment Calc'!H:H,A22,'CHIRP Payment Calc'!L:L)</f>
        <v>30722318.728039235</v>
      </c>
      <c r="C22" s="27">
        <f>SUMIF('CHIRP Payment Calc'!H:H,A22,'CHIRP Payment Calc'!M:M)</f>
        <v>12955887.831393909</v>
      </c>
      <c r="D22" s="27">
        <f>SUMIF('CHIRP Payment Calc'!H:H,A22,'CHIRP Payment Calc'!N:N)</f>
        <v>43678206.559433147</v>
      </c>
      <c r="E22" s="27">
        <f>SUMIF('CHIRP Payment Calc'!H:H,A22,'CHIRP Payment Calc'!I:I)</f>
        <v>63649722.938409649</v>
      </c>
      <c r="F22" s="27">
        <f>SUMIF('CHIRP Payment Calc'!H:H,A22,'CHIRP Payment Calc'!J:J)</f>
        <v>24895121.043166254</v>
      </c>
      <c r="G22" s="27">
        <f>SUMIF('CHIRP Payment Calc'!H:H,A22,'CHIRP Payment Calc'!K:K)</f>
        <v>88544843.981575906</v>
      </c>
      <c r="H22" s="28">
        <f t="shared" si="4"/>
        <v>0.48</v>
      </c>
      <c r="I22" s="28">
        <f t="shared" si="4"/>
        <v>0.52</v>
      </c>
      <c r="J22" s="29">
        <f t="shared" si="3"/>
        <v>30551867.010436632</v>
      </c>
      <c r="K22" s="29">
        <f t="shared" si="3"/>
        <v>12945462.942446452</v>
      </c>
      <c r="L22" s="29">
        <f t="shared" si="5"/>
        <v>43497329.95288308</v>
      </c>
      <c r="M22" s="29">
        <f>SUMIF('CHIRP Payment Calc'!H:H,A22,'CHIRP Payment Calc'!AL:AL)</f>
        <v>3818983.376304579</v>
      </c>
      <c r="N22" s="29">
        <f>SUMIF('CHIRP Payment Calc'!H:H,A22,'CHIRP Payment Calc'!AM:AM)</f>
        <v>18173438.361511365</v>
      </c>
      <c r="O22" s="27">
        <f t="shared" si="6"/>
        <v>21992421.737815943</v>
      </c>
      <c r="P22" s="29">
        <f t="shared" si="7"/>
        <v>65489751.690699026</v>
      </c>
      <c r="Q22" s="30">
        <f>COUNTIF('CHIRP Payment Calc'!H:H,A22)</f>
        <v>1</v>
      </c>
    </row>
    <row r="23" spans="1:17" x14ac:dyDescent="0.2">
      <c r="A23" s="26" t="s">
        <v>73</v>
      </c>
      <c r="B23" s="27">
        <f>SUMIF('CHIRP Payment Calc'!H:H,A23,'CHIRP Payment Calc'!L:L)</f>
        <v>-7120589.0093540698</v>
      </c>
      <c r="C23" s="27">
        <f>SUMIF('CHIRP Payment Calc'!H:H,A23,'CHIRP Payment Calc'!M:M)</f>
        <v>7001127.1305864751</v>
      </c>
      <c r="D23" s="27">
        <f>SUMIF('CHIRP Payment Calc'!H:H,A23,'CHIRP Payment Calc'!N:N)</f>
        <v>-119461.8787675947</v>
      </c>
      <c r="E23" s="27">
        <f>SUMIF('CHIRP Payment Calc'!H:H,A23,'CHIRP Payment Calc'!I:I)</f>
        <v>55739533.090755835</v>
      </c>
      <c r="F23" s="27">
        <f>SUMIF('CHIRP Payment Calc'!H:H,A23,'CHIRP Payment Calc'!J:J)</f>
        <v>17258587.267872505</v>
      </c>
      <c r="G23" s="27">
        <f>SUMIF('CHIRP Payment Calc'!H:H,A23,'CHIRP Payment Calc'!K:K)</f>
        <v>72998120.358628333</v>
      </c>
      <c r="H23" s="28">
        <f t="shared" si="4"/>
        <v>0</v>
      </c>
      <c r="I23" s="28">
        <f t="shared" si="4"/>
        <v>0.41</v>
      </c>
      <c r="J23" s="29">
        <f t="shared" si="3"/>
        <v>0</v>
      </c>
      <c r="K23" s="29">
        <f t="shared" si="3"/>
        <v>7076020.779827727</v>
      </c>
      <c r="L23" s="29">
        <f t="shared" si="5"/>
        <v>7076020.779827727</v>
      </c>
      <c r="M23" s="29">
        <f>SUMIF('CHIRP Payment Calc'!H:H,A23,'CHIRP Payment Calc'!AL:AL)</f>
        <v>82494508.974318638</v>
      </c>
      <c r="N23" s="29">
        <f>SUMIF('CHIRP Payment Calc'!H:H,A23,'CHIRP Payment Calc'!AM:AM)</f>
        <v>20710304.721447006</v>
      </c>
      <c r="O23" s="27">
        <f t="shared" si="6"/>
        <v>103204813.69576564</v>
      </c>
      <c r="P23" s="29">
        <f t="shared" si="7"/>
        <v>110280834.47559337</v>
      </c>
      <c r="Q23" s="30">
        <f>COUNTIF('CHIRP Payment Calc'!H:H,A23)</f>
        <v>1</v>
      </c>
    </row>
    <row r="24" spans="1:17" x14ac:dyDescent="0.2">
      <c r="A24" s="26" t="s">
        <v>74</v>
      </c>
      <c r="B24" s="27">
        <f>SUMIF('CHIRP Payment Calc'!H:H,A24,'CHIRP Payment Calc'!L:L)</f>
        <v>19806805.782774828</v>
      </c>
      <c r="C24" s="27">
        <f>SUMIF('CHIRP Payment Calc'!H:H,A24,'CHIRP Payment Calc'!M:M)</f>
        <v>16162640.840271417</v>
      </c>
      <c r="D24" s="27">
        <f>SUMIF('CHIRP Payment Calc'!H:H,A24,'CHIRP Payment Calc'!N:N)</f>
        <v>35969446.623046249</v>
      </c>
      <c r="E24" s="27">
        <f>SUMIF('CHIRP Payment Calc'!H:H,A24,'CHIRP Payment Calc'!I:I)</f>
        <v>23508514.142525017</v>
      </c>
      <c r="F24" s="27">
        <f>SUMIF('CHIRP Payment Calc'!H:H,A24,'CHIRP Payment Calc'!J:J)</f>
        <v>14331763.547079656</v>
      </c>
      <c r="G24" s="27">
        <f>SUMIF('CHIRP Payment Calc'!H:H,A24,'CHIRP Payment Calc'!K:K)</f>
        <v>37840277.68960467</v>
      </c>
      <c r="H24" s="28">
        <f t="shared" si="4"/>
        <v>0.84</v>
      </c>
      <c r="I24" s="28">
        <f t="shared" si="4"/>
        <v>1.1299999999999999</v>
      </c>
      <c r="J24" s="29">
        <f t="shared" si="3"/>
        <v>19747151.879721012</v>
      </c>
      <c r="K24" s="29">
        <f t="shared" si="3"/>
        <v>16194892.808200009</v>
      </c>
      <c r="L24" s="29">
        <f t="shared" si="5"/>
        <v>35942044.687921017</v>
      </c>
      <c r="M24" s="29">
        <f>SUMIF('CHIRP Payment Calc'!H:H,A24,'CHIRP Payment Calc'!AL:AL)</f>
        <v>12576655.534380125</v>
      </c>
      <c r="N24" s="29">
        <f>SUMIF('CHIRP Payment Calc'!H:H,A24,'CHIRP Payment Calc'!AM:AM)</f>
        <v>2828778.1512889033</v>
      </c>
      <c r="O24" s="27">
        <f t="shared" si="6"/>
        <v>15405433.685669027</v>
      </c>
      <c r="P24" s="29">
        <f t="shared" si="7"/>
        <v>51347478.373590045</v>
      </c>
      <c r="Q24" s="30">
        <f>COUNTIF('CHIRP Payment Calc'!H:H,A24)</f>
        <v>4</v>
      </c>
    </row>
    <row r="25" spans="1:17" x14ac:dyDescent="0.2">
      <c r="A25" s="26" t="s">
        <v>75</v>
      </c>
      <c r="B25" s="27">
        <f>SUMIF('CHIRP Payment Calc'!H:H,A25,'CHIRP Payment Calc'!L:L)</f>
        <v>-8313527.4011652116</v>
      </c>
      <c r="C25" s="27">
        <f>SUMIF('CHIRP Payment Calc'!H:H,A25,'CHIRP Payment Calc'!M:M)</f>
        <v>5015312.7806524653</v>
      </c>
      <c r="D25" s="27">
        <f>SUMIF('CHIRP Payment Calc'!H:H,A25,'CHIRP Payment Calc'!N:N)</f>
        <v>-3298214.6205127463</v>
      </c>
      <c r="E25" s="27">
        <f>SUMIF('CHIRP Payment Calc'!H:H,A25,'CHIRP Payment Calc'!I:I)</f>
        <v>29796203.416901547</v>
      </c>
      <c r="F25" s="27">
        <f>SUMIF('CHIRP Payment Calc'!H:H,A25,'CHIRP Payment Calc'!J:J)</f>
        <v>9192542.4045396522</v>
      </c>
      <c r="G25" s="27">
        <f>SUMIF('CHIRP Payment Calc'!H:H,A25,'CHIRP Payment Calc'!K:K)</f>
        <v>38988745.821441203</v>
      </c>
      <c r="H25" s="28">
        <f t="shared" si="4"/>
        <v>0</v>
      </c>
      <c r="I25" s="28">
        <f t="shared" si="4"/>
        <v>0.55000000000000004</v>
      </c>
      <c r="J25" s="29">
        <f t="shared" si="3"/>
        <v>0</v>
      </c>
      <c r="K25" s="29">
        <f t="shared" si="3"/>
        <v>5055898.3224968091</v>
      </c>
      <c r="L25" s="29">
        <f t="shared" si="5"/>
        <v>5055898.3224968091</v>
      </c>
      <c r="M25" s="29">
        <f>SUMIF('CHIRP Payment Calc'!H:H,A25,'CHIRP Payment Calc'!AL:AL)</f>
        <v>15791987.810957821</v>
      </c>
      <c r="N25" s="29">
        <f>SUMIF('CHIRP Payment Calc'!H:H,A25,'CHIRP Payment Calc'!AM:AM)</f>
        <v>11398752.581629168</v>
      </c>
      <c r="O25" s="27">
        <f t="shared" si="6"/>
        <v>27190740.392586991</v>
      </c>
      <c r="P25" s="29">
        <f t="shared" si="7"/>
        <v>32246638.7150838</v>
      </c>
      <c r="Q25" s="30">
        <f>COUNTIF('CHIRP Payment Calc'!H:H,A25)</f>
        <v>1</v>
      </c>
    </row>
    <row r="26" spans="1:17" x14ac:dyDescent="0.2">
      <c r="A26" s="26" t="s">
        <v>76</v>
      </c>
      <c r="B26" s="27">
        <f>SUMIF('CHIRP Payment Calc'!H:H,A26,'CHIRP Payment Calc'!L:L)</f>
        <v>2740891.5590213314</v>
      </c>
      <c r="C26" s="27">
        <f>SUMIF('CHIRP Payment Calc'!H:H,A26,'CHIRP Payment Calc'!M:M)</f>
        <v>6703528.6206314936</v>
      </c>
      <c r="D26" s="27">
        <f>SUMIF('CHIRP Payment Calc'!H:H,A26,'CHIRP Payment Calc'!N:N)</f>
        <v>9444420.179652825</v>
      </c>
      <c r="E26" s="27">
        <f>SUMIF('CHIRP Payment Calc'!H:H,A26,'CHIRP Payment Calc'!I:I)</f>
        <v>25791127.810008354</v>
      </c>
      <c r="F26" s="27">
        <f>SUMIF('CHIRP Payment Calc'!H:H,A26,'CHIRP Payment Calc'!J:J)</f>
        <v>5210706.0864765625</v>
      </c>
      <c r="G26" s="27">
        <f>SUMIF('CHIRP Payment Calc'!H:H,A26,'CHIRP Payment Calc'!K:K)</f>
        <v>31001833.896484919</v>
      </c>
      <c r="H26" s="28">
        <f t="shared" si="4"/>
        <v>0.11</v>
      </c>
      <c r="I26" s="28">
        <f t="shared" si="4"/>
        <v>1.29</v>
      </c>
      <c r="J26" s="29">
        <f t="shared" si="3"/>
        <v>2837024.0591009189</v>
      </c>
      <c r="K26" s="29">
        <f t="shared" si="3"/>
        <v>6721810.8515547663</v>
      </c>
      <c r="L26" s="29">
        <f t="shared" si="5"/>
        <v>9558834.9106556848</v>
      </c>
      <c r="M26" s="29">
        <f>SUMIF('CHIRP Payment Calc'!H:H,A26,'CHIRP Payment Calc'!AL:AL)</f>
        <v>9542717.2897030916</v>
      </c>
      <c r="N26" s="29">
        <f>SUMIF('CHIRP Payment Calc'!H:H,A26,'CHIRP Payment Calc'!AM:AM)</f>
        <v>6773917.9124195315</v>
      </c>
      <c r="O26" s="27">
        <f t="shared" si="6"/>
        <v>16316635.202122623</v>
      </c>
      <c r="P26" s="29">
        <f t="shared" si="7"/>
        <v>25875470.112778306</v>
      </c>
      <c r="Q26" s="30">
        <f>COUNTIF('CHIRP Payment Calc'!H:H,A26)</f>
        <v>1</v>
      </c>
    </row>
    <row r="27" spans="1:17" x14ac:dyDescent="0.2">
      <c r="A27" s="26" t="s">
        <v>77</v>
      </c>
      <c r="B27" s="27">
        <f>SUMIF('CHIRP Payment Calc'!H:H,A27,'CHIRP Payment Calc'!L:L)</f>
        <v>9888259.3439949397</v>
      </c>
      <c r="C27" s="27">
        <f>SUMIF('CHIRP Payment Calc'!H:H,A27,'CHIRP Payment Calc'!M:M)</f>
        <v>5175844.0168533009</v>
      </c>
      <c r="D27" s="27">
        <f>SUMIF('CHIRP Payment Calc'!H:H,A27,'CHIRP Payment Calc'!N:N)</f>
        <v>15064103.360848241</v>
      </c>
      <c r="E27" s="27">
        <f>SUMIF('CHIRP Payment Calc'!H:H,A27,'CHIRP Payment Calc'!I:I)</f>
        <v>10206527.845688591</v>
      </c>
      <c r="F27" s="27">
        <f>SUMIF('CHIRP Payment Calc'!H:H,A27,'CHIRP Payment Calc'!J:J)</f>
        <v>3857071.273729648</v>
      </c>
      <c r="G27" s="27">
        <f>SUMIF('CHIRP Payment Calc'!H:H,A27,'CHIRP Payment Calc'!K:K)</f>
        <v>14063599.119418239</v>
      </c>
      <c r="H27" s="28">
        <f t="shared" si="4"/>
        <v>0.97</v>
      </c>
      <c r="I27" s="28">
        <f t="shared" si="4"/>
        <v>1.34</v>
      </c>
      <c r="J27" s="29">
        <f t="shared" si="3"/>
        <v>9900332.0103179328</v>
      </c>
      <c r="K27" s="29">
        <f t="shared" si="3"/>
        <v>5168475.5067977291</v>
      </c>
      <c r="L27" s="29">
        <f t="shared" si="5"/>
        <v>15068807.517115662</v>
      </c>
      <c r="M27" s="29">
        <f>SUMIF('CHIRP Payment Calc'!H:H,A27,'CHIRP Payment Calc'!AL:AL)</f>
        <v>12145768.136369422</v>
      </c>
      <c r="N27" s="29">
        <f>SUMIF('CHIRP Payment Calc'!H:H,A27,'CHIRP Payment Calc'!AM:AM)</f>
        <v>2237101.3387631956</v>
      </c>
      <c r="O27" s="27">
        <f t="shared" si="6"/>
        <v>14382869.475132618</v>
      </c>
      <c r="P27" s="29">
        <f t="shared" si="7"/>
        <v>29451676.992248282</v>
      </c>
      <c r="Q27" s="30">
        <f>COUNTIF('CHIRP Payment Calc'!H:H,A27)</f>
        <v>1</v>
      </c>
    </row>
    <row r="28" spans="1:17" x14ac:dyDescent="0.2">
      <c r="A28" s="26" t="s">
        <v>78</v>
      </c>
      <c r="B28" s="27">
        <f>SUMIF('CHIRP Payment Calc'!H:H,A28,'CHIRP Payment Calc'!L:L)</f>
        <v>-1480.0005268980749</v>
      </c>
      <c r="C28" s="27">
        <f>SUMIF('CHIRP Payment Calc'!H:H,A28,'CHIRP Payment Calc'!M:M)</f>
        <v>2425904.849816821</v>
      </c>
      <c r="D28" s="27">
        <f>SUMIF('CHIRP Payment Calc'!H:H,A28,'CHIRP Payment Calc'!N:N)</f>
        <v>2424424.849289923</v>
      </c>
      <c r="E28" s="27">
        <f>SUMIF('CHIRP Payment Calc'!H:H,A28,'CHIRP Payment Calc'!I:I)</f>
        <v>464849.32773077436</v>
      </c>
      <c r="F28" s="27">
        <f>SUMIF('CHIRP Payment Calc'!H:H,A28,'CHIRP Payment Calc'!J:J)</f>
        <v>4531516.6470742794</v>
      </c>
      <c r="G28" s="27">
        <f>SUMIF('CHIRP Payment Calc'!H:H,A28,'CHIRP Payment Calc'!K:K)</f>
        <v>4996365.9748050533</v>
      </c>
      <c r="H28" s="28">
        <f t="shared" si="4"/>
        <v>0</v>
      </c>
      <c r="I28" s="28">
        <f t="shared" si="4"/>
        <v>0.54</v>
      </c>
      <c r="J28" s="29">
        <f t="shared" si="3"/>
        <v>0</v>
      </c>
      <c r="K28" s="29">
        <f t="shared" si="3"/>
        <v>2447018.9894201108</v>
      </c>
      <c r="L28" s="29">
        <f t="shared" si="5"/>
        <v>2447018.9894201108</v>
      </c>
      <c r="M28" s="29">
        <f>SUMIF('CHIRP Payment Calc'!H:H,A28,'CHIRP Payment Calc'!AL:AL)</f>
        <v>0</v>
      </c>
      <c r="N28" s="29">
        <f>SUMIF('CHIRP Payment Calc'!H:H,A28,'CHIRP Payment Calc'!AM:AM)</f>
        <v>0</v>
      </c>
      <c r="O28" s="27">
        <f t="shared" si="6"/>
        <v>0</v>
      </c>
      <c r="P28" s="29">
        <f t="shared" si="7"/>
        <v>2447018.9894201108</v>
      </c>
      <c r="Q28" s="30">
        <f>COUNTIF('CHIRP Payment Calc'!H:H,A28)</f>
        <v>1</v>
      </c>
    </row>
    <row r="29" spans="1:17" x14ac:dyDescent="0.2">
      <c r="A29" s="26" t="s">
        <v>79</v>
      </c>
      <c r="B29" s="27">
        <f>SUMIF('CHIRP Payment Calc'!H:H,A29,'CHIRP Payment Calc'!L:L)</f>
        <v>-1466713.8963885107</v>
      </c>
      <c r="C29" s="27">
        <f>SUMIF('CHIRP Payment Calc'!H:H,A29,'CHIRP Payment Calc'!M:M)</f>
        <v>662670.93244654825</v>
      </c>
      <c r="D29" s="27">
        <f>SUMIF('CHIRP Payment Calc'!H:H,A29,'CHIRP Payment Calc'!N:N)</f>
        <v>-804042.96394196257</v>
      </c>
      <c r="E29" s="27">
        <f>SUMIF('CHIRP Payment Calc'!H:H,A29,'CHIRP Payment Calc'!I:I)</f>
        <v>8671201.8225974217</v>
      </c>
      <c r="F29" s="27">
        <f>SUMIF('CHIRP Payment Calc'!H:H,A29,'CHIRP Payment Calc'!J:J)</f>
        <v>6270844.98242475</v>
      </c>
      <c r="G29" s="27">
        <f>SUMIF('CHIRP Payment Calc'!H:H,A29,'CHIRP Payment Calc'!K:K)</f>
        <v>14942046.805022173</v>
      </c>
      <c r="H29" s="28">
        <f t="shared" si="4"/>
        <v>0</v>
      </c>
      <c r="I29" s="28">
        <f t="shared" si="4"/>
        <v>0.11</v>
      </c>
      <c r="J29" s="29">
        <f t="shared" si="3"/>
        <v>0</v>
      </c>
      <c r="K29" s="29">
        <f t="shared" si="3"/>
        <v>689792.94806672249</v>
      </c>
      <c r="L29" s="29">
        <f t="shared" si="5"/>
        <v>689792.94806672249</v>
      </c>
      <c r="M29" s="29">
        <f>SUMIF('CHIRP Payment Calc'!H:H,A29,'CHIRP Payment Calc'!AL:AL)</f>
        <v>2407472.1504941308</v>
      </c>
      <c r="N29" s="29">
        <f>SUMIF('CHIRP Payment Calc'!H:H,A29,'CHIRP Payment Calc'!AM:AM)</f>
        <v>2643815.870194443</v>
      </c>
      <c r="O29" s="27">
        <f t="shared" si="6"/>
        <v>5051288.0206885738</v>
      </c>
      <c r="P29" s="29">
        <f t="shared" si="7"/>
        <v>5741080.9687552964</v>
      </c>
      <c r="Q29" s="30">
        <f>COUNTIF('CHIRP Payment Calc'!H:H,A29)</f>
        <v>2</v>
      </c>
    </row>
    <row r="30" spans="1:17" x14ac:dyDescent="0.2">
      <c r="A30" s="26" t="s">
        <v>80</v>
      </c>
      <c r="B30" s="27">
        <f>SUMIF('CHIRP Payment Calc'!H:H,A30,'CHIRP Payment Calc'!L:L)</f>
        <v>-727725.41666643706</v>
      </c>
      <c r="C30" s="27">
        <f>SUMIF('CHIRP Payment Calc'!H:H,A30,'CHIRP Payment Calc'!M:M)</f>
        <v>10556636.891379338</v>
      </c>
      <c r="D30" s="27">
        <f>SUMIF('CHIRP Payment Calc'!H:H,A30,'CHIRP Payment Calc'!N:N)</f>
        <v>9828911.4747129008</v>
      </c>
      <c r="E30" s="27">
        <f>SUMIF('CHIRP Payment Calc'!H:H,A30,'CHIRP Payment Calc'!I:I)</f>
        <v>56443618.265298061</v>
      </c>
      <c r="F30" s="27">
        <f>SUMIF('CHIRP Payment Calc'!H:H,A30,'CHIRP Payment Calc'!J:J)</f>
        <v>33217551.6089704</v>
      </c>
      <c r="G30" s="27">
        <f>SUMIF('CHIRP Payment Calc'!H:H,A30,'CHIRP Payment Calc'!K:K)</f>
        <v>89661169.874268487</v>
      </c>
      <c r="H30" s="28">
        <f t="shared" si="4"/>
        <v>0</v>
      </c>
      <c r="I30" s="28">
        <f t="shared" si="4"/>
        <v>0.32</v>
      </c>
      <c r="J30" s="29">
        <f t="shared" si="3"/>
        <v>0</v>
      </c>
      <c r="K30" s="29">
        <f t="shared" si="3"/>
        <v>10629616.514870528</v>
      </c>
      <c r="L30" s="29">
        <f t="shared" si="5"/>
        <v>10629616.514870528</v>
      </c>
      <c r="M30" s="29">
        <f>SUMIF('CHIRP Payment Calc'!H:H,A30,'CHIRP Payment Calc'!AL:AL)</f>
        <v>8861574.6915965807</v>
      </c>
      <c r="N30" s="29">
        <f>SUMIF('CHIRP Payment Calc'!H:H,A30,'CHIRP Payment Calc'!AM:AM)</f>
        <v>9909291.5904471409</v>
      </c>
      <c r="O30" s="27">
        <f t="shared" si="6"/>
        <v>18770866.282043722</v>
      </c>
      <c r="P30" s="29">
        <f t="shared" si="7"/>
        <v>29400482.79691425</v>
      </c>
      <c r="Q30" s="30">
        <f>COUNTIF('CHIRP Payment Calc'!H:H,A30)</f>
        <v>22</v>
      </c>
    </row>
    <row r="31" spans="1:17" x14ac:dyDescent="0.2">
      <c r="A31" s="26" t="s">
        <v>81</v>
      </c>
      <c r="B31" s="27">
        <f>SUMIF('CHIRP Payment Calc'!H:H,A31,'CHIRP Payment Calc'!L:L)</f>
        <v>1266663.8962064602</v>
      </c>
      <c r="C31" s="27">
        <f>SUMIF('CHIRP Payment Calc'!H:H,A31,'CHIRP Payment Calc'!M:M)</f>
        <v>6815152.1344758803</v>
      </c>
      <c r="D31" s="27">
        <f>SUMIF('CHIRP Payment Calc'!H:H,A31,'CHIRP Payment Calc'!N:N)</f>
        <v>8081816.0306823393</v>
      </c>
      <c r="E31" s="27">
        <f>SUMIF('CHIRP Payment Calc'!H:H,A31,'CHIRP Payment Calc'!I:I)</f>
        <v>39154950.369492687</v>
      </c>
      <c r="F31" s="27">
        <f>SUMIF('CHIRP Payment Calc'!H:H,A31,'CHIRP Payment Calc'!J:J)</f>
        <v>32084517.542253699</v>
      </c>
      <c r="G31" s="27">
        <f>SUMIF('CHIRP Payment Calc'!H:H,A31,'CHIRP Payment Calc'!K:K)</f>
        <v>71239467.911746413</v>
      </c>
      <c r="H31" s="28">
        <f t="shared" si="4"/>
        <v>0.03</v>
      </c>
      <c r="I31" s="28">
        <f t="shared" si="4"/>
        <v>0.21</v>
      </c>
      <c r="J31" s="29">
        <f t="shared" si="3"/>
        <v>1174648.5110847806</v>
      </c>
      <c r="K31" s="29">
        <f t="shared" si="3"/>
        <v>6737748.6838732762</v>
      </c>
      <c r="L31" s="29">
        <f t="shared" si="5"/>
        <v>7912397.1949580573</v>
      </c>
      <c r="M31" s="29">
        <f>SUMIF('CHIRP Payment Calc'!H:H,A31,'CHIRP Payment Calc'!AL:AL)</f>
        <v>0</v>
      </c>
      <c r="N31" s="29">
        <f>SUMIF('CHIRP Payment Calc'!H:H,A31,'CHIRP Payment Calc'!AM:AM)</f>
        <v>7564610.4952173578</v>
      </c>
      <c r="O31" s="27">
        <f t="shared" si="6"/>
        <v>7564610.4952173578</v>
      </c>
      <c r="P31" s="29">
        <f t="shared" si="7"/>
        <v>15477007.690175414</v>
      </c>
      <c r="Q31" s="30">
        <f>COUNTIF('CHIRP Payment Calc'!H:H,A31)</f>
        <v>62</v>
      </c>
    </row>
    <row r="32" spans="1:17" x14ac:dyDescent="0.2">
      <c r="A32" s="26" t="s">
        <v>82</v>
      </c>
      <c r="B32" s="27">
        <f>SUMIF('CHIRP Payment Calc'!H:H,A32,'CHIRP Payment Calc'!L:L)</f>
        <v>-1589204.1316445014</v>
      </c>
      <c r="C32" s="27">
        <f>SUMIF('CHIRP Payment Calc'!H:H,A32,'CHIRP Payment Calc'!M:M)</f>
        <v>3009042.9786344017</v>
      </c>
      <c r="D32" s="27">
        <f>SUMIF('CHIRP Payment Calc'!H:H,A32,'CHIRP Payment Calc'!N:N)</f>
        <v>1419838.8469899003</v>
      </c>
      <c r="E32" s="27">
        <f>SUMIF('CHIRP Payment Calc'!H:H,A32,'CHIRP Payment Calc'!I:I)</f>
        <v>8173591.4542110376</v>
      </c>
      <c r="F32" s="27">
        <f>SUMIF('CHIRP Payment Calc'!H:H,A32,'CHIRP Payment Calc'!J:J)</f>
        <v>4247019.2549812067</v>
      </c>
      <c r="G32" s="27">
        <f>SUMIF('CHIRP Payment Calc'!H:H,A32,'CHIRP Payment Calc'!K:K)</f>
        <v>12420610.709192244</v>
      </c>
      <c r="H32" s="28">
        <f t="shared" si="4"/>
        <v>0</v>
      </c>
      <c r="I32" s="28">
        <f t="shared" si="4"/>
        <v>0.71</v>
      </c>
      <c r="J32" s="29">
        <f t="shared" si="3"/>
        <v>0</v>
      </c>
      <c r="K32" s="29">
        <f t="shared" si="3"/>
        <v>3015383.6710366565</v>
      </c>
      <c r="L32" s="29">
        <f t="shared" si="5"/>
        <v>3015383.6710366565</v>
      </c>
      <c r="M32" s="29">
        <f>SUMIF('CHIRP Payment Calc'!H:H,A32,'CHIRP Payment Calc'!AL:AL)</f>
        <v>6426178.9550315216</v>
      </c>
      <c r="N32" s="29">
        <f>SUMIF('CHIRP Payment Calc'!H:H,A32,'CHIRP Payment Calc'!AM:AM)</f>
        <v>5387192.0653379485</v>
      </c>
      <c r="O32" s="27">
        <f t="shared" si="6"/>
        <v>11813371.02036947</v>
      </c>
      <c r="P32" s="29">
        <f t="shared" si="7"/>
        <v>14828754.691406127</v>
      </c>
      <c r="Q32" s="30">
        <f>COUNTIF('CHIRP Payment Calc'!H:H,A32)</f>
        <v>2</v>
      </c>
    </row>
    <row r="33" spans="1:17" x14ac:dyDescent="0.2">
      <c r="A33" s="26" t="s">
        <v>83</v>
      </c>
      <c r="B33" s="27">
        <f>SUMIF('CHIRP Payment Calc'!H:H,A33,'CHIRP Payment Calc'!L:L)</f>
        <v>1863984.5399999998</v>
      </c>
      <c r="C33" s="27">
        <f>SUMIF('CHIRP Payment Calc'!H:H,A33,'CHIRP Payment Calc'!M:M)</f>
        <v>0</v>
      </c>
      <c r="D33" s="27">
        <f>SUMIF('CHIRP Payment Calc'!H:H,A33,'CHIRP Payment Calc'!N:N)</f>
        <v>1863984.5399999998</v>
      </c>
      <c r="E33" s="27">
        <f>SUMIF('CHIRP Payment Calc'!H:H,A33,'CHIRP Payment Calc'!I:I)</f>
        <v>6489448.5628171749</v>
      </c>
      <c r="F33" s="27">
        <f>SUMIF('CHIRP Payment Calc'!H:H,A33,'CHIRP Payment Calc'!J:J)</f>
        <v>0</v>
      </c>
      <c r="G33" s="27">
        <f>SUMIF('CHIRP Payment Calc'!H:H,A33,'CHIRP Payment Calc'!K:K)</f>
        <v>6489448.5628171749</v>
      </c>
      <c r="H33" s="28">
        <f t="shared" si="4"/>
        <v>0.28999999999999998</v>
      </c>
      <c r="I33" s="28">
        <f t="shared" si="4"/>
        <v>0</v>
      </c>
      <c r="J33" s="29">
        <f t="shared" si="3"/>
        <v>1881940.0832169806</v>
      </c>
      <c r="K33" s="29">
        <f t="shared" si="3"/>
        <v>0</v>
      </c>
      <c r="L33" s="29">
        <f t="shared" si="5"/>
        <v>1881940.0832169806</v>
      </c>
      <c r="M33" s="29">
        <f>SUMIF('CHIRP Payment Calc'!H:H,A33,'CHIRP Payment Calc'!AL:AL)</f>
        <v>0</v>
      </c>
      <c r="N33" s="29">
        <f>SUMIF('CHIRP Payment Calc'!H:H,A33,'CHIRP Payment Calc'!AM:AM)</f>
        <v>0</v>
      </c>
      <c r="O33" s="27">
        <f t="shared" si="6"/>
        <v>0</v>
      </c>
      <c r="P33" s="29">
        <f t="shared" si="7"/>
        <v>1881940.0832169806</v>
      </c>
      <c r="Q33" s="30">
        <f>COUNTIF('CHIRP Payment Calc'!H:H,A33)</f>
        <v>5</v>
      </c>
    </row>
    <row r="34" spans="1:17" x14ac:dyDescent="0.2">
      <c r="A34" s="26" t="s">
        <v>84</v>
      </c>
      <c r="B34" s="27">
        <f>SUMIF('CHIRP Payment Calc'!H:H,A34,'CHIRP Payment Calc'!L:L)</f>
        <v>5852008.2799999919</v>
      </c>
      <c r="C34" s="27">
        <f>SUMIF('CHIRP Payment Calc'!H:H,A34,'CHIRP Payment Calc'!M:M)</f>
        <v>0</v>
      </c>
      <c r="D34" s="27">
        <f>SUMIF('CHIRP Payment Calc'!H:H,A34,'CHIRP Payment Calc'!N:N)</f>
        <v>5852008.2799999919</v>
      </c>
      <c r="E34" s="27">
        <f>SUMIF('CHIRP Payment Calc'!H:H,A34,'CHIRP Payment Calc'!I:I)</f>
        <v>26064106.461451601</v>
      </c>
      <c r="F34" s="27">
        <f>SUMIF('CHIRP Payment Calc'!H:H,A34,'CHIRP Payment Calc'!J:J)</f>
        <v>0</v>
      </c>
      <c r="G34" s="27">
        <f>SUMIF('CHIRP Payment Calc'!H:H,A34,'CHIRP Payment Calc'!K:K)</f>
        <v>26064106.461451601</v>
      </c>
      <c r="H34" s="28">
        <f t="shared" si="4"/>
        <v>0.22</v>
      </c>
      <c r="I34" s="28">
        <f t="shared" si="4"/>
        <v>0</v>
      </c>
      <c r="J34" s="29">
        <f t="shared" si="3"/>
        <v>5734103.4215193521</v>
      </c>
      <c r="K34" s="29">
        <f t="shared" si="3"/>
        <v>0</v>
      </c>
      <c r="L34" s="29">
        <f t="shared" si="5"/>
        <v>5734103.4215193521</v>
      </c>
      <c r="M34" s="29">
        <f>SUMIF('CHIRP Payment Calc'!H:H,A34,'CHIRP Payment Calc'!AL:AL)</f>
        <v>0</v>
      </c>
      <c r="N34" s="29">
        <f>SUMIF('CHIRP Payment Calc'!H:H,A34,'CHIRP Payment Calc'!AM:AM)</f>
        <v>0</v>
      </c>
      <c r="O34" s="27">
        <f t="shared" si="6"/>
        <v>0</v>
      </c>
      <c r="P34" s="29">
        <f t="shared" si="7"/>
        <v>5734103.4215193521</v>
      </c>
      <c r="Q34" s="30">
        <f>COUNTIF('CHIRP Payment Calc'!H:H,A34)</f>
        <v>8</v>
      </c>
    </row>
    <row r="35" spans="1:17" x14ac:dyDescent="0.2">
      <c r="A35" s="26" t="s">
        <v>85</v>
      </c>
      <c r="B35" s="27">
        <f>SUMIF('CHIRP Payment Calc'!H:H,A35,'CHIRP Payment Calc'!L:L)</f>
        <v>568351.38000000012</v>
      </c>
      <c r="C35" s="27">
        <f>SUMIF('CHIRP Payment Calc'!H:H,A35,'CHIRP Payment Calc'!M:M)</f>
        <v>0</v>
      </c>
      <c r="D35" s="27">
        <f>SUMIF('CHIRP Payment Calc'!H:H,A35,'CHIRP Payment Calc'!N:N)</f>
        <v>568351.38000000012</v>
      </c>
      <c r="E35" s="27">
        <f>SUMIF('CHIRP Payment Calc'!H:H,A35,'CHIRP Payment Calc'!I:I)</f>
        <v>4328032.5587360999</v>
      </c>
      <c r="F35" s="27">
        <f>SUMIF('CHIRP Payment Calc'!H:H,A35,'CHIRP Payment Calc'!J:J)</f>
        <v>0</v>
      </c>
      <c r="G35" s="27">
        <f>SUMIF('CHIRP Payment Calc'!H:H,A35,'CHIRP Payment Calc'!K:K)</f>
        <v>4328032.5587360999</v>
      </c>
      <c r="H35" s="28">
        <f t="shared" si="4"/>
        <v>0.13</v>
      </c>
      <c r="I35" s="28">
        <f t="shared" si="4"/>
        <v>0</v>
      </c>
      <c r="J35" s="29">
        <f t="shared" si="3"/>
        <v>562644.23263569304</v>
      </c>
      <c r="K35" s="29">
        <f t="shared" si="3"/>
        <v>0</v>
      </c>
      <c r="L35" s="29">
        <f t="shared" si="5"/>
        <v>562644.23263569304</v>
      </c>
      <c r="M35" s="29">
        <f>SUMIF('CHIRP Payment Calc'!H:H,A35,'CHIRP Payment Calc'!AL:AL)</f>
        <v>0</v>
      </c>
      <c r="N35" s="29">
        <f>SUMIF('CHIRP Payment Calc'!H:H,A35,'CHIRP Payment Calc'!AM:AM)</f>
        <v>0</v>
      </c>
      <c r="O35" s="27">
        <f t="shared" si="6"/>
        <v>0</v>
      </c>
      <c r="P35" s="29">
        <f t="shared" si="7"/>
        <v>562644.23263569304</v>
      </c>
      <c r="Q35" s="30">
        <f>COUNTIF('CHIRP Payment Calc'!H:H,A35)</f>
        <v>2</v>
      </c>
    </row>
    <row r="36" spans="1:17" x14ac:dyDescent="0.2">
      <c r="A36" s="26" t="s">
        <v>86</v>
      </c>
      <c r="B36" s="27">
        <f>SUMIF('CHIRP Payment Calc'!H:H,A36,'CHIRP Payment Calc'!L:L)</f>
        <v>2042668.11</v>
      </c>
      <c r="C36" s="27">
        <f>SUMIF('CHIRP Payment Calc'!H:H,A36,'CHIRP Payment Calc'!M:M)</f>
        <v>0</v>
      </c>
      <c r="D36" s="27">
        <f>SUMIF('CHIRP Payment Calc'!H:H,A36,'CHIRP Payment Calc'!N:N)</f>
        <v>2042668.11</v>
      </c>
      <c r="E36" s="27">
        <f>SUMIF('CHIRP Payment Calc'!H:H,A36,'CHIRP Payment Calc'!I:I)</f>
        <v>6313231.0814679703</v>
      </c>
      <c r="F36" s="27">
        <f>SUMIF('CHIRP Payment Calc'!H:H,A36,'CHIRP Payment Calc'!J:J)</f>
        <v>0</v>
      </c>
      <c r="G36" s="27">
        <f>SUMIF('CHIRP Payment Calc'!H:H,A36,'CHIRP Payment Calc'!K:K)</f>
        <v>6313231.0814679703</v>
      </c>
      <c r="H36" s="28">
        <f t="shared" si="4"/>
        <v>0.32</v>
      </c>
      <c r="I36" s="28">
        <f t="shared" si="4"/>
        <v>0</v>
      </c>
      <c r="J36" s="29">
        <f t="shared" si="3"/>
        <v>2020233.9460697505</v>
      </c>
      <c r="K36" s="29">
        <f t="shared" si="3"/>
        <v>0</v>
      </c>
      <c r="L36" s="29">
        <f t="shared" si="5"/>
        <v>2020233.9460697505</v>
      </c>
      <c r="M36" s="29">
        <f>SUMIF('CHIRP Payment Calc'!H:H,A36,'CHIRP Payment Calc'!AL:AL)</f>
        <v>0</v>
      </c>
      <c r="N36" s="29">
        <f>SUMIF('CHIRP Payment Calc'!H:H,A36,'CHIRP Payment Calc'!AM:AM)</f>
        <v>0</v>
      </c>
      <c r="O36" s="27">
        <f t="shared" si="6"/>
        <v>0</v>
      </c>
      <c r="P36" s="29">
        <f t="shared" si="7"/>
        <v>2020233.9460697505</v>
      </c>
      <c r="Q36" s="30">
        <f>COUNTIF('CHIRP Payment Calc'!H:H,A36)</f>
        <v>6</v>
      </c>
    </row>
    <row r="37" spans="1:17" x14ac:dyDescent="0.2">
      <c r="A37" s="26" t="s">
        <v>87</v>
      </c>
      <c r="B37" s="27">
        <f>SUMIF('CHIRP Payment Calc'!H:H,A37,'CHIRP Payment Calc'!L:L)</f>
        <v>1169415.4200000013</v>
      </c>
      <c r="C37" s="27">
        <f>SUMIF('CHIRP Payment Calc'!H:H,A37,'CHIRP Payment Calc'!M:M)</f>
        <v>0</v>
      </c>
      <c r="D37" s="27">
        <f>SUMIF('CHIRP Payment Calc'!H:H,A37,'CHIRP Payment Calc'!N:N)</f>
        <v>1169415.4200000013</v>
      </c>
      <c r="E37" s="27">
        <f>SUMIF('CHIRP Payment Calc'!H:H,A37,'CHIRP Payment Calc'!I:I)</f>
        <v>12976993.980265137</v>
      </c>
      <c r="F37" s="27">
        <f>SUMIF('CHIRP Payment Calc'!H:H,A37,'CHIRP Payment Calc'!J:J)</f>
        <v>0</v>
      </c>
      <c r="G37" s="27">
        <f>SUMIF('CHIRP Payment Calc'!H:H,A37,'CHIRP Payment Calc'!K:K)</f>
        <v>12976993.980265137</v>
      </c>
      <c r="H37" s="28">
        <f t="shared" si="4"/>
        <v>0.09</v>
      </c>
      <c r="I37" s="28">
        <f t="shared" si="4"/>
        <v>0</v>
      </c>
      <c r="J37" s="29">
        <f t="shared" ref="J37:K61" si="8">+H37*E37</f>
        <v>1167929.4582238623</v>
      </c>
      <c r="K37" s="29">
        <f t="shared" si="8"/>
        <v>0</v>
      </c>
      <c r="L37" s="29">
        <f t="shared" si="5"/>
        <v>1167929.4582238623</v>
      </c>
      <c r="M37" s="29">
        <f>SUMIF('CHIRP Payment Calc'!H:H,A37,'CHIRP Payment Calc'!AL:AL)</f>
        <v>0</v>
      </c>
      <c r="N37" s="29">
        <f>SUMIF('CHIRP Payment Calc'!H:H,A37,'CHIRP Payment Calc'!AM:AM)</f>
        <v>0</v>
      </c>
      <c r="O37" s="27">
        <f t="shared" si="6"/>
        <v>0</v>
      </c>
      <c r="P37" s="29">
        <f t="shared" si="7"/>
        <v>1167929.4582238623</v>
      </c>
      <c r="Q37" s="30">
        <f>COUNTIF('CHIRP Payment Calc'!H:H,A37)</f>
        <v>3</v>
      </c>
    </row>
    <row r="38" spans="1:17" x14ac:dyDescent="0.2">
      <c r="A38" s="26" t="s">
        <v>88</v>
      </c>
      <c r="B38" s="27">
        <f>SUMIF('CHIRP Payment Calc'!H:H,A38,'CHIRP Payment Calc'!L:L)</f>
        <v>1018780.27</v>
      </c>
      <c r="C38" s="27">
        <f>SUMIF('CHIRP Payment Calc'!H:H,A38,'CHIRP Payment Calc'!M:M)</f>
        <v>0</v>
      </c>
      <c r="D38" s="27">
        <f>SUMIF('CHIRP Payment Calc'!H:H,A38,'CHIRP Payment Calc'!N:N)</f>
        <v>1018780.27</v>
      </c>
      <c r="E38" s="27">
        <f>SUMIF('CHIRP Payment Calc'!H:H,A38,'CHIRP Payment Calc'!I:I)</f>
        <v>916342.17261239747</v>
      </c>
      <c r="F38" s="27">
        <f>SUMIF('CHIRP Payment Calc'!H:H,A38,'CHIRP Payment Calc'!J:J)</f>
        <v>0</v>
      </c>
      <c r="G38" s="27">
        <f>SUMIF('CHIRP Payment Calc'!H:H,A38,'CHIRP Payment Calc'!K:K)</f>
        <v>916342.17261239747</v>
      </c>
      <c r="H38" s="28">
        <f t="shared" si="4"/>
        <v>1.1100000000000001</v>
      </c>
      <c r="I38" s="28">
        <f t="shared" si="4"/>
        <v>0</v>
      </c>
      <c r="J38" s="29">
        <f t="shared" si="8"/>
        <v>1017139.8115997612</v>
      </c>
      <c r="K38" s="29">
        <f t="shared" si="8"/>
        <v>0</v>
      </c>
      <c r="L38" s="29">
        <f t="shared" si="5"/>
        <v>1017139.8115997612</v>
      </c>
      <c r="M38" s="29">
        <f>SUMIF('CHIRP Payment Calc'!H:H,A38,'CHIRP Payment Calc'!AL:AL)</f>
        <v>0</v>
      </c>
      <c r="N38" s="29">
        <f>SUMIF('CHIRP Payment Calc'!H:H,A38,'CHIRP Payment Calc'!AM:AM)</f>
        <v>0</v>
      </c>
      <c r="O38" s="27">
        <f t="shared" si="6"/>
        <v>0</v>
      </c>
      <c r="P38" s="29">
        <f t="shared" si="7"/>
        <v>1017139.8115997612</v>
      </c>
      <c r="Q38" s="30">
        <f>COUNTIF('CHIRP Payment Calc'!H:H,A38)</f>
        <v>4</v>
      </c>
    </row>
    <row r="39" spans="1:17" x14ac:dyDescent="0.2">
      <c r="A39" s="26" t="s">
        <v>89</v>
      </c>
      <c r="B39" s="27">
        <f>SUMIF('CHIRP Payment Calc'!H:H,A39,'CHIRP Payment Calc'!L:L)</f>
        <v>266006.72684975289</v>
      </c>
      <c r="C39" s="27">
        <f>SUMIF('CHIRP Payment Calc'!H:H,A39,'CHIRP Payment Calc'!M:M)</f>
        <v>1965364.6341492548</v>
      </c>
      <c r="D39" s="27">
        <f>SUMIF('CHIRP Payment Calc'!H:H,A39,'CHIRP Payment Calc'!N:N)</f>
        <v>2231371.3609990072</v>
      </c>
      <c r="E39" s="27">
        <f>SUMIF('CHIRP Payment Calc'!H:H,A39,'CHIRP Payment Calc'!I:I)</f>
        <v>4128115.8823600863</v>
      </c>
      <c r="F39" s="27">
        <f>SUMIF('CHIRP Payment Calc'!H:H,A39,'CHIRP Payment Calc'!J:J)</f>
        <v>4274380.6518763099</v>
      </c>
      <c r="G39" s="27">
        <f>SUMIF('CHIRP Payment Calc'!H:H,A39,'CHIRP Payment Calc'!K:K)</f>
        <v>8402496.5342363957</v>
      </c>
      <c r="H39" s="28">
        <f t="shared" si="4"/>
        <v>0.06</v>
      </c>
      <c r="I39" s="28">
        <f t="shared" si="4"/>
        <v>0.46</v>
      </c>
      <c r="J39" s="29">
        <f t="shared" si="8"/>
        <v>247686.95294160518</v>
      </c>
      <c r="K39" s="29">
        <f t="shared" si="8"/>
        <v>1966215.0998631027</v>
      </c>
      <c r="L39" s="29">
        <f t="shared" si="5"/>
        <v>2213902.052804708</v>
      </c>
      <c r="M39" s="29">
        <f>SUMIF('CHIRP Payment Calc'!H:H,A39,'CHIRP Payment Calc'!AL:AL)</f>
        <v>0</v>
      </c>
      <c r="N39" s="29">
        <f>SUMIF('CHIRP Payment Calc'!H:H,A39,'CHIRP Payment Calc'!AM:AM)</f>
        <v>0</v>
      </c>
      <c r="O39" s="27">
        <f t="shared" si="6"/>
        <v>0</v>
      </c>
      <c r="P39" s="29">
        <f t="shared" si="7"/>
        <v>2213902.052804708</v>
      </c>
      <c r="Q39" s="30">
        <f>COUNTIF('CHIRP Payment Calc'!H:H,A39)</f>
        <v>5</v>
      </c>
    </row>
    <row r="40" spans="1:17" x14ac:dyDescent="0.2">
      <c r="A40" s="26" t="s">
        <v>90</v>
      </c>
      <c r="B40" s="27">
        <f>SUMIF('CHIRP Payment Calc'!H:H,A40,'CHIRP Payment Calc'!L:L)</f>
        <v>-671934.75558817596</v>
      </c>
      <c r="C40" s="27">
        <f>SUMIF('CHIRP Payment Calc'!H:H,A40,'CHIRP Payment Calc'!M:M)</f>
        <v>1503717.2743435185</v>
      </c>
      <c r="D40" s="27">
        <f>SUMIF('CHIRP Payment Calc'!H:H,A40,'CHIRP Payment Calc'!N:N)</f>
        <v>831782.51875534258</v>
      </c>
      <c r="E40" s="27">
        <f>SUMIF('CHIRP Payment Calc'!H:H,A40,'CHIRP Payment Calc'!I:I)</f>
        <v>6092108.4189833412</v>
      </c>
      <c r="F40" s="27">
        <f>SUMIF('CHIRP Payment Calc'!H:H,A40,'CHIRP Payment Calc'!J:J)</f>
        <v>6041466.6877015876</v>
      </c>
      <c r="G40" s="27">
        <f>SUMIF('CHIRP Payment Calc'!H:H,A40,'CHIRP Payment Calc'!K:K)</f>
        <v>12133575.106684929</v>
      </c>
      <c r="H40" s="28">
        <f t="shared" si="4"/>
        <v>0</v>
      </c>
      <c r="I40" s="28">
        <f t="shared" si="4"/>
        <v>0.25</v>
      </c>
      <c r="J40" s="29">
        <f t="shared" si="8"/>
        <v>0</v>
      </c>
      <c r="K40" s="29">
        <f t="shared" si="8"/>
        <v>1510366.6719253969</v>
      </c>
      <c r="L40" s="29">
        <f t="shared" si="5"/>
        <v>1510366.6719253969</v>
      </c>
      <c r="M40" s="29">
        <f>SUMIF('CHIRP Payment Calc'!H:H,A40,'CHIRP Payment Calc'!AL:AL)</f>
        <v>0</v>
      </c>
      <c r="N40" s="29">
        <f>SUMIF('CHIRP Payment Calc'!H:H,A40,'CHIRP Payment Calc'!AM:AM)</f>
        <v>2232050.6656917324</v>
      </c>
      <c r="O40" s="27">
        <f t="shared" si="6"/>
        <v>2232050.6656917324</v>
      </c>
      <c r="P40" s="29">
        <f t="shared" si="7"/>
        <v>3742417.3376171291</v>
      </c>
      <c r="Q40" s="30">
        <f>COUNTIF('CHIRP Payment Calc'!H:H,A40)</f>
        <v>6</v>
      </c>
    </row>
    <row r="41" spans="1:17" x14ac:dyDescent="0.2">
      <c r="A41" s="26" t="s">
        <v>91</v>
      </c>
      <c r="B41" s="27">
        <f>SUMIF('CHIRP Payment Calc'!H:H,A41,'CHIRP Payment Calc'!L:L)</f>
        <v>736647.72388576949</v>
      </c>
      <c r="C41" s="27">
        <f>SUMIF('CHIRP Payment Calc'!H:H,A41,'CHIRP Payment Calc'!M:M)</f>
        <v>1330818.8538380675</v>
      </c>
      <c r="D41" s="27">
        <f>SUMIF('CHIRP Payment Calc'!H:H,A41,'CHIRP Payment Calc'!N:N)</f>
        <v>2067466.577723837</v>
      </c>
      <c r="E41" s="27">
        <f>SUMIF('CHIRP Payment Calc'!H:H,A41,'CHIRP Payment Calc'!I:I)</f>
        <v>2855450.7070191866</v>
      </c>
      <c r="F41" s="27">
        <f>SUMIF('CHIRP Payment Calc'!H:H,A41,'CHIRP Payment Calc'!J:J)</f>
        <v>2232194.9308826537</v>
      </c>
      <c r="G41" s="27">
        <f>SUMIF('CHIRP Payment Calc'!H:H,A41,'CHIRP Payment Calc'!K:K)</f>
        <v>5087645.6379018407</v>
      </c>
      <c r="H41" s="28">
        <f t="shared" si="4"/>
        <v>0.26</v>
      </c>
      <c r="I41" s="28">
        <f t="shared" si="4"/>
        <v>0.6</v>
      </c>
      <c r="J41" s="29">
        <f t="shared" si="8"/>
        <v>742417.18382498855</v>
      </c>
      <c r="K41" s="29">
        <f t="shared" si="8"/>
        <v>1339316.9585295923</v>
      </c>
      <c r="L41" s="29">
        <f t="shared" si="5"/>
        <v>2081734.1423545808</v>
      </c>
      <c r="M41" s="29">
        <f>SUMIF('CHIRP Payment Calc'!H:H,A41,'CHIRP Payment Calc'!AL:AL)</f>
        <v>3569313.3837739835</v>
      </c>
      <c r="N41" s="29">
        <f>SUMIF('CHIRP Payment Calc'!H:H,A41,'CHIRP Payment Calc'!AM:AM)</f>
        <v>1339316.9585295923</v>
      </c>
      <c r="O41" s="27">
        <f t="shared" si="6"/>
        <v>4908630.3423035759</v>
      </c>
      <c r="P41" s="29">
        <f t="shared" si="7"/>
        <v>6990364.4846581565</v>
      </c>
      <c r="Q41" s="30">
        <f>COUNTIF('CHIRP Payment Calc'!H:H,A41)</f>
        <v>1</v>
      </c>
    </row>
    <row r="42" spans="1:17" x14ac:dyDescent="0.2">
      <c r="A42" s="26" t="s">
        <v>92</v>
      </c>
      <c r="B42" s="27">
        <f>SUMIF('CHIRP Payment Calc'!H:H,A42,'CHIRP Payment Calc'!L:L)</f>
        <v>1486754.9358330567</v>
      </c>
      <c r="C42" s="27">
        <f>SUMIF('CHIRP Payment Calc'!H:H,A42,'CHIRP Payment Calc'!M:M)</f>
        <v>1384320.5143922188</v>
      </c>
      <c r="D42" s="27">
        <f>SUMIF('CHIRP Payment Calc'!H:H,A42,'CHIRP Payment Calc'!N:N)</f>
        <v>2871075.4502252755</v>
      </c>
      <c r="E42" s="27">
        <f>SUMIF('CHIRP Payment Calc'!H:H,A42,'CHIRP Payment Calc'!I:I)</f>
        <v>7724555.0989483092</v>
      </c>
      <c r="F42" s="27">
        <f>SUMIF('CHIRP Payment Calc'!H:H,A42,'CHIRP Payment Calc'!J:J)</f>
        <v>8419461.0302039199</v>
      </c>
      <c r="G42" s="27">
        <f>SUMIF('CHIRP Payment Calc'!H:H,A42,'CHIRP Payment Calc'!K:K)</f>
        <v>16144016.129152229</v>
      </c>
      <c r="H42" s="28">
        <f t="shared" si="4"/>
        <v>0.19</v>
      </c>
      <c r="I42" s="28">
        <f t="shared" si="4"/>
        <v>0.16</v>
      </c>
      <c r="J42" s="29">
        <f t="shared" si="8"/>
        <v>1467665.4688001787</v>
      </c>
      <c r="K42" s="29">
        <f t="shared" si="8"/>
        <v>1347113.7648326273</v>
      </c>
      <c r="L42" s="29">
        <f t="shared" si="5"/>
        <v>2814779.2336328058</v>
      </c>
      <c r="M42" s="29">
        <f>SUMIF('CHIRP Payment Calc'!H:H,A42,'CHIRP Payment Calc'!AL:AL)</f>
        <v>173717.6783999402</v>
      </c>
      <c r="N42" s="29">
        <f>SUMIF('CHIRP Payment Calc'!H:H,A42,'CHIRP Payment Calc'!AM:AM)</f>
        <v>3138831.2413653759</v>
      </c>
      <c r="O42" s="27">
        <f t="shared" si="6"/>
        <v>3312548.9197653159</v>
      </c>
      <c r="P42" s="29">
        <f t="shared" si="7"/>
        <v>6127328.1533981217</v>
      </c>
      <c r="Q42" s="30">
        <f>COUNTIF('CHIRP Payment Calc'!H:H,A42)</f>
        <v>6</v>
      </c>
    </row>
    <row r="43" spans="1:17" x14ac:dyDescent="0.2">
      <c r="A43" s="26" t="s">
        <v>93</v>
      </c>
      <c r="B43" s="27">
        <f>SUMIF('CHIRP Payment Calc'!H:H,A43,'CHIRP Payment Calc'!L:L)</f>
        <v>837839.04347830382</v>
      </c>
      <c r="C43" s="27">
        <f>SUMIF('CHIRP Payment Calc'!H:H,A43,'CHIRP Payment Calc'!M:M)</f>
        <v>664205.05947624228</v>
      </c>
      <c r="D43" s="27">
        <f>SUMIF('CHIRP Payment Calc'!H:H,A43,'CHIRP Payment Calc'!N:N)</f>
        <v>1502044.1029545462</v>
      </c>
      <c r="E43" s="27">
        <f>SUMIF('CHIRP Payment Calc'!H:H,A43,'CHIRP Payment Calc'!I:I)</f>
        <v>4595523.0599968964</v>
      </c>
      <c r="F43" s="27">
        <f>SUMIF('CHIRP Payment Calc'!H:H,A43,'CHIRP Payment Calc'!J:J)</f>
        <v>3775734.7623200533</v>
      </c>
      <c r="G43" s="27">
        <f>SUMIF('CHIRP Payment Calc'!H:H,A43,'CHIRP Payment Calc'!K:K)</f>
        <v>8371257.8223169502</v>
      </c>
      <c r="H43" s="28">
        <f t="shared" si="4"/>
        <v>0.18</v>
      </c>
      <c r="I43" s="28">
        <f t="shared" si="4"/>
        <v>0.18</v>
      </c>
      <c r="J43" s="29">
        <f t="shared" si="8"/>
        <v>827194.15079944127</v>
      </c>
      <c r="K43" s="29">
        <f t="shared" si="8"/>
        <v>679632.25721760956</v>
      </c>
      <c r="L43" s="29">
        <f t="shared" si="5"/>
        <v>1506826.4080170509</v>
      </c>
      <c r="M43" s="29">
        <f>SUMIF('CHIRP Payment Calc'!H:H,A43,'CHIRP Payment Calc'!AL:AL)</f>
        <v>666645.75650649029</v>
      </c>
      <c r="N43" s="29">
        <f>SUMIF('CHIRP Payment Calc'!H:H,A43,'CHIRP Payment Calc'!AM:AM)</f>
        <v>551927.61788079271</v>
      </c>
      <c r="O43" s="27">
        <f t="shared" si="6"/>
        <v>1218573.3743872829</v>
      </c>
      <c r="P43" s="29">
        <f t="shared" si="7"/>
        <v>2725399.7824043338</v>
      </c>
      <c r="Q43" s="30">
        <f>COUNTIF('CHIRP Payment Calc'!H:H,A43)</f>
        <v>5</v>
      </c>
    </row>
    <row r="44" spans="1:17" x14ac:dyDescent="0.2">
      <c r="A44" s="26" t="s">
        <v>94</v>
      </c>
      <c r="B44" s="27">
        <f>SUMIF('CHIRP Payment Calc'!H:H,A44,'CHIRP Payment Calc'!L:L)</f>
        <v>1280896.065833752</v>
      </c>
      <c r="C44" s="27">
        <f>SUMIF('CHIRP Payment Calc'!H:H,A44,'CHIRP Payment Calc'!M:M)</f>
        <v>936572.92695900262</v>
      </c>
      <c r="D44" s="27">
        <f>SUMIF('CHIRP Payment Calc'!H:H,A44,'CHIRP Payment Calc'!N:N)</f>
        <v>2217468.9927927544</v>
      </c>
      <c r="E44" s="27">
        <f>SUMIF('CHIRP Payment Calc'!H:H,A44,'CHIRP Payment Calc'!I:I)</f>
        <v>2038257.7286315728</v>
      </c>
      <c r="F44" s="27">
        <f>SUMIF('CHIRP Payment Calc'!H:H,A44,'CHIRP Payment Calc'!J:J)</f>
        <v>5146910.0806563096</v>
      </c>
      <c r="G44" s="27">
        <f>SUMIF('CHIRP Payment Calc'!H:H,A44,'CHIRP Payment Calc'!K:K)</f>
        <v>7185167.8092878824</v>
      </c>
      <c r="H44" s="28">
        <f t="shared" si="4"/>
        <v>0.63</v>
      </c>
      <c r="I44" s="28">
        <f t="shared" si="4"/>
        <v>0.18</v>
      </c>
      <c r="J44" s="29">
        <f t="shared" si="8"/>
        <v>1284102.3690378908</v>
      </c>
      <c r="K44" s="29">
        <f t="shared" si="8"/>
        <v>926443.81451813574</v>
      </c>
      <c r="L44" s="29">
        <f t="shared" si="5"/>
        <v>2210546.1835560268</v>
      </c>
      <c r="M44" s="29">
        <f>SUMIF('CHIRP Payment Calc'!H:H,A44,'CHIRP Payment Calc'!AL:AL)</f>
        <v>451962.64497461671</v>
      </c>
      <c r="N44" s="29">
        <f>SUMIF('CHIRP Payment Calc'!H:H,A44,'CHIRP Payment Calc'!AM:AM)</f>
        <v>1238955.9273472277</v>
      </c>
      <c r="O44" s="27">
        <f t="shared" si="6"/>
        <v>1690918.5723218443</v>
      </c>
      <c r="P44" s="29">
        <f t="shared" si="7"/>
        <v>3901464.7558778711</v>
      </c>
      <c r="Q44" s="30">
        <f>COUNTIF('CHIRP Payment Calc'!H:H,A44)</f>
        <v>3</v>
      </c>
    </row>
    <row r="45" spans="1:17" x14ac:dyDescent="0.2">
      <c r="A45" s="26" t="s">
        <v>95</v>
      </c>
      <c r="B45" s="27">
        <f>SUMIF('CHIRP Payment Calc'!H:H,A45,'CHIRP Payment Calc'!L:L)</f>
        <v>4747389.0742660323</v>
      </c>
      <c r="C45" s="27">
        <f>SUMIF('CHIRP Payment Calc'!H:H,A45,'CHIRP Payment Calc'!M:M)</f>
        <v>3854451.0174485277</v>
      </c>
      <c r="D45" s="27">
        <f>SUMIF('CHIRP Payment Calc'!H:H,A45,'CHIRP Payment Calc'!N:N)</f>
        <v>8601840.0917145591</v>
      </c>
      <c r="E45" s="27">
        <f>SUMIF('CHIRP Payment Calc'!H:H,A45,'CHIRP Payment Calc'!I:I)</f>
        <v>7050024.5228935881</v>
      </c>
      <c r="F45" s="27">
        <f>SUMIF('CHIRP Payment Calc'!H:H,A45,'CHIRP Payment Calc'!J:J)</f>
        <v>7717523.5849371878</v>
      </c>
      <c r="G45" s="27">
        <f>SUMIF('CHIRP Payment Calc'!H:H,A45,'CHIRP Payment Calc'!K:K)</f>
        <v>14767548.107830778</v>
      </c>
      <c r="H45" s="28">
        <f t="shared" si="4"/>
        <v>0.67</v>
      </c>
      <c r="I45" s="28">
        <f t="shared" si="4"/>
        <v>0.5</v>
      </c>
      <c r="J45" s="29">
        <f t="shared" si="8"/>
        <v>4723516.430338704</v>
      </c>
      <c r="K45" s="29">
        <f t="shared" si="8"/>
        <v>3858761.7924685939</v>
      </c>
      <c r="L45" s="29">
        <f t="shared" si="5"/>
        <v>8582278.2228072975</v>
      </c>
      <c r="M45" s="29">
        <f>SUMIF('CHIRP Payment Calc'!H:H,A45,'CHIRP Payment Calc'!AL:AL)</f>
        <v>0</v>
      </c>
      <c r="N45" s="29">
        <f>SUMIF('CHIRP Payment Calc'!H:H,A45,'CHIRP Payment Calc'!AM:AM)</f>
        <v>6043123.9128372204</v>
      </c>
      <c r="O45" s="27">
        <f t="shared" si="6"/>
        <v>6043123.9128372204</v>
      </c>
      <c r="P45" s="29">
        <f t="shared" si="7"/>
        <v>14625402.135644518</v>
      </c>
      <c r="Q45" s="30">
        <f>COUNTIF('CHIRP Payment Calc'!H:H,A45)</f>
        <v>9</v>
      </c>
    </row>
    <row r="46" spans="1:17" x14ac:dyDescent="0.2">
      <c r="A46" s="26" t="s">
        <v>96</v>
      </c>
      <c r="B46" s="27">
        <f>SUMIF('CHIRP Payment Calc'!H:H,A46,'CHIRP Payment Calc'!L:L)</f>
        <v>1893758.8899999992</v>
      </c>
      <c r="C46" s="27">
        <f>SUMIF('CHIRP Payment Calc'!H:H,A46,'CHIRP Payment Calc'!M:M)</f>
        <v>0</v>
      </c>
      <c r="D46" s="27">
        <f>SUMIF('CHIRP Payment Calc'!H:H,A46,'CHIRP Payment Calc'!N:N)</f>
        <v>1893758.8899999992</v>
      </c>
      <c r="E46" s="27">
        <f>SUMIF('CHIRP Payment Calc'!H:H,A46,'CHIRP Payment Calc'!I:I)</f>
        <v>4344052.4207239915</v>
      </c>
      <c r="F46" s="27">
        <f>SUMIF('CHIRP Payment Calc'!H:H,A46,'CHIRP Payment Calc'!J:J)</f>
        <v>0</v>
      </c>
      <c r="G46" s="27">
        <f>SUMIF('CHIRP Payment Calc'!H:H,A46,'CHIRP Payment Calc'!K:K)</f>
        <v>4344052.4207239915</v>
      </c>
      <c r="H46" s="28">
        <f t="shared" si="4"/>
        <v>0.44</v>
      </c>
      <c r="I46" s="28">
        <f t="shared" si="4"/>
        <v>0</v>
      </c>
      <c r="J46" s="29">
        <f t="shared" si="8"/>
        <v>1911383.0651185561</v>
      </c>
      <c r="K46" s="29">
        <f t="shared" si="8"/>
        <v>0</v>
      </c>
      <c r="L46" s="29">
        <f t="shared" si="5"/>
        <v>1911383.0651185561</v>
      </c>
      <c r="M46" s="29">
        <f>SUMIF('CHIRP Payment Calc'!H:H,A46,'CHIRP Payment Calc'!AL:AL)</f>
        <v>0</v>
      </c>
      <c r="N46" s="29">
        <f>SUMIF('CHIRP Payment Calc'!H:H,A46,'CHIRP Payment Calc'!AM:AM)</f>
        <v>0</v>
      </c>
      <c r="O46" s="27">
        <f t="shared" si="6"/>
        <v>0</v>
      </c>
      <c r="P46" s="29">
        <f t="shared" si="7"/>
        <v>1911383.0651185561</v>
      </c>
      <c r="Q46" s="30">
        <f>COUNTIF('CHIRP Payment Calc'!H:H,A46)</f>
        <v>6</v>
      </c>
    </row>
    <row r="47" spans="1:17" x14ac:dyDescent="0.2">
      <c r="A47" s="26" t="s">
        <v>97</v>
      </c>
      <c r="B47" s="27">
        <f>SUMIF('CHIRP Payment Calc'!H:H,A47,'CHIRP Payment Calc'!L:L)</f>
        <v>310719.85999999894</v>
      </c>
      <c r="C47" s="27">
        <f>SUMIF('CHIRP Payment Calc'!H:H,A47,'CHIRP Payment Calc'!M:M)</f>
        <v>0</v>
      </c>
      <c r="D47" s="27">
        <f>SUMIF('CHIRP Payment Calc'!H:H,A47,'CHIRP Payment Calc'!N:N)</f>
        <v>310719.85999999894</v>
      </c>
      <c r="E47" s="27">
        <f>SUMIF('CHIRP Payment Calc'!H:H,A47,'CHIRP Payment Calc'!I:I)</f>
        <v>2274052.17568867</v>
      </c>
      <c r="F47" s="27">
        <f>SUMIF('CHIRP Payment Calc'!H:H,A47,'CHIRP Payment Calc'!J:J)</f>
        <v>0</v>
      </c>
      <c r="G47" s="27">
        <f>SUMIF('CHIRP Payment Calc'!H:H,A47,'CHIRP Payment Calc'!K:K)</f>
        <v>2274052.17568867</v>
      </c>
      <c r="H47" s="28">
        <f t="shared" si="4"/>
        <v>0.14000000000000001</v>
      </c>
      <c r="I47" s="28">
        <f t="shared" si="4"/>
        <v>0</v>
      </c>
      <c r="J47" s="29">
        <f t="shared" si="8"/>
        <v>318367.30459641386</v>
      </c>
      <c r="K47" s="29">
        <f t="shared" si="8"/>
        <v>0</v>
      </c>
      <c r="L47" s="29">
        <f t="shared" si="5"/>
        <v>318367.30459641386</v>
      </c>
      <c r="M47" s="29">
        <f>SUMIF('CHIRP Payment Calc'!H:H,A47,'CHIRP Payment Calc'!AL:AL)</f>
        <v>0</v>
      </c>
      <c r="N47" s="29">
        <f>SUMIF('CHIRP Payment Calc'!H:H,A47,'CHIRP Payment Calc'!AM:AM)</f>
        <v>0</v>
      </c>
      <c r="O47" s="27">
        <f t="shared" si="6"/>
        <v>0</v>
      </c>
      <c r="P47" s="29">
        <f t="shared" si="7"/>
        <v>318367.30459641386</v>
      </c>
      <c r="Q47" s="30">
        <f>COUNTIF('CHIRP Payment Calc'!H:H,A47)</f>
        <v>1</v>
      </c>
    </row>
    <row r="48" spans="1:17" x14ac:dyDescent="0.2">
      <c r="A48" s="26" t="s">
        <v>98</v>
      </c>
      <c r="B48" s="27">
        <f>SUMIF('CHIRP Payment Calc'!H:H,A48,'CHIRP Payment Calc'!L:L)</f>
        <v>973006.63077295956</v>
      </c>
      <c r="C48" s="27">
        <f>SUMIF('CHIRP Payment Calc'!H:H,A48,'CHIRP Payment Calc'!M:M)</f>
        <v>1656117.1488623067</v>
      </c>
      <c r="D48" s="27">
        <f>SUMIF('CHIRP Payment Calc'!H:H,A48,'CHIRP Payment Calc'!N:N)</f>
        <v>2629123.7796352664</v>
      </c>
      <c r="E48" s="27">
        <f>SUMIF('CHIRP Payment Calc'!H:H,A48,'CHIRP Payment Calc'!I:I)</f>
        <v>9823747.7593415175</v>
      </c>
      <c r="F48" s="27">
        <f>SUMIF('CHIRP Payment Calc'!H:H,A48,'CHIRP Payment Calc'!J:J)</f>
        <v>14180725.594678599</v>
      </c>
      <c r="G48" s="27">
        <f>SUMIF('CHIRP Payment Calc'!H:H,A48,'CHIRP Payment Calc'!K:K)</f>
        <v>24004473.354020119</v>
      </c>
      <c r="H48" s="28">
        <f t="shared" si="4"/>
        <v>0.1</v>
      </c>
      <c r="I48" s="28">
        <f t="shared" si="4"/>
        <v>0.12</v>
      </c>
      <c r="J48" s="29">
        <f t="shared" si="8"/>
        <v>982374.77593415184</v>
      </c>
      <c r="K48" s="29">
        <f t="shared" si="8"/>
        <v>1701687.0713614319</v>
      </c>
      <c r="L48" s="29">
        <f t="shared" si="5"/>
        <v>2684061.8472955837</v>
      </c>
      <c r="M48" s="29">
        <f>SUMIF('CHIRP Payment Calc'!H:H,A48,'CHIRP Payment Calc'!AL:AL)</f>
        <v>1644656.4682536747</v>
      </c>
      <c r="N48" s="29">
        <f>SUMIF('CHIRP Payment Calc'!H:H,A48,'CHIRP Payment Calc'!AM:AM)</f>
        <v>4850021.0279154656</v>
      </c>
      <c r="O48" s="27">
        <f t="shared" si="6"/>
        <v>6494677.4961691406</v>
      </c>
      <c r="P48" s="29">
        <f t="shared" si="7"/>
        <v>9178739.3434647247</v>
      </c>
      <c r="Q48" s="30">
        <f>COUNTIF('CHIRP Payment Calc'!H:H,A48)</f>
        <v>24</v>
      </c>
    </row>
    <row r="49" spans="1:17" x14ac:dyDescent="0.2">
      <c r="A49" s="26" t="s">
        <v>99</v>
      </c>
      <c r="B49" s="27">
        <f>SUMIF('CHIRP Payment Calc'!H:H,A49,'CHIRP Payment Calc'!L:L)</f>
        <v>1207876.430000002</v>
      </c>
      <c r="C49" s="27">
        <f>SUMIF('CHIRP Payment Calc'!H:H,A49,'CHIRP Payment Calc'!M:M)</f>
        <v>0</v>
      </c>
      <c r="D49" s="27">
        <f>SUMIF('CHIRP Payment Calc'!H:H,A49,'CHIRP Payment Calc'!N:N)</f>
        <v>1207876.430000002</v>
      </c>
      <c r="E49" s="27">
        <f>SUMIF('CHIRP Payment Calc'!H:H,A49,'CHIRP Payment Calc'!I:I)</f>
        <v>2048900.7857171563</v>
      </c>
      <c r="F49" s="27">
        <f>SUMIF('CHIRP Payment Calc'!H:H,A49,'CHIRP Payment Calc'!J:J)</f>
        <v>0</v>
      </c>
      <c r="G49" s="27">
        <f>SUMIF('CHIRP Payment Calc'!H:H,A49,'CHIRP Payment Calc'!K:K)</f>
        <v>2048900.7857171563</v>
      </c>
      <c r="H49" s="28">
        <f t="shared" si="4"/>
        <v>0.59</v>
      </c>
      <c r="I49" s="28">
        <f t="shared" si="4"/>
        <v>0</v>
      </c>
      <c r="J49" s="29">
        <f t="shared" si="8"/>
        <v>1208851.4635731222</v>
      </c>
      <c r="K49" s="29">
        <f t="shared" si="8"/>
        <v>0</v>
      </c>
      <c r="L49" s="29">
        <f t="shared" si="5"/>
        <v>1208851.4635731222</v>
      </c>
      <c r="M49" s="29">
        <f>SUMIF('CHIRP Payment Calc'!H:H,A49,'CHIRP Payment Calc'!AL:AL)</f>
        <v>0</v>
      </c>
      <c r="N49" s="29">
        <f>SUMIF('CHIRP Payment Calc'!H:H,A49,'CHIRP Payment Calc'!AM:AM)</f>
        <v>0</v>
      </c>
      <c r="O49" s="27">
        <f t="shared" si="6"/>
        <v>0</v>
      </c>
      <c r="P49" s="29">
        <f t="shared" si="7"/>
        <v>1208851.4635731222</v>
      </c>
      <c r="Q49" s="30">
        <f>COUNTIF('CHIRP Payment Calc'!H:H,A49)</f>
        <v>1</v>
      </c>
    </row>
    <row r="50" spans="1:17" x14ac:dyDescent="0.2">
      <c r="A50" s="26" t="s">
        <v>100</v>
      </c>
      <c r="B50" s="27">
        <f>SUMIF('CHIRP Payment Calc'!H:H,A50,'CHIRP Payment Calc'!L:L)</f>
        <v>0</v>
      </c>
      <c r="C50" s="27">
        <f>SUMIF('CHIRP Payment Calc'!H:H,A50,'CHIRP Payment Calc'!M:M)</f>
        <v>0</v>
      </c>
      <c r="D50" s="27">
        <f>SUMIF('CHIRP Payment Calc'!H:H,A50,'CHIRP Payment Calc'!N:N)</f>
        <v>0</v>
      </c>
      <c r="E50" s="27">
        <f>SUMIF('CHIRP Payment Calc'!H:H,A50,'CHIRP Payment Calc'!I:I)</f>
        <v>0</v>
      </c>
      <c r="F50" s="27">
        <f>SUMIF('CHIRP Payment Calc'!H:H,A50,'CHIRP Payment Calc'!J:J)</f>
        <v>0</v>
      </c>
      <c r="G50" s="27">
        <f>SUMIF('CHIRP Payment Calc'!H:H,A50,'CHIRP Payment Calc'!K:K)</f>
        <v>0</v>
      </c>
      <c r="H50" s="28">
        <f t="shared" si="4"/>
        <v>0</v>
      </c>
      <c r="I50" s="28">
        <f t="shared" si="4"/>
        <v>0</v>
      </c>
      <c r="J50" s="29">
        <f t="shared" si="8"/>
        <v>0</v>
      </c>
      <c r="K50" s="29">
        <f t="shared" si="8"/>
        <v>0</v>
      </c>
      <c r="L50" s="29">
        <f t="shared" si="5"/>
        <v>0</v>
      </c>
      <c r="M50" s="29">
        <f>SUMIF('CHIRP Payment Calc'!H:H,A50,'CHIRP Payment Calc'!AL:AL)</f>
        <v>0</v>
      </c>
      <c r="N50" s="29">
        <f>SUMIF('CHIRP Payment Calc'!H:H,A50,'CHIRP Payment Calc'!AM:AM)</f>
        <v>0</v>
      </c>
      <c r="O50" s="27">
        <f t="shared" si="6"/>
        <v>0</v>
      </c>
      <c r="P50" s="29">
        <f t="shared" si="7"/>
        <v>0</v>
      </c>
      <c r="Q50" s="30">
        <f>COUNTIF('CHIRP Payment Calc'!H:H,A50)</f>
        <v>0</v>
      </c>
    </row>
    <row r="51" spans="1:17" x14ac:dyDescent="0.2">
      <c r="A51" s="26" t="s">
        <v>101</v>
      </c>
      <c r="B51" s="27">
        <f>SUMIF('CHIRP Payment Calc'!H:H,A51,'CHIRP Payment Calc'!L:L)</f>
        <v>1041671.7699999998</v>
      </c>
      <c r="C51" s="27">
        <f>SUMIF('CHIRP Payment Calc'!H:H,A51,'CHIRP Payment Calc'!M:M)</f>
        <v>0</v>
      </c>
      <c r="D51" s="27">
        <f>SUMIF('CHIRP Payment Calc'!H:H,A51,'CHIRP Payment Calc'!N:N)</f>
        <v>1041671.7699999998</v>
      </c>
      <c r="E51" s="27">
        <f>SUMIF('CHIRP Payment Calc'!H:H,A51,'CHIRP Payment Calc'!I:I)</f>
        <v>4533425.7731175274</v>
      </c>
      <c r="F51" s="27">
        <f>SUMIF('CHIRP Payment Calc'!H:H,A51,'CHIRP Payment Calc'!J:J)</f>
        <v>0</v>
      </c>
      <c r="G51" s="27">
        <f>SUMIF('CHIRP Payment Calc'!H:H,A51,'CHIRP Payment Calc'!K:K)</f>
        <v>4533425.7731175274</v>
      </c>
      <c r="H51" s="28">
        <f t="shared" si="4"/>
        <v>0.23</v>
      </c>
      <c r="I51" s="28">
        <f t="shared" si="4"/>
        <v>0</v>
      </c>
      <c r="J51" s="29">
        <f t="shared" si="8"/>
        <v>1042687.9278170314</v>
      </c>
      <c r="K51" s="29">
        <f t="shared" si="8"/>
        <v>0</v>
      </c>
      <c r="L51" s="29">
        <f t="shared" si="5"/>
        <v>1042687.9278170314</v>
      </c>
      <c r="M51" s="29">
        <f>SUMIF('CHIRP Payment Calc'!H:H,A51,'CHIRP Payment Calc'!AL:AL)</f>
        <v>0</v>
      </c>
      <c r="N51" s="29">
        <f>SUMIF('CHIRP Payment Calc'!H:H,A51,'CHIRP Payment Calc'!AM:AM)</f>
        <v>0</v>
      </c>
      <c r="O51" s="27">
        <f t="shared" si="6"/>
        <v>0</v>
      </c>
      <c r="P51" s="29">
        <f t="shared" si="7"/>
        <v>1042687.9278170314</v>
      </c>
      <c r="Q51" s="30">
        <f>COUNTIF('CHIRP Payment Calc'!H:H,A51)</f>
        <v>4</v>
      </c>
    </row>
    <row r="52" spans="1:17" x14ac:dyDescent="0.2">
      <c r="A52" s="26" t="s">
        <v>102</v>
      </c>
      <c r="B52" s="27">
        <f>SUMIF('CHIRP Payment Calc'!H:H,A52,'CHIRP Payment Calc'!L:L)</f>
        <v>187693.63000000006</v>
      </c>
      <c r="C52" s="27">
        <f>SUMIF('CHIRP Payment Calc'!H:H,A52,'CHIRP Payment Calc'!M:M)</f>
        <v>0</v>
      </c>
      <c r="D52" s="27">
        <f>SUMIF('CHIRP Payment Calc'!H:H,A52,'CHIRP Payment Calc'!N:N)</f>
        <v>187693.63000000006</v>
      </c>
      <c r="E52" s="27">
        <f>SUMIF('CHIRP Payment Calc'!H:H,A52,'CHIRP Payment Calc'!I:I)</f>
        <v>244427.64844070151</v>
      </c>
      <c r="F52" s="27">
        <f>SUMIF('CHIRP Payment Calc'!H:H,A52,'CHIRP Payment Calc'!J:J)</f>
        <v>0</v>
      </c>
      <c r="G52" s="27">
        <f>SUMIF('CHIRP Payment Calc'!H:H,A52,'CHIRP Payment Calc'!K:K)</f>
        <v>244427.64844070151</v>
      </c>
      <c r="H52" s="28">
        <f t="shared" si="4"/>
        <v>0.77</v>
      </c>
      <c r="I52" s="28">
        <f t="shared" si="4"/>
        <v>0</v>
      </c>
      <c r="J52" s="29">
        <f t="shared" si="8"/>
        <v>188209.28929934016</v>
      </c>
      <c r="K52" s="29">
        <f t="shared" si="8"/>
        <v>0</v>
      </c>
      <c r="L52" s="29">
        <f t="shared" si="5"/>
        <v>188209.28929934016</v>
      </c>
      <c r="M52" s="29">
        <f>SUMIF('CHIRP Payment Calc'!H:H,A52,'CHIRP Payment Calc'!AL:AL)</f>
        <v>0</v>
      </c>
      <c r="N52" s="29">
        <f>SUMIF('CHIRP Payment Calc'!H:H,A52,'CHIRP Payment Calc'!AM:AM)</f>
        <v>0</v>
      </c>
      <c r="O52" s="27">
        <f t="shared" si="6"/>
        <v>0</v>
      </c>
      <c r="P52" s="29">
        <f t="shared" si="7"/>
        <v>188209.28929934016</v>
      </c>
      <c r="Q52" s="30">
        <f>COUNTIF('CHIRP Payment Calc'!H:H,A52)</f>
        <v>1</v>
      </c>
    </row>
    <row r="53" spans="1:17" x14ac:dyDescent="0.2">
      <c r="A53" s="26" t="s">
        <v>103</v>
      </c>
      <c r="B53" s="27">
        <f>SUMIF('CHIRP Payment Calc'!H:H,A53,'CHIRP Payment Calc'!L:L)</f>
        <v>530511.89</v>
      </c>
      <c r="C53" s="27">
        <f>SUMIF('CHIRP Payment Calc'!H:H,A53,'CHIRP Payment Calc'!M:M)</f>
        <v>0</v>
      </c>
      <c r="D53" s="27">
        <f>SUMIF('CHIRP Payment Calc'!H:H,A53,'CHIRP Payment Calc'!N:N)</f>
        <v>530511.89</v>
      </c>
      <c r="E53" s="27">
        <f>SUMIF('CHIRP Payment Calc'!H:H,A53,'CHIRP Payment Calc'!I:I)</f>
        <v>117255.43434887739</v>
      </c>
      <c r="F53" s="27">
        <f>SUMIF('CHIRP Payment Calc'!H:H,A53,'CHIRP Payment Calc'!J:J)</f>
        <v>0</v>
      </c>
      <c r="G53" s="27">
        <f>SUMIF('CHIRP Payment Calc'!H:H,A53,'CHIRP Payment Calc'!K:K)</f>
        <v>117255.43434887739</v>
      </c>
      <c r="H53" s="28">
        <f t="shared" si="4"/>
        <v>4.5199999999999996</v>
      </c>
      <c r="I53" s="28">
        <f t="shared" si="4"/>
        <v>0</v>
      </c>
      <c r="J53" s="29">
        <f t="shared" si="8"/>
        <v>529994.56325692579</v>
      </c>
      <c r="K53" s="29">
        <f t="shared" si="8"/>
        <v>0</v>
      </c>
      <c r="L53" s="29">
        <f t="shared" si="5"/>
        <v>529994.56325692579</v>
      </c>
      <c r="M53" s="29">
        <f>SUMIF('CHIRP Payment Calc'!H:H,A53,'CHIRP Payment Calc'!AL:AL)</f>
        <v>0</v>
      </c>
      <c r="N53" s="29">
        <f>SUMIF('CHIRP Payment Calc'!H:H,A53,'CHIRP Payment Calc'!AM:AM)</f>
        <v>0</v>
      </c>
      <c r="O53" s="27">
        <f t="shared" si="6"/>
        <v>0</v>
      </c>
      <c r="P53" s="29">
        <f t="shared" si="7"/>
        <v>529994.56325692579</v>
      </c>
      <c r="Q53" s="30">
        <f>COUNTIF('CHIRP Payment Calc'!H:H,A53)</f>
        <v>1</v>
      </c>
    </row>
    <row r="54" spans="1:17" x14ac:dyDescent="0.2">
      <c r="A54" s="26" t="s">
        <v>104</v>
      </c>
      <c r="B54" s="27">
        <f>SUMIF('CHIRP Payment Calc'!H:H,A54,'CHIRP Payment Calc'!L:L)</f>
        <v>748559.84000000008</v>
      </c>
      <c r="C54" s="27">
        <f>SUMIF('CHIRP Payment Calc'!H:H,A54,'CHIRP Payment Calc'!M:M)</f>
        <v>0</v>
      </c>
      <c r="D54" s="27">
        <f>SUMIF('CHIRP Payment Calc'!H:H,A54,'CHIRP Payment Calc'!N:N)</f>
        <v>748559.84000000008</v>
      </c>
      <c r="E54" s="27">
        <f>SUMIF('CHIRP Payment Calc'!H:H,A54,'CHIRP Payment Calc'!I:I)</f>
        <v>259246.1614097291</v>
      </c>
      <c r="F54" s="27">
        <f>SUMIF('CHIRP Payment Calc'!H:H,A54,'CHIRP Payment Calc'!J:J)</f>
        <v>0</v>
      </c>
      <c r="G54" s="27">
        <f>SUMIF('CHIRP Payment Calc'!H:H,A54,'CHIRP Payment Calc'!K:K)</f>
        <v>259246.1614097291</v>
      </c>
      <c r="H54" s="28">
        <f t="shared" si="4"/>
        <v>2.89</v>
      </c>
      <c r="I54" s="28">
        <f t="shared" si="4"/>
        <v>0</v>
      </c>
      <c r="J54" s="29">
        <f t="shared" si="8"/>
        <v>749221.40647411719</v>
      </c>
      <c r="K54" s="29">
        <f t="shared" si="8"/>
        <v>0</v>
      </c>
      <c r="L54" s="29">
        <f t="shared" si="5"/>
        <v>749221.40647411719</v>
      </c>
      <c r="M54" s="29">
        <f>SUMIF('CHIRP Payment Calc'!H:H,A54,'CHIRP Payment Calc'!AL:AL)</f>
        <v>0</v>
      </c>
      <c r="N54" s="29">
        <f>SUMIF('CHIRP Payment Calc'!H:H,A54,'CHIRP Payment Calc'!AM:AM)</f>
        <v>0</v>
      </c>
      <c r="O54" s="27">
        <f t="shared" si="6"/>
        <v>0</v>
      </c>
      <c r="P54" s="29">
        <f t="shared" si="7"/>
        <v>749221.40647411719</v>
      </c>
      <c r="Q54" s="30">
        <f>COUNTIF('CHIRP Payment Calc'!H:H,A54)</f>
        <v>1</v>
      </c>
    </row>
    <row r="55" spans="1:17" x14ac:dyDescent="0.2">
      <c r="A55" s="26" t="s">
        <v>105</v>
      </c>
      <c r="B55" s="27">
        <f>SUMIF('CHIRP Payment Calc'!H:H,A55,'CHIRP Payment Calc'!L:L)</f>
        <v>1449.96</v>
      </c>
      <c r="C55" s="27">
        <f>SUMIF('CHIRP Payment Calc'!H:H,A55,'CHIRP Payment Calc'!M:M)</f>
        <v>0</v>
      </c>
      <c r="D55" s="27">
        <f>SUMIF('CHIRP Payment Calc'!H:H,A55,'CHIRP Payment Calc'!N:N)</f>
        <v>1449.96</v>
      </c>
      <c r="E55" s="27">
        <f>SUMIF('CHIRP Payment Calc'!H:H,A55,'CHIRP Payment Calc'!I:I)</f>
        <v>1522854.2234994934</v>
      </c>
      <c r="F55" s="27">
        <f>SUMIF('CHIRP Payment Calc'!H:H,A55,'CHIRP Payment Calc'!J:J)</f>
        <v>0</v>
      </c>
      <c r="G55" s="27">
        <f>SUMIF('CHIRP Payment Calc'!H:H,A55,'CHIRP Payment Calc'!K:K)</f>
        <v>1522854.2234994934</v>
      </c>
      <c r="H55" s="28">
        <f t="shared" si="4"/>
        <v>0</v>
      </c>
      <c r="I55" s="28">
        <f t="shared" si="4"/>
        <v>0</v>
      </c>
      <c r="J55" s="29">
        <f t="shared" si="8"/>
        <v>0</v>
      </c>
      <c r="K55" s="29">
        <f t="shared" si="8"/>
        <v>0</v>
      </c>
      <c r="L55" s="29">
        <f t="shared" si="5"/>
        <v>0</v>
      </c>
      <c r="M55" s="29">
        <f>SUMIF('CHIRP Payment Calc'!H:H,A55,'CHIRP Payment Calc'!AL:AL)</f>
        <v>0</v>
      </c>
      <c r="N55" s="29">
        <f>SUMIF('CHIRP Payment Calc'!H:H,A55,'CHIRP Payment Calc'!AM:AM)</f>
        <v>0</v>
      </c>
      <c r="O55" s="27">
        <f t="shared" si="6"/>
        <v>0</v>
      </c>
      <c r="P55" s="29">
        <f t="shared" si="7"/>
        <v>0</v>
      </c>
      <c r="Q55" s="30">
        <f>COUNTIF('CHIRP Payment Calc'!H:H,A55)</f>
        <v>1</v>
      </c>
    </row>
    <row r="56" spans="1:17" x14ac:dyDescent="0.2">
      <c r="A56" s="26" t="s">
        <v>106</v>
      </c>
      <c r="B56" s="27">
        <f>SUMIF('CHIRP Payment Calc'!H:H,A56,'CHIRP Payment Calc'!L:L)</f>
        <v>40526.000000000015</v>
      </c>
      <c r="C56" s="27">
        <f>SUMIF('CHIRP Payment Calc'!H:H,A56,'CHIRP Payment Calc'!M:M)</f>
        <v>0</v>
      </c>
      <c r="D56" s="27">
        <f>SUMIF('CHIRP Payment Calc'!H:H,A56,'CHIRP Payment Calc'!N:N)</f>
        <v>40526.000000000015</v>
      </c>
      <c r="E56" s="27">
        <f>SUMIF('CHIRP Payment Calc'!H:H,A56,'CHIRP Payment Calc'!I:I)</f>
        <v>107545.75184968112</v>
      </c>
      <c r="F56" s="27">
        <f>SUMIF('CHIRP Payment Calc'!H:H,A56,'CHIRP Payment Calc'!J:J)</f>
        <v>0</v>
      </c>
      <c r="G56" s="27">
        <f>SUMIF('CHIRP Payment Calc'!H:H,A56,'CHIRP Payment Calc'!K:K)</f>
        <v>107545.75184968112</v>
      </c>
      <c r="H56" s="28">
        <f t="shared" si="4"/>
        <v>0.38</v>
      </c>
      <c r="I56" s="28">
        <f t="shared" si="4"/>
        <v>0</v>
      </c>
      <c r="J56" s="29">
        <f t="shared" si="8"/>
        <v>40867.385702878826</v>
      </c>
      <c r="K56" s="29">
        <f t="shared" si="8"/>
        <v>0</v>
      </c>
      <c r="L56" s="29">
        <f t="shared" si="5"/>
        <v>40867.385702878826</v>
      </c>
      <c r="M56" s="29">
        <f>SUMIF('CHIRP Payment Calc'!H:H,A56,'CHIRP Payment Calc'!AL:AL)</f>
        <v>0</v>
      </c>
      <c r="N56" s="29">
        <f>SUMIF('CHIRP Payment Calc'!H:H,A56,'CHIRP Payment Calc'!AM:AM)</f>
        <v>0</v>
      </c>
      <c r="O56" s="27">
        <f t="shared" si="6"/>
        <v>0</v>
      </c>
      <c r="P56" s="29">
        <f t="shared" si="7"/>
        <v>40867.385702878826</v>
      </c>
      <c r="Q56" s="30">
        <f>COUNTIF('CHIRP Payment Calc'!H:H,A56)</f>
        <v>1</v>
      </c>
    </row>
    <row r="57" spans="1:17" x14ac:dyDescent="0.2">
      <c r="A57" s="26" t="s">
        <v>107</v>
      </c>
      <c r="B57" s="27">
        <f>SUMIF('CHIRP Payment Calc'!H:H,A57,'CHIRP Payment Calc'!L:L)</f>
        <v>192450.52257142859</v>
      </c>
      <c r="C57" s="27">
        <f>SUMIF('CHIRP Payment Calc'!H:H,A57,'CHIRP Payment Calc'!M:M)</f>
        <v>0</v>
      </c>
      <c r="D57" s="27">
        <f>SUMIF('CHIRP Payment Calc'!H:H,A57,'CHIRP Payment Calc'!N:N)</f>
        <v>192450.52257142859</v>
      </c>
      <c r="E57" s="27">
        <f>SUMIF('CHIRP Payment Calc'!H:H,A57,'CHIRP Payment Calc'!I:I)</f>
        <v>0</v>
      </c>
      <c r="F57" s="27">
        <f>SUMIF('CHIRP Payment Calc'!H:H,A57,'CHIRP Payment Calc'!J:J)</f>
        <v>0</v>
      </c>
      <c r="G57" s="27">
        <f>SUMIF('CHIRP Payment Calc'!H:H,A57,'CHIRP Payment Calc'!K:K)</f>
        <v>0</v>
      </c>
      <c r="H57" s="28">
        <f t="shared" si="4"/>
        <v>0</v>
      </c>
      <c r="I57" s="28">
        <f t="shared" si="4"/>
        <v>0</v>
      </c>
      <c r="J57" s="29">
        <f t="shared" si="8"/>
        <v>0</v>
      </c>
      <c r="K57" s="29">
        <f t="shared" si="8"/>
        <v>0</v>
      </c>
      <c r="L57" s="29">
        <f t="shared" si="5"/>
        <v>0</v>
      </c>
      <c r="M57" s="29">
        <f>SUMIF('CHIRP Payment Calc'!H:H,A57,'CHIRP Payment Calc'!AL:AL)</f>
        <v>0</v>
      </c>
      <c r="N57" s="29">
        <f>SUMIF('CHIRP Payment Calc'!H:H,A57,'CHIRP Payment Calc'!AM:AM)</f>
        <v>0</v>
      </c>
      <c r="O57" s="27">
        <f t="shared" si="6"/>
        <v>0</v>
      </c>
      <c r="P57" s="29">
        <f t="shared" si="7"/>
        <v>0</v>
      </c>
      <c r="Q57" s="30">
        <f>COUNTIF('CHIRP Payment Calc'!H:H,A57)</f>
        <v>1</v>
      </c>
    </row>
    <row r="58" spans="1:17" x14ac:dyDescent="0.2">
      <c r="A58" s="26" t="s">
        <v>108</v>
      </c>
      <c r="B58" s="27">
        <f>SUMIF('CHIRP Payment Calc'!H:H,A58,'CHIRP Payment Calc'!L:L)</f>
        <v>255.26</v>
      </c>
      <c r="C58" s="27">
        <f>SUMIF('CHIRP Payment Calc'!H:H,A58,'CHIRP Payment Calc'!M:M)</f>
        <v>0</v>
      </c>
      <c r="D58" s="27">
        <f>SUMIF('CHIRP Payment Calc'!H:H,A58,'CHIRP Payment Calc'!N:N)</f>
        <v>255.26</v>
      </c>
      <c r="E58" s="27">
        <f>SUMIF('CHIRP Payment Calc'!H:H,A58,'CHIRP Payment Calc'!I:I)</f>
        <v>3696.5249577577038</v>
      </c>
      <c r="F58" s="27">
        <f>SUMIF('CHIRP Payment Calc'!H:H,A58,'CHIRP Payment Calc'!J:J)</f>
        <v>0</v>
      </c>
      <c r="G58" s="27">
        <f>SUMIF('CHIRP Payment Calc'!H:H,A58,'CHIRP Payment Calc'!K:K)</f>
        <v>3696.5249577577038</v>
      </c>
      <c r="H58" s="28">
        <f>IFERROR(MAX(ROUNDDOWN(B58/E58,2),0),0)</f>
        <v>0.06</v>
      </c>
      <c r="I58" s="28">
        <f t="shared" si="4"/>
        <v>0</v>
      </c>
      <c r="J58" s="29">
        <f>+H58*E58</f>
        <v>221.79149746546221</v>
      </c>
      <c r="K58" s="29">
        <f t="shared" si="8"/>
        <v>0</v>
      </c>
      <c r="L58" s="29">
        <f t="shared" si="5"/>
        <v>221.79149746546221</v>
      </c>
      <c r="M58" s="29">
        <f>SUMIF('CHIRP Payment Calc'!H:H,A58,'CHIRP Payment Calc'!AL:AL)</f>
        <v>147.86099831030816</v>
      </c>
      <c r="N58" s="29">
        <f>SUMIF('CHIRP Payment Calc'!H:H,A58,'CHIRP Payment Calc'!AM:AM)</f>
        <v>0</v>
      </c>
      <c r="O58" s="27">
        <f t="shared" si="6"/>
        <v>147.86099831030816</v>
      </c>
      <c r="P58" s="29">
        <f t="shared" si="7"/>
        <v>369.65249577577038</v>
      </c>
      <c r="Q58" s="30">
        <f>COUNTIF('CHIRP Payment Calc'!H:H,A58)</f>
        <v>1</v>
      </c>
    </row>
    <row r="59" spans="1:17" x14ac:dyDescent="0.2">
      <c r="A59" s="26" t="s">
        <v>109</v>
      </c>
      <c r="B59" s="27">
        <f>SUMIF('CHIRP Payment Calc'!H:H,A59,'CHIRP Payment Calc'!L:L)</f>
        <v>0</v>
      </c>
      <c r="C59" s="27">
        <f>SUMIF('CHIRP Payment Calc'!H:H,A59,'CHIRP Payment Calc'!M:M)</f>
        <v>0</v>
      </c>
      <c r="D59" s="27">
        <f>SUMIF('CHIRP Payment Calc'!H:H,A59,'CHIRP Payment Calc'!N:N)</f>
        <v>0</v>
      </c>
      <c r="E59" s="27">
        <f>SUMIF('CHIRP Payment Calc'!H:H,A59,'CHIRP Payment Calc'!I:I)</f>
        <v>0</v>
      </c>
      <c r="F59" s="27">
        <f>SUMIF('CHIRP Payment Calc'!H:H,A59,'CHIRP Payment Calc'!J:J)</f>
        <v>0</v>
      </c>
      <c r="G59" s="27">
        <f>SUMIF('CHIRP Payment Calc'!H:H,A59,'CHIRP Payment Calc'!K:K)</f>
        <v>0</v>
      </c>
      <c r="H59" s="28">
        <f t="shared" si="4"/>
        <v>0</v>
      </c>
      <c r="I59" s="28">
        <f t="shared" si="4"/>
        <v>0</v>
      </c>
      <c r="J59" s="29">
        <f t="shared" si="8"/>
        <v>0</v>
      </c>
      <c r="K59" s="29">
        <f t="shared" si="8"/>
        <v>0</v>
      </c>
      <c r="L59" s="29">
        <f t="shared" si="5"/>
        <v>0</v>
      </c>
      <c r="M59" s="29">
        <f>SUMIF('CHIRP Payment Calc'!H:H,A59,'CHIRP Payment Calc'!AL:AL)</f>
        <v>0</v>
      </c>
      <c r="N59" s="29">
        <f>SUMIF('CHIRP Payment Calc'!H:H,A59,'CHIRP Payment Calc'!AM:AM)</f>
        <v>0</v>
      </c>
      <c r="O59" s="27">
        <f t="shared" si="6"/>
        <v>0</v>
      </c>
      <c r="P59" s="29">
        <f t="shared" si="7"/>
        <v>0</v>
      </c>
      <c r="Q59" s="30">
        <f>COUNTIF('CHIRP Payment Calc'!H:H,A59)</f>
        <v>0</v>
      </c>
    </row>
    <row r="60" spans="1:17" x14ac:dyDescent="0.2">
      <c r="A60" s="26" t="s">
        <v>110</v>
      </c>
      <c r="B60" s="27">
        <f>SUMIF('CHIRP Payment Calc'!H:H,A60,'CHIRP Payment Calc'!L:L)</f>
        <v>0</v>
      </c>
      <c r="C60" s="27">
        <f>SUMIF('CHIRP Payment Calc'!H:H,A60,'CHIRP Payment Calc'!M:M)</f>
        <v>0</v>
      </c>
      <c r="D60" s="27">
        <f>SUMIF('CHIRP Payment Calc'!H:H,A60,'CHIRP Payment Calc'!N:N)</f>
        <v>0</v>
      </c>
      <c r="E60" s="27">
        <f>SUMIF('CHIRP Payment Calc'!H:H,A60,'CHIRP Payment Calc'!I:I)</f>
        <v>0</v>
      </c>
      <c r="F60" s="27">
        <f>SUMIF('CHIRP Payment Calc'!H:H,A60,'CHIRP Payment Calc'!J:J)</f>
        <v>0</v>
      </c>
      <c r="G60" s="27">
        <f>SUMIF('CHIRP Payment Calc'!H:H,A60,'CHIRP Payment Calc'!K:K)</f>
        <v>0</v>
      </c>
      <c r="H60" s="28">
        <f t="shared" si="4"/>
        <v>0</v>
      </c>
      <c r="I60" s="28">
        <f t="shared" si="4"/>
        <v>0</v>
      </c>
      <c r="J60" s="29">
        <f t="shared" si="8"/>
        <v>0</v>
      </c>
      <c r="K60" s="29">
        <f t="shared" si="8"/>
        <v>0</v>
      </c>
      <c r="L60" s="29">
        <f t="shared" si="5"/>
        <v>0</v>
      </c>
      <c r="M60" s="29">
        <f>SUMIF('CHIRP Payment Calc'!H:H,A60,'CHIRP Payment Calc'!AL:AL)</f>
        <v>0</v>
      </c>
      <c r="N60" s="29">
        <f>SUMIF('CHIRP Payment Calc'!H:H,A60,'CHIRP Payment Calc'!AM:AM)</f>
        <v>0</v>
      </c>
      <c r="O60" s="27">
        <f t="shared" si="6"/>
        <v>0</v>
      </c>
      <c r="P60" s="29">
        <f t="shared" si="7"/>
        <v>0</v>
      </c>
      <c r="Q60" s="30">
        <f>COUNTIF('CHIRP Payment Calc'!H:H,A60)</f>
        <v>1</v>
      </c>
    </row>
    <row r="61" spans="1:17" ht="15.75" thickBot="1" x14ac:dyDescent="0.25">
      <c r="A61" s="14" t="s">
        <v>111</v>
      </c>
      <c r="B61" s="32">
        <f>SUMIF('CHIRP Payment Calc'!H:H,A61,'CHIRP Payment Calc'!L:L)</f>
        <v>0</v>
      </c>
      <c r="C61" s="32">
        <f>SUMIF('CHIRP Payment Calc'!H:H,A61,'CHIRP Payment Calc'!M:M)</f>
        <v>0</v>
      </c>
      <c r="D61" s="32">
        <f>SUMIF('CHIRP Payment Calc'!H:H,A61,'CHIRP Payment Calc'!N:N)</f>
        <v>0</v>
      </c>
      <c r="E61" s="32">
        <f>SUMIF('CHIRP Payment Calc'!H:H,A61,'CHIRP Payment Calc'!I:I)</f>
        <v>0</v>
      </c>
      <c r="F61" s="32">
        <f>SUMIF('CHIRP Payment Calc'!H:H,A61,'CHIRP Payment Calc'!J:J)</f>
        <v>0</v>
      </c>
      <c r="G61" s="32">
        <f>SUMIF('CHIRP Payment Calc'!H:H,A61,'CHIRP Payment Calc'!K:K)</f>
        <v>0</v>
      </c>
      <c r="H61" s="101">
        <f t="shared" si="4"/>
        <v>0</v>
      </c>
      <c r="I61" s="101">
        <f t="shared" si="4"/>
        <v>0</v>
      </c>
      <c r="J61" s="102">
        <f t="shared" si="8"/>
        <v>0</v>
      </c>
      <c r="K61" s="102">
        <f t="shared" si="8"/>
        <v>0</v>
      </c>
      <c r="L61" s="102">
        <f t="shared" si="5"/>
        <v>0</v>
      </c>
      <c r="M61" s="102">
        <f>SUMIF('CHIRP Payment Calc'!H:H,A61,'CHIRP Payment Calc'!AL:AL)</f>
        <v>0</v>
      </c>
      <c r="N61" s="102">
        <f>SUMIF('CHIRP Payment Calc'!H:H,A61,'CHIRP Payment Calc'!AM:AM)</f>
        <v>0</v>
      </c>
      <c r="O61" s="32">
        <f t="shared" si="6"/>
        <v>0</v>
      </c>
      <c r="P61" s="102">
        <f t="shared" si="7"/>
        <v>0</v>
      </c>
      <c r="Q61" s="33">
        <f>COUNTIF('CHIRP Payment Calc'!H:H,A61)</f>
        <v>0</v>
      </c>
    </row>
    <row r="62" spans="1:17" x14ac:dyDescent="0.2">
      <c r="J62" s="34"/>
      <c r="K62" s="34"/>
      <c r="L62" s="34"/>
      <c r="M62" s="34"/>
      <c r="N62" s="34"/>
      <c r="O62" s="13"/>
      <c r="P62" s="34"/>
    </row>
    <row r="63" spans="1:17" x14ac:dyDescent="0.2">
      <c r="J63" s="34"/>
      <c r="K63" s="34"/>
      <c r="L63" s="34"/>
      <c r="M63" s="34"/>
      <c r="N63" s="34"/>
      <c r="O63" s="13"/>
      <c r="P63" s="34"/>
    </row>
    <row r="64" spans="1:17" x14ac:dyDescent="0.2">
      <c r="J64" s="34"/>
      <c r="K64" s="34"/>
      <c r="L64" s="34"/>
      <c r="M64" s="34"/>
      <c r="N64" s="34"/>
      <c r="O64" s="13"/>
      <c r="P64" s="34"/>
    </row>
    <row r="65" spans="10:16" x14ac:dyDescent="0.2">
      <c r="J65" s="34"/>
      <c r="K65" s="34"/>
      <c r="L65" s="34"/>
      <c r="M65" s="34"/>
      <c r="N65" s="34"/>
      <c r="O65" s="13"/>
      <c r="P65" s="34"/>
    </row>
    <row r="66" spans="10:16" x14ac:dyDescent="0.2">
      <c r="J66" s="34"/>
      <c r="K66" s="34"/>
      <c r="L66" s="34"/>
      <c r="M66" s="34"/>
      <c r="N66" s="34"/>
      <c r="O66" s="13"/>
      <c r="P66" s="34"/>
    </row>
    <row r="67" spans="10:16" x14ac:dyDescent="0.2">
      <c r="J67" s="34"/>
      <c r="K67" s="34"/>
      <c r="L67" s="34"/>
      <c r="M67" s="34"/>
      <c r="N67" s="34"/>
      <c r="O67" s="13"/>
      <c r="P67" s="34"/>
    </row>
    <row r="68" spans="10:16" x14ac:dyDescent="0.2">
      <c r="J68" s="34"/>
      <c r="K68" s="34"/>
      <c r="L68" s="34"/>
      <c r="M68" s="34"/>
      <c r="N68" s="34"/>
      <c r="O68" s="13"/>
      <c r="P68" s="34"/>
    </row>
  </sheetData>
  <autoFilter ref="A4:Q61" xr:uid="{71FEA94A-946B-4ED7-AEE6-A3193014123A}"/>
  <pageMargins left="0.7" right="0.7" top="0.75" bottom="0.75" header="0.3" footer="0.3"/>
  <pageSetup scale="3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5D350-BB22-4600-B3DD-88ED54A1EA8B}">
  <dimension ref="A3:B18"/>
  <sheetViews>
    <sheetView workbookViewId="0"/>
  </sheetViews>
  <sheetFormatPr defaultRowHeight="15" x14ac:dyDescent="0.2"/>
  <cols>
    <col min="1" max="1" width="42.296875" bestFit="1" customWidth="1"/>
    <col min="2" max="2" width="16.69921875" bestFit="1" customWidth="1"/>
  </cols>
  <sheetData>
    <row r="3" spans="1:2" x14ac:dyDescent="0.2">
      <c r="A3" s="103" t="s">
        <v>112</v>
      </c>
    </row>
    <row r="4" spans="1:2" x14ac:dyDescent="0.2">
      <c r="A4" s="103" t="s">
        <v>14</v>
      </c>
      <c r="B4" t="s">
        <v>17</v>
      </c>
    </row>
    <row r="5" spans="1:2" x14ac:dyDescent="0.2">
      <c r="A5" t="s">
        <v>22</v>
      </c>
      <c r="B5" s="104">
        <v>13519215.426727179</v>
      </c>
    </row>
    <row r="6" spans="1:2" x14ac:dyDescent="0.2">
      <c r="A6" t="s">
        <v>23</v>
      </c>
      <c r="B6" s="104">
        <v>30176401.29195622</v>
      </c>
    </row>
    <row r="7" spans="1:2" x14ac:dyDescent="0.2">
      <c r="A7" t="s">
        <v>24</v>
      </c>
      <c r="B7" s="104">
        <v>6561321.2892169608</v>
      </c>
    </row>
    <row r="8" spans="1:2" x14ac:dyDescent="0.2">
      <c r="A8" t="s">
        <v>25</v>
      </c>
      <c r="B8" s="104">
        <v>46293790.362802215</v>
      </c>
    </row>
    <row r="9" spans="1:2" x14ac:dyDescent="0.2">
      <c r="A9" t="s">
        <v>26</v>
      </c>
      <c r="B9" s="104">
        <v>12883325.754841844</v>
      </c>
    </row>
    <row r="10" spans="1:2" x14ac:dyDescent="0.2">
      <c r="A10" t="s">
        <v>27</v>
      </c>
      <c r="B10" s="104">
        <v>2262770.4093525992</v>
      </c>
    </row>
    <row r="11" spans="1:2" x14ac:dyDescent="0.2">
      <c r="A11" t="s">
        <v>28</v>
      </c>
      <c r="B11" s="104">
        <v>2389947.6235141731</v>
      </c>
    </row>
    <row r="12" spans="1:2" x14ac:dyDescent="0.2">
      <c r="A12" t="s">
        <v>29</v>
      </c>
      <c r="B12" s="104">
        <v>6011195.239140708</v>
      </c>
    </row>
    <row r="13" spans="1:2" x14ac:dyDescent="0.2">
      <c r="A13" t="s">
        <v>30</v>
      </c>
      <c r="B13" s="104">
        <v>7285562.8951786635</v>
      </c>
    </row>
    <row r="14" spans="1:2" x14ac:dyDescent="0.2">
      <c r="A14" t="s">
        <v>31</v>
      </c>
      <c r="B14" s="104">
        <v>5777159.259676598</v>
      </c>
    </row>
    <row r="15" spans="1:2" x14ac:dyDescent="0.2">
      <c r="A15" t="s">
        <v>32</v>
      </c>
      <c r="B15" s="104">
        <v>7495822.5277978573</v>
      </c>
    </row>
    <row r="16" spans="1:2" x14ac:dyDescent="0.2">
      <c r="A16" t="s">
        <v>33</v>
      </c>
      <c r="B16" s="104">
        <v>22999393.607364204</v>
      </c>
    </row>
    <row r="17" spans="1:2" x14ac:dyDescent="0.2">
      <c r="A17" t="s">
        <v>34</v>
      </c>
      <c r="B17" s="104">
        <v>11885648.65243087</v>
      </c>
    </row>
    <row r="18" spans="1:2" x14ac:dyDescent="0.2">
      <c r="A18" t="s">
        <v>113</v>
      </c>
      <c r="B18" s="104">
        <v>175541554.34000006</v>
      </c>
    </row>
  </sheetData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CDAC5-C29E-4726-AA2E-A8B2363D676D}">
  <sheetPr>
    <tabColor rgb="FF7030A0"/>
    <pageSetUpPr fitToPage="1"/>
  </sheetPr>
  <dimension ref="A1:AU422"/>
  <sheetViews>
    <sheetView tabSelected="1" workbookViewId="0">
      <selection activeCell="AU4" sqref="AU4"/>
    </sheetView>
  </sheetViews>
  <sheetFormatPr defaultColWidth="8.796875" defaultRowHeight="15" x14ac:dyDescent="0.2"/>
  <cols>
    <col min="1" max="1" width="10.09765625" style="35" bestFit="1" customWidth="1"/>
    <col min="2" max="2" width="10.8984375" style="35" customWidth="1"/>
    <col min="3" max="3" width="11.3984375" style="35" customWidth="1"/>
    <col min="4" max="4" width="11.8984375" style="36" customWidth="1"/>
    <col min="5" max="5" width="49.19921875" style="36" customWidth="1"/>
    <col min="6" max="7" width="11.8984375" style="36" hidden="1" customWidth="1"/>
    <col min="8" max="8" width="20.09765625" style="37" hidden="1" customWidth="1"/>
    <col min="9" max="10" width="15.296875" style="38" hidden="1" customWidth="1"/>
    <col min="11" max="11" width="13.796875" style="38" hidden="1" customWidth="1"/>
    <col min="12" max="12" width="15.69921875" style="39" hidden="1" customWidth="1"/>
    <col min="13" max="13" width="16.296875" style="39" hidden="1" customWidth="1"/>
    <col min="14" max="14" width="13.5" style="39" hidden="1" customWidth="1"/>
    <col min="15" max="15" width="12" style="39" hidden="1" customWidth="1"/>
    <col min="16" max="16" width="12.19921875" style="39" hidden="1" customWidth="1"/>
    <col min="17" max="17" width="12.59765625" style="39" hidden="1" customWidth="1"/>
    <col min="18" max="19" width="19.59765625" style="39" hidden="1" customWidth="1"/>
    <col min="20" max="20" width="13.796875" style="39" hidden="1" customWidth="1"/>
    <col min="21" max="21" width="14.296875" style="39" hidden="1" customWidth="1"/>
    <col min="22" max="22" width="16.69921875" style="40" hidden="1" customWidth="1"/>
    <col min="23" max="23" width="10.8984375" style="40" hidden="1" customWidth="1"/>
    <col min="24" max="24" width="18.5" style="41" hidden="1" customWidth="1"/>
    <col min="25" max="25" width="16.59765625" style="41" hidden="1" customWidth="1"/>
    <col min="26" max="26" width="2.8984375" style="41" hidden="1" customWidth="1"/>
    <col min="27" max="27" width="3.8984375" style="41" hidden="1" customWidth="1"/>
    <col min="28" max="28" width="15.3984375" style="40" hidden="1" customWidth="1"/>
    <col min="29" max="29" width="15.8984375" style="40" hidden="1" customWidth="1"/>
    <col min="30" max="30" width="14.8984375" style="40" hidden="1" customWidth="1"/>
    <col min="31" max="31" width="12.69921875" style="40" hidden="1" customWidth="1"/>
    <col min="32" max="32" width="13.19921875" style="40" hidden="1" customWidth="1"/>
    <col min="33" max="33" width="16.796875" style="40" hidden="1" customWidth="1"/>
    <col min="34" max="34" width="16" style="40" hidden="1" customWidth="1"/>
    <col min="35" max="35" width="12" style="40" hidden="1" customWidth="1"/>
    <col min="36" max="36" width="14.8984375" style="40" hidden="1" customWidth="1"/>
    <col min="37" max="37" width="15.3984375" style="40" hidden="1" customWidth="1"/>
    <col min="38" max="39" width="16.59765625" style="40" hidden="1" customWidth="1"/>
    <col min="40" max="40" width="14.796875" style="40" hidden="1" customWidth="1"/>
    <col min="41" max="42" width="15.796875" style="40" hidden="1" customWidth="1"/>
    <col min="43" max="43" width="10.69921875" style="40" hidden="1" customWidth="1"/>
    <col min="44" max="44" width="16.796875" style="40" hidden="1" customWidth="1"/>
    <col min="45" max="45" width="16.59765625" style="40" hidden="1" customWidth="1"/>
    <col min="46" max="46" width="16.19921875" style="40" hidden="1" customWidth="1"/>
    <col min="47" max="47" width="13.59765625" style="40" customWidth="1"/>
    <col min="48" max="48" width="11.8984375" style="35" bestFit="1" customWidth="1"/>
    <col min="49" max="16384" width="8.796875" style="35"/>
  </cols>
  <sheetData>
    <row r="1" spans="1:47" ht="19.5" x14ac:dyDescent="0.25">
      <c r="A1" s="2" t="s">
        <v>114</v>
      </c>
      <c r="O1" s="38"/>
      <c r="P1" s="38"/>
      <c r="AR1" s="42"/>
      <c r="AS1" s="40" t="s">
        <v>115</v>
      </c>
    </row>
    <row r="2" spans="1:47" ht="30.75" thickBot="1" x14ac:dyDescent="0.25">
      <c r="R2" s="43" t="s">
        <v>116</v>
      </c>
      <c r="S2" s="43"/>
      <c r="AK2" s="40" t="s">
        <v>117</v>
      </c>
      <c r="AL2" s="44">
        <f>AG3-AL3</f>
        <v>196802994.38767529</v>
      </c>
      <c r="AM2" s="44">
        <f>AH3-AM3</f>
        <v>86577059.393832922</v>
      </c>
      <c r="AS2" s="45">
        <f>'Percentage Match'!C17</f>
        <v>0.37050000000000005</v>
      </c>
      <c r="AT2" s="45"/>
      <c r="AU2" s="45"/>
    </row>
    <row r="3" spans="1:47" s="1" customFormat="1" ht="15.75" thickBot="1" x14ac:dyDescent="0.25">
      <c r="A3" s="46" t="s">
        <v>37</v>
      </c>
      <c r="B3" s="47"/>
      <c r="C3" s="47"/>
      <c r="D3" s="48"/>
      <c r="E3" s="48"/>
      <c r="F3" s="48"/>
      <c r="G3" s="48"/>
      <c r="H3" s="49"/>
      <c r="I3" s="50">
        <f t="shared" ref="I3:Q3" si="0">SUM(I5:I422)</f>
        <v>2809044069.0251813</v>
      </c>
      <c r="J3" s="50">
        <f t="shared" si="0"/>
        <v>1778139142.229336</v>
      </c>
      <c r="K3" s="50">
        <f t="shared" si="0"/>
        <v>4587183211.2545128</v>
      </c>
      <c r="L3" s="50">
        <f t="shared" si="0"/>
        <v>1750478085.9711657</v>
      </c>
      <c r="M3" s="50">
        <f t="shared" si="0"/>
        <v>645211703.02063656</v>
      </c>
      <c r="N3" s="50">
        <f t="shared" si="0"/>
        <v>2395689788.9918051</v>
      </c>
      <c r="O3" s="50">
        <f t="shared" si="0"/>
        <v>4012266483.4356656</v>
      </c>
      <c r="P3" s="50">
        <f t="shared" si="0"/>
        <v>1398597162.4625371</v>
      </c>
      <c r="Q3" s="50">
        <f t="shared" si="0"/>
        <v>5410863645.8982019</v>
      </c>
      <c r="R3" s="51">
        <v>0.69664000000000004</v>
      </c>
      <c r="S3" s="51"/>
      <c r="T3" s="51"/>
      <c r="U3" s="51"/>
      <c r="V3" s="50">
        <f>SUM(V5:V422)</f>
        <v>1795068204.0834754</v>
      </c>
      <c r="W3" s="50">
        <f>SUM(W5:W422)</f>
        <v>658590064.43773329</v>
      </c>
      <c r="X3" s="50">
        <f>SUM(X5:X422)</f>
        <v>2453658268.5212064</v>
      </c>
      <c r="Y3" s="50"/>
      <c r="Z3" s="50"/>
      <c r="AA3" s="50"/>
      <c r="AB3" s="50"/>
      <c r="AC3" s="50"/>
      <c r="AD3" s="50"/>
      <c r="AE3" s="50"/>
      <c r="AF3" s="50"/>
      <c r="AG3" s="50">
        <f t="shared" ref="AG3:AH3" si="1">SUM(AG5:AG422)</f>
        <v>1719757468.734515</v>
      </c>
      <c r="AH3" s="50">
        <f t="shared" si="1"/>
        <v>554890184.33411062</v>
      </c>
      <c r="AI3" s="50">
        <f>SUM(AI5:AI422)</f>
        <v>2274647653.068625</v>
      </c>
      <c r="AJ3" s="50"/>
      <c r="AK3" s="50"/>
      <c r="AL3" s="50">
        <f>SUM(AL5:AL422)</f>
        <v>1522954474.3468397</v>
      </c>
      <c r="AM3" s="50">
        <f>SUM(AM5:AM422)</f>
        <v>468313124.9402777</v>
      </c>
      <c r="AN3" s="50"/>
      <c r="AO3" s="50"/>
      <c r="AP3" s="50">
        <f t="shared" ref="AP3:AT3" si="2">SUM(AP5:AP422)</f>
        <v>4444925867.8083229</v>
      </c>
      <c r="AQ3" s="50">
        <f t="shared" si="2"/>
        <v>274416114.00887191</v>
      </c>
      <c r="AR3" s="52">
        <f t="shared" si="2"/>
        <v>4719341981.8171911</v>
      </c>
      <c r="AS3" s="50">
        <f t="shared" si="2"/>
        <v>1888397500.6043336</v>
      </c>
      <c r="AT3" s="50">
        <f t="shared" si="2"/>
        <v>884364171.8843323</v>
      </c>
      <c r="AU3" s="50">
        <v>175541554.34</v>
      </c>
    </row>
    <row r="4" spans="1:47" ht="33.75" x14ac:dyDescent="0.2">
      <c r="A4" s="53" t="s">
        <v>118</v>
      </c>
      <c r="B4" s="54" t="s">
        <v>119</v>
      </c>
      <c r="C4" s="54" t="s">
        <v>120</v>
      </c>
      <c r="D4" s="54" t="s">
        <v>121</v>
      </c>
      <c r="E4" s="54" t="s">
        <v>122</v>
      </c>
      <c r="F4" s="54" t="s">
        <v>123</v>
      </c>
      <c r="G4" s="54" t="s">
        <v>14</v>
      </c>
      <c r="H4" s="54" t="s">
        <v>124</v>
      </c>
      <c r="I4" s="54" t="s">
        <v>125</v>
      </c>
      <c r="J4" s="54" t="s">
        <v>126</v>
      </c>
      <c r="K4" s="54" t="s">
        <v>127</v>
      </c>
      <c r="L4" s="55" t="s">
        <v>128</v>
      </c>
      <c r="M4" s="55" t="s">
        <v>129</v>
      </c>
      <c r="N4" s="55" t="s">
        <v>130</v>
      </c>
      <c r="O4" s="56" t="s">
        <v>131</v>
      </c>
      <c r="P4" s="56" t="s">
        <v>132</v>
      </c>
      <c r="Q4" s="56" t="s">
        <v>133</v>
      </c>
      <c r="R4" s="56" t="s">
        <v>134</v>
      </c>
      <c r="S4" s="56" t="s">
        <v>135</v>
      </c>
      <c r="T4" s="57" t="s">
        <v>136</v>
      </c>
      <c r="U4" s="57" t="s">
        <v>137</v>
      </c>
      <c r="V4" s="57" t="s">
        <v>47</v>
      </c>
      <c r="W4" s="57" t="s">
        <v>48</v>
      </c>
      <c r="X4" s="57" t="s">
        <v>49</v>
      </c>
      <c r="Y4" s="57" t="s">
        <v>138</v>
      </c>
      <c r="Z4" s="57" t="s">
        <v>139</v>
      </c>
      <c r="AA4" s="57" t="s">
        <v>140</v>
      </c>
      <c r="AB4" s="57" t="s">
        <v>141</v>
      </c>
      <c r="AC4" s="57" t="s">
        <v>142</v>
      </c>
      <c r="AD4" s="57" t="s">
        <v>143</v>
      </c>
      <c r="AE4" s="57" t="s">
        <v>144</v>
      </c>
      <c r="AF4" s="57" t="s">
        <v>145</v>
      </c>
      <c r="AG4" s="57" t="s">
        <v>146</v>
      </c>
      <c r="AH4" s="57" t="s">
        <v>147</v>
      </c>
      <c r="AI4" s="57" t="s">
        <v>52</v>
      </c>
      <c r="AJ4" s="58" t="s">
        <v>148</v>
      </c>
      <c r="AK4" s="58" t="s">
        <v>149</v>
      </c>
      <c r="AL4" s="58" t="s">
        <v>150</v>
      </c>
      <c r="AM4" s="58" t="s">
        <v>151</v>
      </c>
      <c r="AN4" s="57" t="s">
        <v>152</v>
      </c>
      <c r="AO4" s="57" t="s">
        <v>153</v>
      </c>
      <c r="AP4" s="57" t="s">
        <v>154</v>
      </c>
      <c r="AQ4" s="57" t="s">
        <v>155</v>
      </c>
      <c r="AR4" s="57" t="s">
        <v>156</v>
      </c>
      <c r="AS4" s="59" t="s">
        <v>157</v>
      </c>
      <c r="AT4" s="59" t="s">
        <v>20</v>
      </c>
      <c r="AU4" s="59" t="s">
        <v>158</v>
      </c>
    </row>
    <row r="5" spans="1:47" x14ac:dyDescent="0.2">
      <c r="A5" s="60" t="s">
        <v>159</v>
      </c>
      <c r="B5" s="61" t="s">
        <v>159</v>
      </c>
      <c r="C5" s="61" t="s">
        <v>160</v>
      </c>
      <c r="D5" s="62" t="s">
        <v>160</v>
      </c>
      <c r="E5" s="63" t="s">
        <v>161</v>
      </c>
      <c r="F5" s="62" t="s">
        <v>162</v>
      </c>
      <c r="G5" s="62" t="s">
        <v>25</v>
      </c>
      <c r="H5" s="62" t="str">
        <f t="shared" ref="H5:H68" si="3">CONCATENATE(F5," ",G5)</f>
        <v>Urban Harris</v>
      </c>
      <c r="I5" s="64">
        <f>INDEX('Encounters and MCO Fees'!N:N,MATCH(A:A,'Encounters and MCO Fees'!G:G,0))</f>
        <v>121754593.09074733</v>
      </c>
      <c r="J5" s="64">
        <f>INDEX('Encounters and MCO Fees'!M:M,MATCH(A:A,'Encounters and MCO Fees'!G:G,0))</f>
        <v>39992169.800732821</v>
      </c>
      <c r="K5" s="64">
        <f t="shared" ref="K5:K68" si="4">I5+J5</f>
        <v>161746762.89148015</v>
      </c>
      <c r="L5" s="64">
        <v>75807109.485439658</v>
      </c>
      <c r="M5" s="64">
        <v>16621747.662490208</v>
      </c>
      <c r="N5" s="64">
        <f t="shared" ref="N5:N68" si="5">+L5+M5</f>
        <v>92428857.147929862</v>
      </c>
      <c r="O5" s="64">
        <v>198294658.03066921</v>
      </c>
      <c r="P5" s="64">
        <v>29541594.842467908</v>
      </c>
      <c r="Q5" s="64">
        <f t="shared" ref="Q5:Q68" si="6">O5+P5</f>
        <v>227836252.87313712</v>
      </c>
      <c r="R5" s="64" t="str">
        <f t="shared" ref="R5:S68" si="7">IF(O5&gt;0,"Yes","No")</f>
        <v>Yes</v>
      </c>
      <c r="S5" s="65" t="str">
        <f t="shared" si="7"/>
        <v>Yes</v>
      </c>
      <c r="T5" s="66">
        <f>ROUND(INDEX(Summary!H:H,MATCH(H:H,Summary!A:A,0)),2)</f>
        <v>1.89</v>
      </c>
      <c r="U5" s="66">
        <f>ROUND(INDEX(Summary!I:I,MATCH(H:H,Summary!A:A,0)),2)</f>
        <v>0.41</v>
      </c>
      <c r="V5" s="67">
        <f t="shared" ref="V5:W68" si="8">+T5*I5</f>
        <v>230116180.94151244</v>
      </c>
      <c r="W5" s="67">
        <f t="shared" si="8"/>
        <v>16396789.618300457</v>
      </c>
      <c r="X5" s="64">
        <f t="shared" ref="X5:X68" si="9">+V5+W5</f>
        <v>246512970.5598129</v>
      </c>
      <c r="Y5" s="64" t="s">
        <v>163</v>
      </c>
      <c r="Z5" s="64" t="s">
        <v>163</v>
      </c>
      <c r="AA5" s="64" t="b">
        <f>Y5=Z5</f>
        <v>1</v>
      </c>
      <c r="AB5" s="64" t="str">
        <f>IF(AL5&gt;0,"Yes","No")</f>
        <v>No</v>
      </c>
      <c r="AC5" s="64" t="str">
        <f>IF(AM5&gt;0,"Yes","No")</f>
        <v>No</v>
      </c>
      <c r="AD5" s="64" t="str">
        <f t="shared" ref="AD5:AD68" si="10">IF(AI5&gt;0,"Yes","No")</f>
        <v>Yes</v>
      </c>
      <c r="AE5" s="66">
        <f>IFERROR(ROUND(IF(I5&gt;0,IF(O5&gt;0,$R$3*MAX(O5-V5,0),0),0)/I5,2),0)</f>
        <v>0</v>
      </c>
      <c r="AF5" s="66">
        <f t="shared" ref="AF5:AF68" si="11">IFERROR(ROUND(IF(J5&gt;0,IF(P5&gt;0,$R$3*MAX(P5-W5,0),0),0)/J5,2),0)</f>
        <v>0.23</v>
      </c>
      <c r="AG5" s="64">
        <f>AE5*I5</f>
        <v>0</v>
      </c>
      <c r="AH5" s="64">
        <f t="shared" ref="AH5:AH68" si="12">AF5*J5</f>
        <v>9198199.0541685484</v>
      </c>
      <c r="AI5" s="64">
        <f t="shared" ref="AI5:AI68" si="13">AG5+AH5</f>
        <v>9198199.0541685484</v>
      </c>
      <c r="AJ5" s="66">
        <v>0</v>
      </c>
      <c r="AK5" s="66">
        <v>0</v>
      </c>
      <c r="AL5" s="64">
        <f>I5*AJ5</f>
        <v>0</v>
      </c>
      <c r="AM5" s="64">
        <f>J5*AK5</f>
        <v>0</v>
      </c>
      <c r="AN5" s="66">
        <f>T5+AJ5</f>
        <v>1.89</v>
      </c>
      <c r="AO5" s="66">
        <f>U5+AK5</f>
        <v>0.41</v>
      </c>
      <c r="AP5" s="68">
        <f>IFERROR(INDEX('Encounters and MCO Fees'!Q:Q,MATCH(A:A,'Encounters and MCO Fees'!G:G,0)),0)</f>
        <v>246512970.5598129</v>
      </c>
      <c r="AQ5" s="68">
        <f>IFERROR(INDEX('Encounters and MCO Fees'!R:R,MATCH(A:A,'Encounters and MCO Fees'!G:G,0)),0)</f>
        <v>15174305.151483394</v>
      </c>
      <c r="AR5" s="68">
        <f t="shared" ref="AR5:AR68" si="14">AP5+AQ5</f>
        <v>261687275.71129629</v>
      </c>
      <c r="AS5" s="69">
        <f t="shared" ref="AS5:AS68" si="15">$AS$2*AR5*1.08</f>
        <v>104711546.50311813</v>
      </c>
      <c r="AT5" s="69">
        <f>AS5*INDEX('IGT Commitment Suggestions'!H:H,MATCH(G:G,'IGT Commitment Suggestions'!A:A,0))</f>
        <v>46033321.16127567</v>
      </c>
      <c r="AU5" s="105">
        <f>ROUND((AT5/$AT$3)*$AU$3,2)</f>
        <v>9137367.8499999996</v>
      </c>
    </row>
    <row r="6" spans="1:47" x14ac:dyDescent="0.2">
      <c r="A6" s="60" t="s">
        <v>164</v>
      </c>
      <c r="B6" s="61" t="s">
        <v>164</v>
      </c>
      <c r="C6" s="61" t="s">
        <v>165</v>
      </c>
      <c r="D6" s="62" t="s">
        <v>165</v>
      </c>
      <c r="E6" s="63" t="s">
        <v>166</v>
      </c>
      <c r="F6" s="62" t="s">
        <v>162</v>
      </c>
      <c r="G6" s="62" t="s">
        <v>23</v>
      </c>
      <c r="H6" s="62" t="str">
        <f t="shared" si="3"/>
        <v>Urban Dallas</v>
      </c>
      <c r="I6" s="64">
        <f>INDEX('Encounters and MCO Fees'!N:N,MATCH(A:A,'Encounters and MCO Fees'!G:G,0))</f>
        <v>56134834.422174424</v>
      </c>
      <c r="J6" s="64">
        <f>INDEX('Encounters and MCO Fees'!M:M,MATCH(A:A,'Encounters and MCO Fees'!G:G,0))</f>
        <v>70554020.743898824</v>
      </c>
      <c r="K6" s="64">
        <f t="shared" si="4"/>
        <v>126688855.16607325</v>
      </c>
      <c r="L6" s="64">
        <v>34686633.981130257</v>
      </c>
      <c r="M6" s="64">
        <v>5701722.8754089996</v>
      </c>
      <c r="N6" s="64">
        <f t="shared" si="5"/>
        <v>40388356.856539257</v>
      </c>
      <c r="O6" s="64">
        <v>74276039.648276895</v>
      </c>
      <c r="P6" s="64">
        <v>61239430.059445947</v>
      </c>
      <c r="Q6" s="64">
        <f t="shared" si="6"/>
        <v>135515469.70772284</v>
      </c>
      <c r="R6" s="64" t="str">
        <f t="shared" si="7"/>
        <v>Yes</v>
      </c>
      <c r="S6" s="65" t="str">
        <f t="shared" si="7"/>
        <v>Yes</v>
      </c>
      <c r="T6" s="66">
        <f>ROUND(INDEX(Summary!H:H,MATCH(H:H,Summary!A:A,0)),2)</f>
        <v>0.68</v>
      </c>
      <c r="U6" s="66">
        <f>ROUND(INDEX(Summary!I:I,MATCH(H:H,Summary!A:A,0)),2)</f>
        <v>0.39</v>
      </c>
      <c r="V6" s="67">
        <f t="shared" si="8"/>
        <v>38171687.407078609</v>
      </c>
      <c r="W6" s="67">
        <f t="shared" si="8"/>
        <v>27516068.090120543</v>
      </c>
      <c r="X6" s="64">
        <f t="shared" si="9"/>
        <v>65687755.497199148</v>
      </c>
      <c r="Y6" s="64" t="s">
        <v>163</v>
      </c>
      <c r="Z6" s="64" t="s">
        <v>163</v>
      </c>
      <c r="AA6" s="64" t="b">
        <f t="shared" ref="AA6:AA69" si="16">Y6=Z6</f>
        <v>1</v>
      </c>
      <c r="AB6" s="64" t="str">
        <f t="shared" ref="AB6:AC69" si="17">IF(AL6&gt;0,"Yes","No")</f>
        <v>Yes</v>
      </c>
      <c r="AC6" s="64" t="str">
        <f t="shared" si="17"/>
        <v>Yes</v>
      </c>
      <c r="AD6" s="64" t="str">
        <f t="shared" si="10"/>
        <v>Yes</v>
      </c>
      <c r="AE6" s="66">
        <f>IFERROR(ROUND(IF(I6&gt;0,IF(O6&gt;0,$R$3*MAX(O6-V6,0),0),0)/I6,2),0)</f>
        <v>0.45</v>
      </c>
      <c r="AF6" s="66">
        <f t="shared" si="11"/>
        <v>0.33</v>
      </c>
      <c r="AG6" s="64">
        <f t="shared" ref="AG6:AH69" si="18">AE6*I6</f>
        <v>25260675.489978492</v>
      </c>
      <c r="AH6" s="64">
        <f t="shared" si="12"/>
        <v>23282826.845486611</v>
      </c>
      <c r="AI6" s="64">
        <f t="shared" si="13"/>
        <v>48543502.335465103</v>
      </c>
      <c r="AJ6" s="66">
        <v>0.44</v>
      </c>
      <c r="AK6" s="66">
        <v>0.33</v>
      </c>
      <c r="AL6" s="64">
        <f t="shared" ref="AL6:AM69" si="19">I6*AJ6</f>
        <v>24699327.145756748</v>
      </c>
      <c r="AM6" s="64">
        <f t="shared" si="19"/>
        <v>23282826.845486611</v>
      </c>
      <c r="AN6" s="66">
        <f t="shared" ref="AN6:AO69" si="20">T6+AJ6</f>
        <v>1.1200000000000001</v>
      </c>
      <c r="AO6" s="66">
        <f t="shared" si="20"/>
        <v>0.72</v>
      </c>
      <c r="AP6" s="68">
        <f>IFERROR(INDEX('Encounters and MCO Fees'!Q:Q,MATCH(A:A,'Encounters and MCO Fees'!G:G,0)),0)</f>
        <v>113669909.48844251</v>
      </c>
      <c r="AQ6" s="68">
        <f>IFERROR(INDEX('Encounters and MCO Fees'!R:R,MATCH(A:A,'Encounters and MCO Fees'!G:G,0)),0)</f>
        <v>7056499.3146652123</v>
      </c>
      <c r="AR6" s="68">
        <f t="shared" si="14"/>
        <v>120726408.80310772</v>
      </c>
      <c r="AS6" s="69">
        <f t="shared" si="15"/>
        <v>48307465.218475536</v>
      </c>
      <c r="AT6" s="69">
        <f>AS6*INDEX('IGT Commitment Suggestions'!H:H,MATCH(G:G,'IGT Commitment Suggestions'!A:A,0))</f>
        <v>23750961.557747617</v>
      </c>
      <c r="AU6" s="105">
        <f t="shared" ref="AU6:AU69" si="21">ROUND((AT6/$AT$3)*$AU$3,2)</f>
        <v>4714438.74</v>
      </c>
    </row>
    <row r="7" spans="1:47" x14ac:dyDescent="0.2">
      <c r="A7" s="60" t="s">
        <v>167</v>
      </c>
      <c r="B7" s="61" t="s">
        <v>167</v>
      </c>
      <c r="C7" s="61" t="s">
        <v>168</v>
      </c>
      <c r="D7" s="62" t="s">
        <v>168</v>
      </c>
      <c r="E7" s="63" t="s">
        <v>169</v>
      </c>
      <c r="F7" s="62" t="s">
        <v>162</v>
      </c>
      <c r="G7" s="62" t="s">
        <v>22</v>
      </c>
      <c r="H7" s="62" t="str">
        <f t="shared" si="3"/>
        <v>Urban Bexar</v>
      </c>
      <c r="I7" s="64">
        <f>INDEX('Encounters and MCO Fees'!N:N,MATCH(A:A,'Encounters and MCO Fees'!G:G,0))</f>
        <v>82740013.07298559</v>
      </c>
      <c r="J7" s="64">
        <f>INDEX('Encounters and MCO Fees'!M:M,MATCH(A:A,'Encounters and MCO Fees'!G:G,0))</f>
        <v>21037965.21565089</v>
      </c>
      <c r="K7" s="64">
        <f t="shared" si="4"/>
        <v>103777978.28863648</v>
      </c>
      <c r="L7" s="64">
        <v>30395985.991375148</v>
      </c>
      <c r="M7" s="64">
        <v>16057669.287652802</v>
      </c>
      <c r="N7" s="64">
        <f t="shared" si="5"/>
        <v>46453655.279027954</v>
      </c>
      <c r="O7" s="64">
        <v>144807022.05206078</v>
      </c>
      <c r="P7" s="64">
        <v>20788624.292858671</v>
      </c>
      <c r="Q7" s="64">
        <f t="shared" si="6"/>
        <v>165595646.34491944</v>
      </c>
      <c r="R7" s="64" t="str">
        <f t="shared" si="7"/>
        <v>Yes</v>
      </c>
      <c r="S7" s="65" t="str">
        <f t="shared" si="7"/>
        <v>Yes</v>
      </c>
      <c r="T7" s="66">
        <f>ROUND(INDEX(Summary!H:H,MATCH(H:H,Summary!A:A,0)),2)</f>
        <v>0.49</v>
      </c>
      <c r="U7" s="66">
        <f>ROUND(INDEX(Summary!I:I,MATCH(H:H,Summary!A:A,0)),2)</f>
        <v>0.56999999999999995</v>
      </c>
      <c r="V7" s="67">
        <f t="shared" si="8"/>
        <v>40542606.405762941</v>
      </c>
      <c r="W7" s="67">
        <f t="shared" si="8"/>
        <v>11991640.172921006</v>
      </c>
      <c r="X7" s="64">
        <f t="shared" si="9"/>
        <v>52534246.578683943</v>
      </c>
      <c r="Y7" s="64" t="s">
        <v>163</v>
      </c>
      <c r="Z7" s="64" t="s">
        <v>163</v>
      </c>
      <c r="AA7" s="64" t="b">
        <f t="shared" si="16"/>
        <v>1</v>
      </c>
      <c r="AB7" s="64" t="str">
        <f t="shared" si="17"/>
        <v>Yes</v>
      </c>
      <c r="AC7" s="64" t="str">
        <f t="shared" si="17"/>
        <v>Yes</v>
      </c>
      <c r="AD7" s="64" t="str">
        <f t="shared" si="10"/>
        <v>Yes</v>
      </c>
      <c r="AE7" s="66">
        <f t="shared" ref="AE7:AF69" si="22">IFERROR(ROUND(IF(I7&gt;0,IF(O7&gt;0,$R$3*MAX(O7-V7,0),0),0)/I7,2),0)</f>
        <v>0.88</v>
      </c>
      <c r="AF7" s="66">
        <f t="shared" si="11"/>
        <v>0.28999999999999998</v>
      </c>
      <c r="AG7" s="64">
        <f t="shared" si="18"/>
        <v>72811211.504227325</v>
      </c>
      <c r="AH7" s="64">
        <f t="shared" si="12"/>
        <v>6101009.9125387575</v>
      </c>
      <c r="AI7" s="64">
        <f t="shared" si="13"/>
        <v>78912221.416766077</v>
      </c>
      <c r="AJ7" s="66">
        <v>0.71</v>
      </c>
      <c r="AK7" s="66">
        <v>0.13</v>
      </c>
      <c r="AL7" s="64">
        <f t="shared" si="19"/>
        <v>58745409.281819768</v>
      </c>
      <c r="AM7" s="64">
        <f t="shared" si="19"/>
        <v>2734935.478034616</v>
      </c>
      <c r="AN7" s="66">
        <f t="shared" si="20"/>
        <v>1.2</v>
      </c>
      <c r="AO7" s="66">
        <f t="shared" si="20"/>
        <v>0.7</v>
      </c>
      <c r="AP7" s="68">
        <f>IFERROR(INDEX('Encounters and MCO Fees'!Q:Q,MATCH(A:A,'Encounters and MCO Fees'!G:G,0)),0)</f>
        <v>114014591.33853832</v>
      </c>
      <c r="AQ7" s="68">
        <f>IFERROR(INDEX('Encounters and MCO Fees'!R:R,MATCH(A:A,'Encounters and MCO Fees'!G:G,0)),0)</f>
        <v>7043077.1141592702</v>
      </c>
      <c r="AR7" s="68">
        <f t="shared" si="14"/>
        <v>121057668.45269759</v>
      </c>
      <c r="AS7" s="69">
        <f t="shared" si="15"/>
        <v>48440015.45466242</v>
      </c>
      <c r="AT7" s="69">
        <f>AS7*INDEX('IGT Commitment Suggestions'!H:H,MATCH(G:G,'IGT Commitment Suggestions'!A:A,0))</f>
        <v>21174506.6478769</v>
      </c>
      <c r="AU7" s="105">
        <f t="shared" si="21"/>
        <v>4203026.2300000004</v>
      </c>
    </row>
    <row r="8" spans="1:47" x14ac:dyDescent="0.2">
      <c r="A8" s="60" t="s">
        <v>170</v>
      </c>
      <c r="B8" s="61" t="s">
        <v>170</v>
      </c>
      <c r="C8" s="61" t="s">
        <v>171</v>
      </c>
      <c r="D8" s="62" t="s">
        <v>171</v>
      </c>
      <c r="E8" s="63" t="s">
        <v>172</v>
      </c>
      <c r="F8" s="62" t="s">
        <v>173</v>
      </c>
      <c r="G8" s="62" t="s">
        <v>25</v>
      </c>
      <c r="H8" s="62" t="str">
        <f t="shared" si="3"/>
        <v>Children's Harris</v>
      </c>
      <c r="I8" s="64">
        <f>INDEX('Encounters and MCO Fees'!N:N,MATCH(A:A,'Encounters and MCO Fees'!G:G,0))</f>
        <v>286780953.54597563</v>
      </c>
      <c r="J8" s="64">
        <f>INDEX('Encounters and MCO Fees'!M:M,MATCH(A:A,'Encounters and MCO Fees'!G:G,0))</f>
        <v>259985376.57392272</v>
      </c>
      <c r="K8" s="64">
        <f t="shared" si="4"/>
        <v>546766330.11989832</v>
      </c>
      <c r="L8" s="64">
        <v>88104838.448120475</v>
      </c>
      <c r="M8" s="64">
        <v>2410512.430322051</v>
      </c>
      <c r="N8" s="64">
        <f t="shared" si="5"/>
        <v>90515350.878442526</v>
      </c>
      <c r="O8" s="64">
        <v>245368832.05790079</v>
      </c>
      <c r="P8" s="64">
        <v>105654627.57678096</v>
      </c>
      <c r="Q8" s="64">
        <f t="shared" si="6"/>
        <v>351023459.63468176</v>
      </c>
      <c r="R8" s="64" t="str">
        <f t="shared" si="7"/>
        <v>Yes</v>
      </c>
      <c r="S8" s="65" t="str">
        <f t="shared" si="7"/>
        <v>Yes</v>
      </c>
      <c r="T8" s="66">
        <f>ROUND(INDEX(Summary!H:H,MATCH(H:H,Summary!A:A,0)),2)</f>
        <v>0.31</v>
      </c>
      <c r="U8" s="66">
        <f>ROUND(INDEX(Summary!I:I,MATCH(H:H,Summary!A:A,0)),2)</f>
        <v>0.01</v>
      </c>
      <c r="V8" s="67">
        <f t="shared" si="8"/>
        <v>88902095.599252447</v>
      </c>
      <c r="W8" s="67">
        <f t="shared" si="8"/>
        <v>2599853.7657392272</v>
      </c>
      <c r="X8" s="64">
        <f t="shared" si="9"/>
        <v>91501949.36499168</v>
      </c>
      <c r="Y8" s="64" t="s">
        <v>163</v>
      </c>
      <c r="Z8" s="64" t="s">
        <v>163</v>
      </c>
      <c r="AA8" s="64" t="b">
        <f t="shared" si="16"/>
        <v>1</v>
      </c>
      <c r="AB8" s="64" t="str">
        <f t="shared" si="17"/>
        <v>Yes</v>
      </c>
      <c r="AC8" s="64" t="str">
        <f t="shared" si="17"/>
        <v>Yes</v>
      </c>
      <c r="AD8" s="64" t="str">
        <f t="shared" si="10"/>
        <v>Yes</v>
      </c>
      <c r="AE8" s="66">
        <f t="shared" si="22"/>
        <v>0.38</v>
      </c>
      <c r="AF8" s="66">
        <f t="shared" si="11"/>
        <v>0.28000000000000003</v>
      </c>
      <c r="AG8" s="64">
        <f t="shared" si="18"/>
        <v>108976762.34747075</v>
      </c>
      <c r="AH8" s="64">
        <f t="shared" si="12"/>
        <v>72795905.44069837</v>
      </c>
      <c r="AI8" s="64">
        <f t="shared" si="13"/>
        <v>181772667.78816912</v>
      </c>
      <c r="AJ8" s="66">
        <v>0.37</v>
      </c>
      <c r="AK8" s="66">
        <v>0.27</v>
      </c>
      <c r="AL8" s="64">
        <f t="shared" si="19"/>
        <v>106108952.81201097</v>
      </c>
      <c r="AM8" s="64">
        <f t="shared" si="19"/>
        <v>70196051.674959138</v>
      </c>
      <c r="AN8" s="66">
        <f t="shared" si="20"/>
        <v>0.67999999999999994</v>
      </c>
      <c r="AO8" s="66">
        <f t="shared" si="20"/>
        <v>0.28000000000000003</v>
      </c>
      <c r="AP8" s="68">
        <f>IFERROR(INDEX('Encounters and MCO Fees'!Q:Q,MATCH(A:A,'Encounters and MCO Fees'!G:G,0)),0)</f>
        <v>267806953.85196179</v>
      </c>
      <c r="AQ8" s="68">
        <f>IFERROR(INDEX('Encounters and MCO Fees'!R:R,MATCH(A:A,'Encounters and MCO Fees'!G:G,0)),0)</f>
        <v>16347213.375424441</v>
      </c>
      <c r="AR8" s="68">
        <f t="shared" si="14"/>
        <v>284154167.22738624</v>
      </c>
      <c r="AS8" s="69">
        <f t="shared" si="15"/>
        <v>113701448.47436635</v>
      </c>
      <c r="AT8" s="69">
        <f>AS8*INDEX('IGT Commitment Suggestions'!H:H,MATCH(G:G,'IGT Commitment Suggestions'!A:A,0))</f>
        <v>49985464.534867533</v>
      </c>
      <c r="AU8" s="105">
        <f t="shared" si="21"/>
        <v>9921847.1500000004</v>
      </c>
    </row>
    <row r="9" spans="1:47" x14ac:dyDescent="0.2">
      <c r="A9" s="60" t="s">
        <v>174</v>
      </c>
      <c r="B9" s="61" t="s">
        <v>174</v>
      </c>
      <c r="C9" s="61" t="s">
        <v>175</v>
      </c>
      <c r="D9" s="62" t="s">
        <v>175</v>
      </c>
      <c r="E9" s="63" t="s">
        <v>176</v>
      </c>
      <c r="F9" s="62" t="s">
        <v>162</v>
      </c>
      <c r="G9" s="62" t="s">
        <v>22</v>
      </c>
      <c r="H9" s="62" t="str">
        <f t="shared" si="3"/>
        <v>Urban Bexar</v>
      </c>
      <c r="I9" s="64">
        <f>INDEX('Encounters and MCO Fees'!N:N,MATCH(A:A,'Encounters and MCO Fees'!G:G,0))</f>
        <v>53124513.034066178</v>
      </c>
      <c r="J9" s="64">
        <f>INDEX('Encounters and MCO Fees'!M:M,MATCH(A:A,'Encounters and MCO Fees'!G:G,0))</f>
        <v>37311981.868269607</v>
      </c>
      <c r="K9" s="64">
        <f t="shared" si="4"/>
        <v>90436494.902335793</v>
      </c>
      <c r="L9" s="64">
        <v>16566606.267239317</v>
      </c>
      <c r="M9" s="64">
        <v>15563751.189181767</v>
      </c>
      <c r="N9" s="64">
        <f t="shared" si="5"/>
        <v>32130357.456421085</v>
      </c>
      <c r="O9" s="64">
        <v>-17101891.622722581</v>
      </c>
      <c r="P9" s="64">
        <v>17189054.010061599</v>
      </c>
      <c r="Q9" s="64">
        <f t="shared" si="6"/>
        <v>87162.387339018285</v>
      </c>
      <c r="R9" s="64" t="str">
        <f t="shared" si="7"/>
        <v>No</v>
      </c>
      <c r="S9" s="65" t="str">
        <f t="shared" si="7"/>
        <v>Yes</v>
      </c>
      <c r="T9" s="66">
        <f>ROUND(INDEX(Summary!H:H,MATCH(H:H,Summary!A:A,0)),2)</f>
        <v>0.49</v>
      </c>
      <c r="U9" s="66">
        <f>ROUND(INDEX(Summary!I:I,MATCH(H:H,Summary!A:A,0)),2)</f>
        <v>0.56999999999999995</v>
      </c>
      <c r="V9" s="67">
        <f t="shared" si="8"/>
        <v>26031011.386692427</v>
      </c>
      <c r="W9" s="67">
        <f t="shared" si="8"/>
        <v>21267829.664913673</v>
      </c>
      <c r="X9" s="64">
        <f t="shared" si="9"/>
        <v>47298841.051606104</v>
      </c>
      <c r="Y9" s="64" t="s">
        <v>163</v>
      </c>
      <c r="Z9" s="64" t="s">
        <v>163</v>
      </c>
      <c r="AA9" s="64" t="b">
        <f t="shared" si="16"/>
        <v>1</v>
      </c>
      <c r="AB9" s="64" t="str">
        <f t="shared" si="17"/>
        <v>No</v>
      </c>
      <c r="AC9" s="64" t="str">
        <f t="shared" si="17"/>
        <v>No</v>
      </c>
      <c r="AD9" s="64" t="str">
        <f t="shared" si="10"/>
        <v>No</v>
      </c>
      <c r="AE9" s="66">
        <f t="shared" si="22"/>
        <v>0</v>
      </c>
      <c r="AF9" s="66">
        <f t="shared" si="11"/>
        <v>0</v>
      </c>
      <c r="AG9" s="64">
        <f t="shared" si="18"/>
        <v>0</v>
      </c>
      <c r="AH9" s="64">
        <f t="shared" si="12"/>
        <v>0</v>
      </c>
      <c r="AI9" s="64">
        <f t="shared" si="13"/>
        <v>0</v>
      </c>
      <c r="AJ9" s="66">
        <v>0</v>
      </c>
      <c r="AK9" s="66">
        <v>0</v>
      </c>
      <c r="AL9" s="64">
        <f t="shared" si="19"/>
        <v>0</v>
      </c>
      <c r="AM9" s="64">
        <f t="shared" si="19"/>
        <v>0</v>
      </c>
      <c r="AN9" s="66">
        <f t="shared" si="20"/>
        <v>0.49</v>
      </c>
      <c r="AO9" s="66">
        <f t="shared" si="20"/>
        <v>0.56999999999999995</v>
      </c>
      <c r="AP9" s="68">
        <f>IFERROR(INDEX('Encounters and MCO Fees'!Q:Q,MATCH(A:A,'Encounters and MCO Fees'!G:G,0)),0)</f>
        <v>47298841.051606104</v>
      </c>
      <c r="AQ9" s="68">
        <f>IFERROR(INDEX('Encounters and MCO Fees'!R:R,MATCH(A:A,'Encounters and MCO Fees'!G:G,0)),0)</f>
        <v>2929044.9987618905</v>
      </c>
      <c r="AR9" s="68">
        <f t="shared" si="14"/>
        <v>50227886.050367996</v>
      </c>
      <c r="AS9" s="69">
        <f t="shared" si="15"/>
        <v>20098186.324194256</v>
      </c>
      <c r="AT9" s="69">
        <f>AS9*INDEX('IGT Commitment Suggestions'!H:H,MATCH(G:G,'IGT Commitment Suggestions'!A:A,0))</f>
        <v>8785488.1122041065</v>
      </c>
      <c r="AU9" s="105">
        <f t="shared" si="21"/>
        <v>1743872.36</v>
      </c>
    </row>
    <row r="10" spans="1:47" ht="23.25" x14ac:dyDescent="0.2">
      <c r="A10" s="60" t="s">
        <v>177</v>
      </c>
      <c r="B10" s="61" t="s">
        <v>177</v>
      </c>
      <c r="C10" s="61" t="s">
        <v>178</v>
      </c>
      <c r="D10" s="61" t="s">
        <v>178</v>
      </c>
      <c r="E10" s="63" t="s">
        <v>179</v>
      </c>
      <c r="F10" s="62" t="s">
        <v>180</v>
      </c>
      <c r="G10" s="62" t="s">
        <v>25</v>
      </c>
      <c r="H10" s="62" t="str">
        <f t="shared" si="3"/>
        <v>State-Owned Non-IMD Harris</v>
      </c>
      <c r="I10" s="64">
        <f>INDEX('Encounters and MCO Fees'!N:N,MATCH(A:A,'Encounters and MCO Fees'!G:G,0))</f>
        <v>98128748.58212468</v>
      </c>
      <c r="J10" s="64">
        <f>INDEX('Encounters and MCO Fees'!M:M,MATCH(A:A,'Encounters and MCO Fees'!G:G,0))</f>
        <v>59155755.451795287</v>
      </c>
      <c r="K10" s="64">
        <f t="shared" si="4"/>
        <v>157284504.03391996</v>
      </c>
      <c r="L10" s="64">
        <v>16820924.1046592</v>
      </c>
      <c r="M10" s="64">
        <v>23504355.779036872</v>
      </c>
      <c r="N10" s="64">
        <f t="shared" si="5"/>
        <v>40325279.883696072</v>
      </c>
      <c r="O10" s="64">
        <v>18751360.06126745</v>
      </c>
      <c r="P10" s="64">
        <v>16740738.530767739</v>
      </c>
      <c r="Q10" s="64">
        <f t="shared" si="6"/>
        <v>35492098.592035189</v>
      </c>
      <c r="R10" s="64" t="str">
        <f t="shared" si="7"/>
        <v>Yes</v>
      </c>
      <c r="S10" s="65" t="str">
        <f t="shared" si="7"/>
        <v>Yes</v>
      </c>
      <c r="T10" s="66">
        <f>ROUND(INDEX(Summary!H:H,MATCH(H:H,Summary!A:A,0)),2)</f>
        <v>0.17</v>
      </c>
      <c r="U10" s="66">
        <f>ROUND(INDEX(Summary!I:I,MATCH(H:H,Summary!A:A,0)),2)</f>
        <v>0.4</v>
      </c>
      <c r="V10" s="67">
        <f t="shared" si="8"/>
        <v>16681887.258961197</v>
      </c>
      <c r="W10" s="67">
        <f t="shared" si="8"/>
        <v>23662302.180718116</v>
      </c>
      <c r="X10" s="64">
        <f t="shared" si="9"/>
        <v>40344189.43967931</v>
      </c>
      <c r="Y10" s="64" t="s">
        <v>163</v>
      </c>
      <c r="Z10" s="64" t="s">
        <v>163</v>
      </c>
      <c r="AA10" s="64" t="b">
        <f t="shared" si="16"/>
        <v>1</v>
      </c>
      <c r="AB10" s="64" t="str">
        <f t="shared" si="17"/>
        <v>No</v>
      </c>
      <c r="AC10" s="64" t="str">
        <f t="shared" si="17"/>
        <v>No</v>
      </c>
      <c r="AD10" s="64" t="str">
        <f t="shared" si="10"/>
        <v>Yes</v>
      </c>
      <c r="AE10" s="66">
        <f t="shared" si="22"/>
        <v>0.01</v>
      </c>
      <c r="AF10" s="66">
        <f t="shared" si="11"/>
        <v>0</v>
      </c>
      <c r="AG10" s="64">
        <f t="shared" si="18"/>
        <v>981287.48582124687</v>
      </c>
      <c r="AH10" s="64">
        <f t="shared" si="12"/>
        <v>0</v>
      </c>
      <c r="AI10" s="64">
        <f t="shared" si="13"/>
        <v>981287.48582124687</v>
      </c>
      <c r="AJ10" s="66">
        <v>0</v>
      </c>
      <c r="AK10" s="66">
        <v>0</v>
      </c>
      <c r="AL10" s="64">
        <f t="shared" si="19"/>
        <v>0</v>
      </c>
      <c r="AM10" s="64">
        <f t="shared" si="19"/>
        <v>0</v>
      </c>
      <c r="AN10" s="66">
        <f t="shared" si="20"/>
        <v>0.17</v>
      </c>
      <c r="AO10" s="66">
        <f t="shared" si="20"/>
        <v>0.4</v>
      </c>
      <c r="AP10" s="68">
        <f>IFERROR(INDEX('Encounters and MCO Fees'!Q:Q,MATCH(A:A,'Encounters and MCO Fees'!G:G,0)),0)</f>
        <v>40344189.43967931</v>
      </c>
      <c r="AQ10" s="68">
        <f>IFERROR(INDEX('Encounters and MCO Fees'!R:R,MATCH(A:A,'Encounters and MCO Fees'!G:G,0)),0)</f>
        <v>2493840.4295756198</v>
      </c>
      <c r="AR10" s="68">
        <f t="shared" si="14"/>
        <v>42838029.869254932</v>
      </c>
      <c r="AS10" s="69">
        <f t="shared" si="15"/>
        <v>17141209.271883674</v>
      </c>
      <c r="AT10" s="69">
        <f>AS10*INDEX('IGT Commitment Suggestions'!H:H,MATCH(G:G,'IGT Commitment Suggestions'!A:A,0))</f>
        <v>7535623.5091204615</v>
      </c>
      <c r="AU10" s="105">
        <f t="shared" si="21"/>
        <v>1495780.93</v>
      </c>
    </row>
    <row r="11" spans="1:47" x14ac:dyDescent="0.2">
      <c r="A11" s="60" t="s">
        <v>181</v>
      </c>
      <c r="B11" s="61" t="s">
        <v>181</v>
      </c>
      <c r="C11" s="61" t="s">
        <v>182</v>
      </c>
      <c r="D11" s="62" t="s">
        <v>182</v>
      </c>
      <c r="E11" s="63" t="s">
        <v>183</v>
      </c>
      <c r="F11" s="62" t="s">
        <v>162</v>
      </c>
      <c r="G11" s="62" t="s">
        <v>25</v>
      </c>
      <c r="H11" s="62" t="str">
        <f t="shared" si="3"/>
        <v>Urban Harris</v>
      </c>
      <c r="I11" s="64">
        <f>INDEX('Encounters and MCO Fees'!N:N,MATCH(A:A,'Encounters and MCO Fees'!G:G,0))</f>
        <v>53724323.347906649</v>
      </c>
      <c r="J11" s="64">
        <f>INDEX('Encounters and MCO Fees'!M:M,MATCH(A:A,'Encounters and MCO Fees'!G:G,0))</f>
        <v>28995544.604243051</v>
      </c>
      <c r="K11" s="64">
        <f t="shared" si="4"/>
        <v>82719867.952149704</v>
      </c>
      <c r="L11" s="64">
        <v>42706669.662634306</v>
      </c>
      <c r="M11" s="64">
        <v>12785626.637247376</v>
      </c>
      <c r="N11" s="64">
        <f t="shared" si="5"/>
        <v>55492296.299881682</v>
      </c>
      <c r="O11" s="64">
        <v>97566837.395930201</v>
      </c>
      <c r="P11" s="64">
        <v>22659729.273605563</v>
      </c>
      <c r="Q11" s="64">
        <f t="shared" si="6"/>
        <v>120226566.66953576</v>
      </c>
      <c r="R11" s="64" t="str">
        <f t="shared" si="7"/>
        <v>Yes</v>
      </c>
      <c r="S11" s="65" t="str">
        <f t="shared" si="7"/>
        <v>Yes</v>
      </c>
      <c r="T11" s="66">
        <f>ROUND(INDEX(Summary!H:H,MATCH(H:H,Summary!A:A,0)),2)</f>
        <v>1.89</v>
      </c>
      <c r="U11" s="66">
        <f>ROUND(INDEX(Summary!I:I,MATCH(H:H,Summary!A:A,0)),2)</f>
        <v>0.41</v>
      </c>
      <c r="V11" s="67">
        <f t="shared" si="8"/>
        <v>101538971.12754357</v>
      </c>
      <c r="W11" s="67">
        <f t="shared" si="8"/>
        <v>11888173.287739649</v>
      </c>
      <c r="X11" s="64">
        <f t="shared" si="9"/>
        <v>113427144.41528322</v>
      </c>
      <c r="Y11" s="64" t="s">
        <v>163</v>
      </c>
      <c r="Z11" s="64" t="s">
        <v>163</v>
      </c>
      <c r="AA11" s="64" t="b">
        <f t="shared" si="16"/>
        <v>1</v>
      </c>
      <c r="AB11" s="64" t="str">
        <f t="shared" si="17"/>
        <v>No</v>
      </c>
      <c r="AC11" s="64" t="str">
        <f t="shared" si="17"/>
        <v>No</v>
      </c>
      <c r="AD11" s="64" t="str">
        <f t="shared" si="10"/>
        <v>Yes</v>
      </c>
      <c r="AE11" s="66">
        <f t="shared" si="22"/>
        <v>0</v>
      </c>
      <c r="AF11" s="66">
        <f t="shared" si="11"/>
        <v>0.26</v>
      </c>
      <c r="AG11" s="64">
        <f t="shared" si="18"/>
        <v>0</v>
      </c>
      <c r="AH11" s="64">
        <f t="shared" si="12"/>
        <v>7538841.5971031934</v>
      </c>
      <c r="AI11" s="64">
        <f t="shared" si="13"/>
        <v>7538841.5971031934</v>
      </c>
      <c r="AJ11" s="66">
        <v>0</v>
      </c>
      <c r="AK11" s="66">
        <v>0</v>
      </c>
      <c r="AL11" s="64">
        <f t="shared" si="19"/>
        <v>0</v>
      </c>
      <c r="AM11" s="64">
        <f t="shared" si="19"/>
        <v>0</v>
      </c>
      <c r="AN11" s="66">
        <f t="shared" si="20"/>
        <v>1.89</v>
      </c>
      <c r="AO11" s="66">
        <f t="shared" si="20"/>
        <v>0.41</v>
      </c>
      <c r="AP11" s="68">
        <f>IFERROR(INDEX('Encounters and MCO Fees'!Q:Q,MATCH(A:A,'Encounters and MCO Fees'!G:G,0)),0)</f>
        <v>113427144.41528322</v>
      </c>
      <c r="AQ11" s="68">
        <f>IFERROR(INDEX('Encounters and MCO Fees'!R:R,MATCH(A:A,'Encounters and MCO Fees'!G:G,0)),0)</f>
        <v>7065564.4939057473</v>
      </c>
      <c r="AR11" s="68">
        <f t="shared" si="14"/>
        <v>120492708.90918897</v>
      </c>
      <c r="AS11" s="69">
        <f t="shared" si="15"/>
        <v>48213952.542922884</v>
      </c>
      <c r="AT11" s="69">
        <f>AS11*INDEX('IGT Commitment Suggestions'!H:H,MATCH(G:G,'IGT Commitment Suggestions'!A:A,0))</f>
        <v>21195832.131051388</v>
      </c>
      <c r="AU11" s="105">
        <f t="shared" si="21"/>
        <v>4207259.22</v>
      </c>
    </row>
    <row r="12" spans="1:47" ht="23.25" x14ac:dyDescent="0.2">
      <c r="A12" s="60" t="s">
        <v>184</v>
      </c>
      <c r="B12" s="61" t="s">
        <v>184</v>
      </c>
      <c r="C12" s="61" t="s">
        <v>185</v>
      </c>
      <c r="D12" s="62" t="s">
        <v>185</v>
      </c>
      <c r="E12" s="63" t="s">
        <v>186</v>
      </c>
      <c r="F12" s="62" t="s">
        <v>162</v>
      </c>
      <c r="G12" s="62" t="s">
        <v>29</v>
      </c>
      <c r="H12" s="62" t="str">
        <f t="shared" si="3"/>
        <v>Urban MRSA Central</v>
      </c>
      <c r="I12" s="64">
        <f>INDEX('Encounters and MCO Fees'!N:N,MATCH(A:A,'Encounters and MCO Fees'!G:G,0))</f>
        <v>45188621.511956461</v>
      </c>
      <c r="J12" s="64">
        <f>INDEX('Encounters and MCO Fees'!M:M,MATCH(A:A,'Encounters and MCO Fees'!G:G,0))</f>
        <v>26428047.708439678</v>
      </c>
      <c r="K12" s="64">
        <f t="shared" si="4"/>
        <v>71616669.220396131</v>
      </c>
      <c r="L12" s="64">
        <v>18113902.25318414</v>
      </c>
      <c r="M12" s="64">
        <v>26865267.514405869</v>
      </c>
      <c r="N12" s="64">
        <f t="shared" si="5"/>
        <v>44979169.767590009</v>
      </c>
      <c r="O12" s="64">
        <v>50361623.82508333</v>
      </c>
      <c r="P12" s="64">
        <v>24997253.821466409</v>
      </c>
      <c r="Q12" s="64">
        <f t="shared" si="6"/>
        <v>75358877.646549731</v>
      </c>
      <c r="R12" s="64" t="str">
        <f t="shared" si="7"/>
        <v>Yes</v>
      </c>
      <c r="S12" s="65" t="str">
        <f t="shared" si="7"/>
        <v>Yes</v>
      </c>
      <c r="T12" s="66">
        <f>ROUND(INDEX(Summary!H:H,MATCH(H:H,Summary!A:A,0)),2)</f>
        <v>0.5</v>
      </c>
      <c r="U12" s="66">
        <f>ROUND(INDEX(Summary!I:I,MATCH(H:H,Summary!A:A,0)),2)</f>
        <v>1.0900000000000001</v>
      </c>
      <c r="V12" s="67">
        <f t="shared" si="8"/>
        <v>22594310.75597823</v>
      </c>
      <c r="W12" s="67">
        <f t="shared" si="8"/>
        <v>28806572.002199251</v>
      </c>
      <c r="X12" s="64">
        <f t="shared" si="9"/>
        <v>51400882.758177482</v>
      </c>
      <c r="Y12" s="64" t="s">
        <v>163</v>
      </c>
      <c r="Z12" s="64" t="s">
        <v>163</v>
      </c>
      <c r="AA12" s="64" t="b">
        <f t="shared" si="16"/>
        <v>1</v>
      </c>
      <c r="AB12" s="64" t="str">
        <f t="shared" si="17"/>
        <v>Yes</v>
      </c>
      <c r="AC12" s="64" t="str">
        <f t="shared" si="17"/>
        <v>No</v>
      </c>
      <c r="AD12" s="64" t="str">
        <f t="shared" si="10"/>
        <v>Yes</v>
      </c>
      <c r="AE12" s="66">
        <f t="shared" si="22"/>
        <v>0.43</v>
      </c>
      <c r="AF12" s="66">
        <f t="shared" si="11"/>
        <v>0</v>
      </c>
      <c r="AG12" s="64">
        <f t="shared" si="18"/>
        <v>19431107.250141278</v>
      </c>
      <c r="AH12" s="64">
        <f t="shared" si="12"/>
        <v>0</v>
      </c>
      <c r="AI12" s="64">
        <f t="shared" si="13"/>
        <v>19431107.250141278</v>
      </c>
      <c r="AJ12" s="66">
        <v>0.42</v>
      </c>
      <c r="AK12" s="66">
        <v>0</v>
      </c>
      <c r="AL12" s="64">
        <f t="shared" si="19"/>
        <v>18979221.035021711</v>
      </c>
      <c r="AM12" s="64">
        <f t="shared" si="19"/>
        <v>0</v>
      </c>
      <c r="AN12" s="66">
        <f t="shared" si="20"/>
        <v>0.91999999999999993</v>
      </c>
      <c r="AO12" s="66">
        <f t="shared" si="20"/>
        <v>1.0900000000000001</v>
      </c>
      <c r="AP12" s="68">
        <f>IFERROR(INDEX('Encounters and MCO Fees'!Q:Q,MATCH(A:A,'Encounters and MCO Fees'!G:G,0)),0)</f>
        <v>70380103.793199196</v>
      </c>
      <c r="AQ12" s="68">
        <f>IFERROR(INDEX('Encounters and MCO Fees'!R:R,MATCH(A:A,'Encounters and MCO Fees'!G:G,0)),0)</f>
        <v>4357044.6985170115</v>
      </c>
      <c r="AR12" s="68">
        <f t="shared" si="14"/>
        <v>74737148.491716206</v>
      </c>
      <c r="AS12" s="69">
        <f t="shared" si="15"/>
        <v>29905322.597475328</v>
      </c>
      <c r="AT12" s="69">
        <f>AS12*INDEX('IGT Commitment Suggestions'!H:H,MATCH(G:G,'IGT Commitment Suggestions'!A:A,0))</f>
        <v>13928159.961593809</v>
      </c>
      <c r="AU12" s="105">
        <f t="shared" si="21"/>
        <v>2764665.2</v>
      </c>
    </row>
    <row r="13" spans="1:47" ht="13.5" customHeight="1" x14ac:dyDescent="0.2">
      <c r="A13" s="60" t="s">
        <v>187</v>
      </c>
      <c r="B13" s="61" t="s">
        <v>187</v>
      </c>
      <c r="C13" s="61" t="s">
        <v>188</v>
      </c>
      <c r="D13" s="62" t="s">
        <v>188</v>
      </c>
      <c r="E13" s="63" t="s">
        <v>189</v>
      </c>
      <c r="F13" s="62" t="s">
        <v>162</v>
      </c>
      <c r="G13" s="62" t="s">
        <v>26</v>
      </c>
      <c r="H13" s="62" t="str">
        <f t="shared" si="3"/>
        <v>Urban Hidalgo</v>
      </c>
      <c r="I13" s="64">
        <f>INDEX('Encounters and MCO Fees'!N:N,MATCH(A:A,'Encounters and MCO Fees'!G:G,0))</f>
        <v>54157592.711180761</v>
      </c>
      <c r="J13" s="64">
        <f>INDEX('Encounters and MCO Fees'!M:M,MATCH(A:A,'Encounters and MCO Fees'!G:G,0))</f>
        <v>21877626.830989316</v>
      </c>
      <c r="K13" s="64">
        <f t="shared" si="4"/>
        <v>76035219.542170078</v>
      </c>
      <c r="L13" s="64">
        <v>52682262.889970288</v>
      </c>
      <c r="M13" s="64">
        <v>14666062.815677106</v>
      </c>
      <c r="N13" s="64">
        <f t="shared" si="5"/>
        <v>67348325.705647394</v>
      </c>
      <c r="O13" s="64">
        <v>59884831.828521922</v>
      </c>
      <c r="P13" s="64">
        <v>12148383.912926041</v>
      </c>
      <c r="Q13" s="64">
        <f t="shared" si="6"/>
        <v>72033215.741447955</v>
      </c>
      <c r="R13" s="64" t="str">
        <f t="shared" si="7"/>
        <v>Yes</v>
      </c>
      <c r="S13" s="65" t="str">
        <f t="shared" si="7"/>
        <v>Yes</v>
      </c>
      <c r="T13" s="66">
        <f>ROUND(INDEX(Summary!H:H,MATCH(H:H,Summary!A:A,0)),2)</f>
        <v>0.74</v>
      </c>
      <c r="U13" s="66">
        <f>ROUND(INDEX(Summary!I:I,MATCH(H:H,Summary!A:A,0)),2)</f>
        <v>0.57999999999999996</v>
      </c>
      <c r="V13" s="67">
        <f t="shared" si="8"/>
        <v>40076618.606273763</v>
      </c>
      <c r="W13" s="67">
        <f t="shared" si="8"/>
        <v>12689023.561973803</v>
      </c>
      <c r="X13" s="64">
        <f t="shared" si="9"/>
        <v>52765642.168247566</v>
      </c>
      <c r="Y13" s="64" t="s">
        <v>163</v>
      </c>
      <c r="Z13" s="64" t="s">
        <v>163</v>
      </c>
      <c r="AA13" s="64" t="b">
        <f t="shared" si="16"/>
        <v>1</v>
      </c>
      <c r="AB13" s="64" t="str">
        <f t="shared" si="17"/>
        <v>Yes</v>
      </c>
      <c r="AC13" s="64" t="str">
        <f t="shared" si="17"/>
        <v>No</v>
      </c>
      <c r="AD13" s="64" t="str">
        <f t="shared" si="10"/>
        <v>Yes</v>
      </c>
      <c r="AE13" s="66">
        <f t="shared" si="22"/>
        <v>0.25</v>
      </c>
      <c r="AF13" s="66">
        <f t="shared" si="11"/>
        <v>0</v>
      </c>
      <c r="AG13" s="64">
        <f t="shared" si="18"/>
        <v>13539398.17779519</v>
      </c>
      <c r="AH13" s="64">
        <f t="shared" si="12"/>
        <v>0</v>
      </c>
      <c r="AI13" s="64">
        <f t="shared" si="13"/>
        <v>13539398.17779519</v>
      </c>
      <c r="AJ13" s="66">
        <v>0.25</v>
      </c>
      <c r="AK13" s="66">
        <v>0</v>
      </c>
      <c r="AL13" s="64">
        <f t="shared" si="19"/>
        <v>13539398.17779519</v>
      </c>
      <c r="AM13" s="64">
        <f t="shared" si="19"/>
        <v>0</v>
      </c>
      <c r="AN13" s="66">
        <f t="shared" si="20"/>
        <v>0.99</v>
      </c>
      <c r="AO13" s="66">
        <f t="shared" si="20"/>
        <v>0.57999999999999996</v>
      </c>
      <c r="AP13" s="68">
        <f>IFERROR(INDEX('Encounters and MCO Fees'!Q:Q,MATCH(A:A,'Encounters and MCO Fees'!G:G,0)),0)</f>
        <v>66305040.34604276</v>
      </c>
      <c r="AQ13" s="68">
        <f>IFERROR(INDEX('Encounters and MCO Fees'!R:R,MATCH(A:A,'Encounters and MCO Fees'!G:G,0)),0)</f>
        <v>4074848.7217810997</v>
      </c>
      <c r="AR13" s="68">
        <f t="shared" si="14"/>
        <v>70379889.067823857</v>
      </c>
      <c r="AS13" s="69">
        <f t="shared" si="15"/>
        <v>28161808.811599046</v>
      </c>
      <c r="AT13" s="69">
        <f>AS13*INDEX('IGT Commitment Suggestions'!H:H,MATCH(G:G,'IGT Commitment Suggestions'!A:A,0))</f>
        <v>13860877.203515856</v>
      </c>
      <c r="AU13" s="105">
        <f t="shared" si="21"/>
        <v>2751309.93</v>
      </c>
    </row>
    <row r="14" spans="1:47" x14ac:dyDescent="0.2">
      <c r="A14" s="60" t="s">
        <v>190</v>
      </c>
      <c r="B14" s="61" t="s">
        <v>190</v>
      </c>
      <c r="C14" s="61" t="s">
        <v>191</v>
      </c>
      <c r="D14" s="62" t="s">
        <v>191</v>
      </c>
      <c r="E14" s="63" t="s">
        <v>192</v>
      </c>
      <c r="F14" s="62" t="s">
        <v>162</v>
      </c>
      <c r="G14" s="62" t="s">
        <v>22</v>
      </c>
      <c r="H14" s="62" t="str">
        <f t="shared" si="3"/>
        <v>Urban Bexar</v>
      </c>
      <c r="I14" s="64">
        <f>INDEX('Encounters and MCO Fees'!N:N,MATCH(A:A,'Encounters and MCO Fees'!G:G,0))</f>
        <v>48681050.028690457</v>
      </c>
      <c r="J14" s="64">
        <f>INDEX('Encounters and MCO Fees'!M:M,MATCH(A:A,'Encounters and MCO Fees'!G:G,0))</f>
        <v>18532128.268877588</v>
      </c>
      <c r="K14" s="64">
        <f t="shared" si="4"/>
        <v>67213178.297568053</v>
      </c>
      <c r="L14" s="64">
        <v>32782891.970379807</v>
      </c>
      <c r="M14" s="64">
        <v>11829044.618473105</v>
      </c>
      <c r="N14" s="64">
        <f t="shared" si="5"/>
        <v>44611936.588852912</v>
      </c>
      <c r="O14" s="64">
        <v>107824688.92690471</v>
      </c>
      <c r="P14" s="64">
        <v>14604899.084959082</v>
      </c>
      <c r="Q14" s="64">
        <f t="shared" si="6"/>
        <v>122429588.0118638</v>
      </c>
      <c r="R14" s="64" t="str">
        <f t="shared" si="7"/>
        <v>Yes</v>
      </c>
      <c r="S14" s="65" t="str">
        <f t="shared" si="7"/>
        <v>Yes</v>
      </c>
      <c r="T14" s="66">
        <f>ROUND(INDEX(Summary!H:H,MATCH(H:H,Summary!A:A,0)),2)</f>
        <v>0.49</v>
      </c>
      <c r="U14" s="66">
        <f>ROUND(INDEX(Summary!I:I,MATCH(H:H,Summary!A:A,0)),2)</f>
        <v>0.56999999999999995</v>
      </c>
      <c r="V14" s="67">
        <f t="shared" si="8"/>
        <v>23853714.514058325</v>
      </c>
      <c r="W14" s="67">
        <f t="shared" si="8"/>
        <v>10563313.113260224</v>
      </c>
      <c r="X14" s="64">
        <f t="shared" si="9"/>
        <v>34417027.627318546</v>
      </c>
      <c r="Y14" s="64" t="s">
        <v>163</v>
      </c>
      <c r="Z14" s="64" t="s">
        <v>163</v>
      </c>
      <c r="AA14" s="64" t="b">
        <f t="shared" si="16"/>
        <v>1</v>
      </c>
      <c r="AB14" s="64" t="str">
        <f t="shared" si="17"/>
        <v>Yes</v>
      </c>
      <c r="AC14" s="64" t="str">
        <f t="shared" si="17"/>
        <v>Yes</v>
      </c>
      <c r="AD14" s="64" t="str">
        <f t="shared" si="10"/>
        <v>Yes</v>
      </c>
      <c r="AE14" s="66">
        <f t="shared" si="22"/>
        <v>1.2</v>
      </c>
      <c r="AF14" s="66">
        <f t="shared" si="11"/>
        <v>0.15</v>
      </c>
      <c r="AG14" s="64">
        <f t="shared" si="18"/>
        <v>58417260.034428544</v>
      </c>
      <c r="AH14" s="64">
        <f t="shared" si="12"/>
        <v>2779819.2403316381</v>
      </c>
      <c r="AI14" s="64">
        <f t="shared" si="13"/>
        <v>61197079.274760179</v>
      </c>
      <c r="AJ14" s="66">
        <v>0.98</v>
      </c>
      <c r="AK14" s="66">
        <v>7.0000000000000007E-2</v>
      </c>
      <c r="AL14" s="64">
        <f t="shared" si="19"/>
        <v>47707429.028116651</v>
      </c>
      <c r="AM14" s="64">
        <f t="shared" si="19"/>
        <v>1297248.9788214313</v>
      </c>
      <c r="AN14" s="66">
        <f t="shared" si="20"/>
        <v>1.47</v>
      </c>
      <c r="AO14" s="66">
        <f t="shared" si="20"/>
        <v>0.6399999999999999</v>
      </c>
      <c r="AP14" s="68">
        <f>IFERROR(INDEX('Encounters and MCO Fees'!Q:Q,MATCH(A:A,'Encounters and MCO Fees'!G:G,0)),0)</f>
        <v>83421705.634256616</v>
      </c>
      <c r="AQ14" s="68">
        <f>IFERROR(INDEX('Encounters and MCO Fees'!R:R,MATCH(A:A,'Encounters and MCO Fees'!G:G,0)),0)</f>
        <v>5155956.1693907548</v>
      </c>
      <c r="AR14" s="68">
        <f t="shared" si="14"/>
        <v>88577661.803647369</v>
      </c>
      <c r="AS14" s="69">
        <f t="shared" si="15"/>
        <v>35443465.594111465</v>
      </c>
      <c r="AT14" s="69">
        <f>AS14*INDEX('IGT Commitment Suggestions'!H:H,MATCH(G:G,'IGT Commitment Suggestions'!A:A,0))</f>
        <v>15493345.549171844</v>
      </c>
      <c r="AU14" s="105">
        <f t="shared" si="21"/>
        <v>3075346.16</v>
      </c>
    </row>
    <row r="15" spans="1:47" x14ac:dyDescent="0.2">
      <c r="A15" s="60" t="s">
        <v>193</v>
      </c>
      <c r="B15" s="61" t="s">
        <v>193</v>
      </c>
      <c r="C15" s="61" t="s">
        <v>194</v>
      </c>
      <c r="D15" s="62" t="s">
        <v>194</v>
      </c>
      <c r="E15" s="63" t="s">
        <v>195</v>
      </c>
      <c r="F15" s="62" t="s">
        <v>173</v>
      </c>
      <c r="G15" s="62" t="s">
        <v>23</v>
      </c>
      <c r="H15" s="62" t="str">
        <f t="shared" si="3"/>
        <v>Children's Dallas</v>
      </c>
      <c r="I15" s="64">
        <f>INDEX('Encounters and MCO Fees'!N:N,MATCH(A:A,'Encounters and MCO Fees'!G:G,0))</f>
        <v>146727092.9817571</v>
      </c>
      <c r="J15" s="64">
        <f>INDEX('Encounters and MCO Fees'!M:M,MATCH(A:A,'Encounters and MCO Fees'!G:G,0))</f>
        <v>185692960.57252532</v>
      </c>
      <c r="K15" s="64">
        <f t="shared" si="4"/>
        <v>332420053.55428243</v>
      </c>
      <c r="L15" s="64">
        <v>96334312.24264577</v>
      </c>
      <c r="M15" s="64">
        <v>-3664087.2092884183</v>
      </c>
      <c r="N15" s="64">
        <f t="shared" si="5"/>
        <v>92670225.033357352</v>
      </c>
      <c r="O15" s="64">
        <v>179179060.42459902</v>
      </c>
      <c r="P15" s="64">
        <v>74128470.659964502</v>
      </c>
      <c r="Q15" s="64">
        <f t="shared" si="6"/>
        <v>253307531.08456352</v>
      </c>
      <c r="R15" s="64" t="str">
        <f t="shared" si="7"/>
        <v>Yes</v>
      </c>
      <c r="S15" s="65" t="str">
        <f t="shared" si="7"/>
        <v>Yes</v>
      </c>
      <c r="T15" s="66">
        <f>ROUND(INDEX(Summary!H:H,MATCH(H:H,Summary!A:A,0)),2)</f>
        <v>0.59</v>
      </c>
      <c r="U15" s="66">
        <f>ROUND(INDEX(Summary!I:I,MATCH(H:H,Summary!A:A,0)),2)</f>
        <v>0</v>
      </c>
      <c r="V15" s="67">
        <f t="shared" si="8"/>
        <v>86568984.859236687</v>
      </c>
      <c r="W15" s="67">
        <f t="shared" si="8"/>
        <v>0</v>
      </c>
      <c r="X15" s="64">
        <f t="shared" si="9"/>
        <v>86568984.859236687</v>
      </c>
      <c r="Y15" s="64" t="s">
        <v>163</v>
      </c>
      <c r="Z15" s="64" t="s">
        <v>163</v>
      </c>
      <c r="AA15" s="64" t="b">
        <f t="shared" si="16"/>
        <v>1</v>
      </c>
      <c r="AB15" s="64" t="str">
        <f t="shared" si="17"/>
        <v>Yes</v>
      </c>
      <c r="AC15" s="64" t="str">
        <f t="shared" si="17"/>
        <v>Yes</v>
      </c>
      <c r="AD15" s="64" t="str">
        <f t="shared" si="10"/>
        <v>Yes</v>
      </c>
      <c r="AE15" s="66">
        <f t="shared" si="22"/>
        <v>0.44</v>
      </c>
      <c r="AF15" s="66">
        <f t="shared" si="11"/>
        <v>0.28000000000000003</v>
      </c>
      <c r="AG15" s="64">
        <f t="shared" si="18"/>
        <v>64559920.911973126</v>
      </c>
      <c r="AH15" s="64">
        <f t="shared" si="12"/>
        <v>51994028.960307099</v>
      </c>
      <c r="AI15" s="64">
        <f t="shared" si="13"/>
        <v>116553949.87228023</v>
      </c>
      <c r="AJ15" s="66">
        <v>0.38</v>
      </c>
      <c r="AK15" s="66">
        <v>0.27</v>
      </c>
      <c r="AL15" s="64">
        <f t="shared" si="19"/>
        <v>55756295.3330677</v>
      </c>
      <c r="AM15" s="64">
        <f t="shared" si="19"/>
        <v>50137099.35458184</v>
      </c>
      <c r="AN15" s="66">
        <f t="shared" si="20"/>
        <v>0.97</v>
      </c>
      <c r="AO15" s="66">
        <f t="shared" si="20"/>
        <v>0.27</v>
      </c>
      <c r="AP15" s="68">
        <f>IFERROR(INDEX('Encounters and MCO Fees'!Q:Q,MATCH(A:A,'Encounters and MCO Fees'!G:G,0)),0)</f>
        <v>192462379.54688621</v>
      </c>
      <c r="AQ15" s="68">
        <f>IFERROR(INDEX('Encounters and MCO Fees'!R:R,MATCH(A:A,'Encounters and MCO Fees'!G:G,0)),0)</f>
        <v>11743532.174107054</v>
      </c>
      <c r="AR15" s="68">
        <f t="shared" si="14"/>
        <v>204205911.72099325</v>
      </c>
      <c r="AS15" s="69">
        <f t="shared" si="15"/>
        <v>81710953.516038254</v>
      </c>
      <c r="AT15" s="69">
        <f>AS15*INDEX('IGT Commitment Suggestions'!H:H,MATCH(G:G,'IGT Commitment Suggestions'!A:A,0))</f>
        <v>40174198.89512413</v>
      </c>
      <c r="AU15" s="105">
        <f t="shared" si="21"/>
        <v>7974363.4400000004</v>
      </c>
    </row>
    <row r="16" spans="1:47" ht="23.25" x14ac:dyDescent="0.2">
      <c r="A16" s="60" t="s">
        <v>196</v>
      </c>
      <c r="B16" s="61" t="s">
        <v>196</v>
      </c>
      <c r="C16" s="61" t="s">
        <v>197</v>
      </c>
      <c r="D16" s="62" t="s">
        <v>197</v>
      </c>
      <c r="E16" s="63" t="s">
        <v>198</v>
      </c>
      <c r="F16" s="62" t="s">
        <v>162</v>
      </c>
      <c r="G16" s="62" t="s">
        <v>23</v>
      </c>
      <c r="H16" s="62" t="str">
        <f t="shared" si="3"/>
        <v>Urban Dallas</v>
      </c>
      <c r="I16" s="64">
        <f>INDEX('Encounters and MCO Fees'!N:N,MATCH(A:A,'Encounters and MCO Fees'!G:G,0))</f>
        <v>32034348.778918199</v>
      </c>
      <c r="J16" s="64">
        <f>INDEX('Encounters and MCO Fees'!M:M,MATCH(A:A,'Encounters and MCO Fees'!G:G,0))</f>
        <v>4614692.3739041472</v>
      </c>
      <c r="K16" s="64">
        <f t="shared" si="4"/>
        <v>36649041.152822345</v>
      </c>
      <c r="L16" s="64">
        <v>13207543.895449333</v>
      </c>
      <c r="M16" s="64">
        <v>4528157.1139769852</v>
      </c>
      <c r="N16" s="64">
        <f t="shared" si="5"/>
        <v>17735701.009426318</v>
      </c>
      <c r="O16" s="64">
        <v>116857174.15364344</v>
      </c>
      <c r="P16" s="64">
        <v>6586128.323383607</v>
      </c>
      <c r="Q16" s="64">
        <f t="shared" si="6"/>
        <v>123443302.47702706</v>
      </c>
      <c r="R16" s="64" t="str">
        <f t="shared" si="7"/>
        <v>Yes</v>
      </c>
      <c r="S16" s="65" t="str">
        <f t="shared" si="7"/>
        <v>Yes</v>
      </c>
      <c r="T16" s="66">
        <f>ROUND(INDEX(Summary!H:H,MATCH(H:H,Summary!A:A,0)),2)</f>
        <v>0.68</v>
      </c>
      <c r="U16" s="66">
        <f>ROUND(INDEX(Summary!I:I,MATCH(H:H,Summary!A:A,0)),2)</f>
        <v>0.39</v>
      </c>
      <c r="V16" s="67">
        <f t="shared" si="8"/>
        <v>21783357.169664375</v>
      </c>
      <c r="W16" s="67">
        <f t="shared" si="8"/>
        <v>1799730.0258226176</v>
      </c>
      <c r="X16" s="64">
        <f t="shared" si="9"/>
        <v>23583087.195486993</v>
      </c>
      <c r="Y16" s="64" t="s">
        <v>163</v>
      </c>
      <c r="Z16" s="64" t="s">
        <v>163</v>
      </c>
      <c r="AA16" s="64" t="b">
        <f t="shared" si="16"/>
        <v>1</v>
      </c>
      <c r="AB16" s="64" t="str">
        <f t="shared" si="17"/>
        <v>Yes</v>
      </c>
      <c r="AC16" s="64" t="str">
        <f t="shared" si="17"/>
        <v>Yes</v>
      </c>
      <c r="AD16" s="64" t="str">
        <f t="shared" si="10"/>
        <v>Yes</v>
      </c>
      <c r="AE16" s="66">
        <f t="shared" si="22"/>
        <v>2.0699999999999998</v>
      </c>
      <c r="AF16" s="66">
        <f t="shared" si="11"/>
        <v>0.72</v>
      </c>
      <c r="AG16" s="64">
        <f t="shared" si="18"/>
        <v>66311101.972360671</v>
      </c>
      <c r="AH16" s="64">
        <f t="shared" si="12"/>
        <v>3322578.5092109856</v>
      </c>
      <c r="AI16" s="64">
        <f t="shared" si="13"/>
        <v>69633680.481571659</v>
      </c>
      <c r="AJ16" s="66">
        <v>2.06</v>
      </c>
      <c r="AK16" s="66">
        <v>0.72</v>
      </c>
      <c r="AL16" s="64">
        <f t="shared" si="19"/>
        <v>65990758.484571494</v>
      </c>
      <c r="AM16" s="64">
        <f t="shared" si="19"/>
        <v>3322578.5092109856</v>
      </c>
      <c r="AN16" s="66">
        <f t="shared" si="20"/>
        <v>2.74</v>
      </c>
      <c r="AO16" s="66">
        <f t="shared" si="20"/>
        <v>1.1099999999999999</v>
      </c>
      <c r="AP16" s="68">
        <f>IFERROR(INDEX('Encounters and MCO Fees'!Q:Q,MATCH(A:A,'Encounters and MCO Fees'!G:G,0)),0)</f>
        <v>92896424.189269468</v>
      </c>
      <c r="AQ16" s="68">
        <f>IFERROR(INDEX('Encounters and MCO Fees'!R:R,MATCH(A:A,'Encounters and MCO Fees'!G:G,0)),0)</f>
        <v>5744752.7000239976</v>
      </c>
      <c r="AR16" s="68">
        <f t="shared" si="14"/>
        <v>98641176.889293462</v>
      </c>
      <c r="AS16" s="69">
        <f t="shared" si="15"/>
        <v>39470280.520481892</v>
      </c>
      <c r="AT16" s="69">
        <f>AS16*INDEX('IGT Commitment Suggestions'!H:H,MATCH(G:G,'IGT Commitment Suggestions'!A:A,0))</f>
        <v>19406050.619210359</v>
      </c>
      <c r="AU16" s="105">
        <f t="shared" si="21"/>
        <v>3851997.17</v>
      </c>
    </row>
    <row r="17" spans="1:47" x14ac:dyDescent="0.2">
      <c r="A17" s="60" t="s">
        <v>199</v>
      </c>
      <c r="B17" s="61" t="s">
        <v>199</v>
      </c>
      <c r="C17" s="61" t="s">
        <v>200</v>
      </c>
      <c r="D17" s="62" t="s">
        <v>200</v>
      </c>
      <c r="E17" s="63" t="s">
        <v>201</v>
      </c>
      <c r="F17" s="62" t="s">
        <v>162</v>
      </c>
      <c r="G17" s="62" t="s">
        <v>25</v>
      </c>
      <c r="H17" s="62" t="str">
        <f t="shared" si="3"/>
        <v>Urban Harris</v>
      </c>
      <c r="I17" s="64">
        <f>INDEX('Encounters and MCO Fees'!N:N,MATCH(A:A,'Encounters and MCO Fees'!G:G,0))</f>
        <v>23859387.906394113</v>
      </c>
      <c r="J17" s="64">
        <f>INDEX('Encounters and MCO Fees'!M:M,MATCH(A:A,'Encounters and MCO Fees'!G:G,0))</f>
        <v>24032326.976053901</v>
      </c>
      <c r="K17" s="64">
        <f t="shared" si="4"/>
        <v>47891714.882448018</v>
      </c>
      <c r="L17" s="64">
        <v>28361782.96885661</v>
      </c>
      <c r="M17" s="64">
        <v>16501304.397914913</v>
      </c>
      <c r="N17" s="64">
        <f t="shared" si="5"/>
        <v>44863087.366771519</v>
      </c>
      <c r="O17" s="64">
        <v>0</v>
      </c>
      <c r="P17" s="64">
        <v>0</v>
      </c>
      <c r="Q17" s="64">
        <f t="shared" si="6"/>
        <v>0</v>
      </c>
      <c r="R17" s="64" t="str">
        <f t="shared" si="7"/>
        <v>No</v>
      </c>
      <c r="S17" s="65" t="str">
        <f t="shared" si="7"/>
        <v>No</v>
      </c>
      <c r="T17" s="66">
        <f>ROUND(INDEX(Summary!H:H,MATCH(H:H,Summary!A:A,0)),2)</f>
        <v>1.89</v>
      </c>
      <c r="U17" s="66">
        <f>ROUND(INDEX(Summary!I:I,MATCH(H:H,Summary!A:A,0)),2)</f>
        <v>0.41</v>
      </c>
      <c r="V17" s="67">
        <f t="shared" si="8"/>
        <v>45094243.143084869</v>
      </c>
      <c r="W17" s="67">
        <f t="shared" si="8"/>
        <v>9853254.0601820983</v>
      </c>
      <c r="X17" s="64">
        <f t="shared" si="9"/>
        <v>54947497.203266963</v>
      </c>
      <c r="Y17" s="64" t="s">
        <v>202</v>
      </c>
      <c r="Z17" s="64" t="s">
        <v>202</v>
      </c>
      <c r="AA17" s="64" t="b">
        <f t="shared" si="16"/>
        <v>1</v>
      </c>
      <c r="AB17" s="64" t="str">
        <f t="shared" si="17"/>
        <v>No</v>
      </c>
      <c r="AC17" s="64" t="str">
        <f t="shared" si="17"/>
        <v>No</v>
      </c>
      <c r="AD17" s="64" t="str">
        <f t="shared" si="10"/>
        <v>No</v>
      </c>
      <c r="AE17" s="66">
        <f t="shared" si="22"/>
        <v>0</v>
      </c>
      <c r="AF17" s="66">
        <f t="shared" si="11"/>
        <v>0</v>
      </c>
      <c r="AG17" s="64">
        <f t="shared" si="18"/>
        <v>0</v>
      </c>
      <c r="AH17" s="64">
        <f t="shared" si="12"/>
        <v>0</v>
      </c>
      <c r="AI17" s="64">
        <f t="shared" si="13"/>
        <v>0</v>
      </c>
      <c r="AJ17" s="66">
        <v>0</v>
      </c>
      <c r="AK17" s="66">
        <v>0</v>
      </c>
      <c r="AL17" s="64">
        <f t="shared" si="19"/>
        <v>0</v>
      </c>
      <c r="AM17" s="64">
        <f t="shared" si="19"/>
        <v>0</v>
      </c>
      <c r="AN17" s="66">
        <f t="shared" si="20"/>
        <v>1.89</v>
      </c>
      <c r="AO17" s="66">
        <f t="shared" si="20"/>
        <v>0.41</v>
      </c>
      <c r="AP17" s="68">
        <f>IFERROR(INDEX('Encounters and MCO Fees'!Q:Q,MATCH(A:A,'Encounters and MCO Fees'!G:G,0)),0)</f>
        <v>54947497.203266963</v>
      </c>
      <c r="AQ17" s="68">
        <f>IFERROR(INDEX('Encounters and MCO Fees'!R:R,MATCH(A:A,'Encounters and MCO Fees'!G:G,0)),0)</f>
        <v>3437696.9969553361</v>
      </c>
      <c r="AR17" s="68">
        <f t="shared" si="14"/>
        <v>58385194.200222299</v>
      </c>
      <c r="AS17" s="69">
        <f t="shared" si="15"/>
        <v>23362251.607276957</v>
      </c>
      <c r="AT17" s="69">
        <f>AS17*INDEX('IGT Commitment Suggestions'!H:H,MATCH(G:G,'IGT Commitment Suggestions'!A:A,0))</f>
        <v>10270519.987557285</v>
      </c>
      <c r="AU17" s="105">
        <f t="shared" si="21"/>
        <v>2038643.24</v>
      </c>
    </row>
    <row r="18" spans="1:47" x14ac:dyDescent="0.2">
      <c r="A18" s="60" t="s">
        <v>203</v>
      </c>
      <c r="B18" s="61" t="s">
        <v>203</v>
      </c>
      <c r="C18" s="61" t="s">
        <v>204</v>
      </c>
      <c r="D18" s="62" t="s">
        <v>204</v>
      </c>
      <c r="E18" s="63" t="s">
        <v>205</v>
      </c>
      <c r="F18" s="62" t="s">
        <v>162</v>
      </c>
      <c r="G18" s="62" t="s">
        <v>33</v>
      </c>
      <c r="H18" s="62" t="str">
        <f t="shared" si="3"/>
        <v>Urban Tarrant</v>
      </c>
      <c r="I18" s="64">
        <f>INDEX('Encounters and MCO Fees'!N:N,MATCH(A:A,'Encounters and MCO Fees'!G:G,0))</f>
        <v>27144749.788617749</v>
      </c>
      <c r="J18" s="64">
        <f>INDEX('Encounters and MCO Fees'!M:M,MATCH(A:A,'Encounters and MCO Fees'!G:G,0))</f>
        <v>22719098.795010626</v>
      </c>
      <c r="K18" s="64">
        <f t="shared" si="4"/>
        <v>49863848.583628371</v>
      </c>
      <c r="L18" s="64">
        <v>45295437.350443594</v>
      </c>
      <c r="M18" s="64">
        <v>19327345.491086051</v>
      </c>
      <c r="N18" s="64">
        <f t="shared" si="5"/>
        <v>64622782.841529645</v>
      </c>
      <c r="O18" s="64">
        <v>34516289.306719214</v>
      </c>
      <c r="P18" s="64">
        <v>13920249.786340209</v>
      </c>
      <c r="Q18" s="64">
        <f t="shared" si="6"/>
        <v>48436539.093059421</v>
      </c>
      <c r="R18" s="64" t="str">
        <f t="shared" si="7"/>
        <v>Yes</v>
      </c>
      <c r="S18" s="65" t="str">
        <f t="shared" si="7"/>
        <v>Yes</v>
      </c>
      <c r="T18" s="66">
        <f>ROUND(INDEX(Summary!H:H,MATCH(H:H,Summary!A:A,0)),2)</f>
        <v>0.77</v>
      </c>
      <c r="U18" s="66">
        <f>ROUND(INDEX(Summary!I:I,MATCH(H:H,Summary!A:A,0)),2)</f>
        <v>0.66</v>
      </c>
      <c r="V18" s="67">
        <f t="shared" si="8"/>
        <v>20901457.337235667</v>
      </c>
      <c r="W18" s="67">
        <f t="shared" si="8"/>
        <v>14994605.204707013</v>
      </c>
      <c r="X18" s="64">
        <f t="shared" si="9"/>
        <v>35896062.541942678</v>
      </c>
      <c r="Y18" s="64" t="s">
        <v>163</v>
      </c>
      <c r="Z18" s="64" t="s">
        <v>163</v>
      </c>
      <c r="AA18" s="64" t="b">
        <f t="shared" si="16"/>
        <v>1</v>
      </c>
      <c r="AB18" s="64" t="str">
        <f t="shared" si="17"/>
        <v>Yes</v>
      </c>
      <c r="AC18" s="64" t="str">
        <f t="shared" si="17"/>
        <v>No</v>
      </c>
      <c r="AD18" s="64" t="str">
        <f t="shared" si="10"/>
        <v>Yes</v>
      </c>
      <c r="AE18" s="66">
        <f t="shared" si="22"/>
        <v>0.35</v>
      </c>
      <c r="AF18" s="66">
        <f t="shared" si="11"/>
        <v>0</v>
      </c>
      <c r="AG18" s="64">
        <f t="shared" si="18"/>
        <v>9500662.4260162115</v>
      </c>
      <c r="AH18" s="64">
        <f t="shared" si="12"/>
        <v>0</v>
      </c>
      <c r="AI18" s="64">
        <f t="shared" si="13"/>
        <v>9500662.4260162115</v>
      </c>
      <c r="AJ18" s="66">
        <v>0.34</v>
      </c>
      <c r="AK18" s="66">
        <v>0</v>
      </c>
      <c r="AL18" s="64">
        <f t="shared" si="19"/>
        <v>9229214.9281300344</v>
      </c>
      <c r="AM18" s="64">
        <f t="shared" si="19"/>
        <v>0</v>
      </c>
      <c r="AN18" s="66">
        <f t="shared" si="20"/>
        <v>1.1100000000000001</v>
      </c>
      <c r="AO18" s="66">
        <f t="shared" si="20"/>
        <v>0.66</v>
      </c>
      <c r="AP18" s="68">
        <f>IFERROR(INDEX('Encounters and MCO Fees'!Q:Q,MATCH(A:A,'Encounters and MCO Fees'!G:G,0)),0)</f>
        <v>45125277.470072716</v>
      </c>
      <c r="AQ18" s="68">
        <f>IFERROR(INDEX('Encounters and MCO Fees'!R:R,MATCH(A:A,'Encounters and MCO Fees'!G:G,0)),0)</f>
        <v>2813805.9070826396</v>
      </c>
      <c r="AR18" s="68">
        <f t="shared" si="14"/>
        <v>47939083.377155356</v>
      </c>
      <c r="AS18" s="69">
        <f t="shared" si="15"/>
        <v>19182344.822534949</v>
      </c>
      <c r="AT18" s="69">
        <f>AS18*INDEX('IGT Commitment Suggestions'!H:H,MATCH(G:G,'IGT Commitment Suggestions'!A:A,0))</f>
        <v>9470764.225530846</v>
      </c>
      <c r="AU18" s="105">
        <f t="shared" si="21"/>
        <v>1879896</v>
      </c>
    </row>
    <row r="19" spans="1:47" x14ac:dyDescent="0.2">
      <c r="A19" s="60" t="s">
        <v>206</v>
      </c>
      <c r="B19" s="61" t="s">
        <v>206</v>
      </c>
      <c r="C19" s="61" t="s">
        <v>207</v>
      </c>
      <c r="D19" s="62" t="s">
        <v>207</v>
      </c>
      <c r="E19" s="63" t="s">
        <v>208</v>
      </c>
      <c r="F19" s="62" t="s">
        <v>162</v>
      </c>
      <c r="G19" s="62" t="s">
        <v>33</v>
      </c>
      <c r="H19" s="62" t="str">
        <f t="shared" si="3"/>
        <v>Urban Tarrant</v>
      </c>
      <c r="I19" s="64">
        <f>INDEX('Encounters and MCO Fees'!N:N,MATCH(A:A,'Encounters and MCO Fees'!G:G,0))</f>
        <v>27298033.748999588</v>
      </c>
      <c r="J19" s="64">
        <f>INDEX('Encounters and MCO Fees'!M:M,MATCH(A:A,'Encounters and MCO Fees'!G:G,0))</f>
        <v>10609585.836792566</v>
      </c>
      <c r="K19" s="64">
        <f t="shared" si="4"/>
        <v>37907619.585792154</v>
      </c>
      <c r="L19" s="64">
        <v>9920810.4209047072</v>
      </c>
      <c r="M19" s="64">
        <v>3410980.649337356</v>
      </c>
      <c r="N19" s="64">
        <f t="shared" si="5"/>
        <v>13331791.070242062</v>
      </c>
      <c r="O19" s="64">
        <v>76631965.090217024</v>
      </c>
      <c r="P19" s="64">
        <v>10737486.223165397</v>
      </c>
      <c r="Q19" s="64">
        <f t="shared" si="6"/>
        <v>87369451.313382417</v>
      </c>
      <c r="R19" s="64" t="str">
        <f t="shared" si="7"/>
        <v>Yes</v>
      </c>
      <c r="S19" s="65" t="str">
        <f t="shared" si="7"/>
        <v>Yes</v>
      </c>
      <c r="T19" s="66">
        <f>ROUND(INDEX(Summary!H:H,MATCH(H:H,Summary!A:A,0)),2)</f>
        <v>0.77</v>
      </c>
      <c r="U19" s="66">
        <f>ROUND(INDEX(Summary!I:I,MATCH(H:H,Summary!A:A,0)),2)</f>
        <v>0.66</v>
      </c>
      <c r="V19" s="67">
        <f t="shared" si="8"/>
        <v>21019485.986729685</v>
      </c>
      <c r="W19" s="67">
        <f t="shared" si="8"/>
        <v>7002326.6522830939</v>
      </c>
      <c r="X19" s="64">
        <f t="shared" si="9"/>
        <v>28021812.63901278</v>
      </c>
      <c r="Y19" s="64" t="s">
        <v>163</v>
      </c>
      <c r="Z19" s="64" t="s">
        <v>163</v>
      </c>
      <c r="AA19" s="64" t="b">
        <f t="shared" si="16"/>
        <v>1</v>
      </c>
      <c r="AB19" s="64" t="str">
        <f t="shared" si="17"/>
        <v>Yes</v>
      </c>
      <c r="AC19" s="64" t="str">
        <f t="shared" si="17"/>
        <v>Yes</v>
      </c>
      <c r="AD19" s="64" t="str">
        <f t="shared" si="10"/>
        <v>Yes</v>
      </c>
      <c r="AE19" s="66">
        <f t="shared" si="22"/>
        <v>1.42</v>
      </c>
      <c r="AF19" s="66">
        <f t="shared" si="11"/>
        <v>0.25</v>
      </c>
      <c r="AG19" s="64">
        <f t="shared" si="18"/>
        <v>38763207.92357941</v>
      </c>
      <c r="AH19" s="64">
        <f t="shared" si="12"/>
        <v>2652396.4591981415</v>
      </c>
      <c r="AI19" s="64">
        <f t="shared" si="13"/>
        <v>41415604.382777549</v>
      </c>
      <c r="AJ19" s="66">
        <v>1.41</v>
      </c>
      <c r="AK19" s="66">
        <v>0.2</v>
      </c>
      <c r="AL19" s="64">
        <f t="shared" si="19"/>
        <v>38490227.586089417</v>
      </c>
      <c r="AM19" s="64">
        <f t="shared" si="19"/>
        <v>2121917.1673585135</v>
      </c>
      <c r="AN19" s="66">
        <f t="shared" si="20"/>
        <v>2.1799999999999997</v>
      </c>
      <c r="AO19" s="66">
        <f t="shared" si="20"/>
        <v>0.8600000000000001</v>
      </c>
      <c r="AP19" s="68">
        <f>IFERROR(INDEX('Encounters and MCO Fees'!Q:Q,MATCH(A:A,'Encounters and MCO Fees'!G:G,0)),0)</f>
        <v>68633957.392460704</v>
      </c>
      <c r="AQ19" s="68">
        <f>IFERROR(INDEX('Encounters and MCO Fees'!R:R,MATCH(A:A,'Encounters and MCO Fees'!G:G,0)),0)</f>
        <v>4278911.5998821519</v>
      </c>
      <c r="AR19" s="68">
        <f t="shared" si="14"/>
        <v>72912868.99234286</v>
      </c>
      <c r="AS19" s="69">
        <f t="shared" si="15"/>
        <v>29175355.398596078</v>
      </c>
      <c r="AT19" s="69">
        <f>AS19*INDEX('IGT Commitment Suggestions'!H:H,MATCH(G:G,'IGT Commitment Suggestions'!A:A,0))</f>
        <v>14404543.069811065</v>
      </c>
      <c r="AU19" s="105">
        <f t="shared" si="21"/>
        <v>2859224.7</v>
      </c>
    </row>
    <row r="20" spans="1:47" x14ac:dyDescent="0.2">
      <c r="A20" s="60" t="s">
        <v>209</v>
      </c>
      <c r="B20" s="61" t="s">
        <v>209</v>
      </c>
      <c r="C20" s="61" t="s">
        <v>210</v>
      </c>
      <c r="D20" s="62" t="s">
        <v>210</v>
      </c>
      <c r="E20" s="63" t="s">
        <v>211</v>
      </c>
      <c r="F20" s="62" t="s">
        <v>162</v>
      </c>
      <c r="G20" s="62" t="s">
        <v>26</v>
      </c>
      <c r="H20" s="62" t="str">
        <f t="shared" si="3"/>
        <v>Urban Hidalgo</v>
      </c>
      <c r="I20" s="64">
        <f>INDEX('Encounters and MCO Fees'!N:N,MATCH(A:A,'Encounters and MCO Fees'!G:G,0))</f>
        <v>21903301.753659904</v>
      </c>
      <c r="J20" s="64">
        <f>INDEX('Encounters and MCO Fees'!M:M,MATCH(A:A,'Encounters and MCO Fees'!G:G,0))</f>
        <v>20942577.861076809</v>
      </c>
      <c r="K20" s="64">
        <f t="shared" si="4"/>
        <v>42845879.614736713</v>
      </c>
      <c r="L20" s="64">
        <v>13072004.409427896</v>
      </c>
      <c r="M20" s="64">
        <v>7899357.0679378994</v>
      </c>
      <c r="N20" s="64">
        <f t="shared" si="5"/>
        <v>20971361.477365796</v>
      </c>
      <c r="O20" s="64">
        <v>49339656.271614149</v>
      </c>
      <c r="P20" s="64">
        <v>28034000.988799881</v>
      </c>
      <c r="Q20" s="64">
        <f t="shared" si="6"/>
        <v>77373657.260414034</v>
      </c>
      <c r="R20" s="64" t="str">
        <f t="shared" si="7"/>
        <v>Yes</v>
      </c>
      <c r="S20" s="65" t="str">
        <f t="shared" si="7"/>
        <v>Yes</v>
      </c>
      <c r="T20" s="66">
        <f>ROUND(INDEX(Summary!H:H,MATCH(H:H,Summary!A:A,0)),2)</f>
        <v>0.74</v>
      </c>
      <c r="U20" s="66">
        <f>ROUND(INDEX(Summary!I:I,MATCH(H:H,Summary!A:A,0)),2)</f>
        <v>0.57999999999999996</v>
      </c>
      <c r="V20" s="67">
        <f t="shared" si="8"/>
        <v>16208443.297708329</v>
      </c>
      <c r="W20" s="67">
        <f t="shared" si="8"/>
        <v>12146695.159424549</v>
      </c>
      <c r="X20" s="64">
        <f t="shared" si="9"/>
        <v>28355138.457132876</v>
      </c>
      <c r="Y20" s="64" t="s">
        <v>163</v>
      </c>
      <c r="Z20" s="64" t="s">
        <v>163</v>
      </c>
      <c r="AA20" s="64" t="b">
        <f t="shared" si="16"/>
        <v>1</v>
      </c>
      <c r="AB20" s="64" t="str">
        <f t="shared" si="17"/>
        <v>Yes</v>
      </c>
      <c r="AC20" s="64" t="str">
        <f t="shared" si="17"/>
        <v>Yes</v>
      </c>
      <c r="AD20" s="64" t="str">
        <f t="shared" si="10"/>
        <v>Yes</v>
      </c>
      <c r="AE20" s="66">
        <f t="shared" si="22"/>
        <v>1.05</v>
      </c>
      <c r="AF20" s="66">
        <f t="shared" si="11"/>
        <v>0.53</v>
      </c>
      <c r="AG20" s="64">
        <f t="shared" si="18"/>
        <v>22998466.8413429</v>
      </c>
      <c r="AH20" s="64">
        <f t="shared" si="12"/>
        <v>11099566.26637071</v>
      </c>
      <c r="AI20" s="64">
        <f t="shared" si="13"/>
        <v>34098033.10771361</v>
      </c>
      <c r="AJ20" s="66">
        <v>1.05</v>
      </c>
      <c r="AK20" s="66">
        <v>0.46</v>
      </c>
      <c r="AL20" s="64">
        <f t="shared" si="19"/>
        <v>22998466.8413429</v>
      </c>
      <c r="AM20" s="64">
        <f t="shared" si="19"/>
        <v>9633585.8160953335</v>
      </c>
      <c r="AN20" s="66">
        <f t="shared" si="20"/>
        <v>1.79</v>
      </c>
      <c r="AO20" s="66">
        <f t="shared" si="20"/>
        <v>1.04</v>
      </c>
      <c r="AP20" s="68">
        <f>IFERROR(INDEX('Encounters and MCO Fees'!Q:Q,MATCH(A:A,'Encounters and MCO Fees'!G:G,0)),0)</f>
        <v>60987191.114571109</v>
      </c>
      <c r="AQ20" s="68">
        <f>IFERROR(INDEX('Encounters and MCO Fees'!R:R,MATCH(A:A,'Encounters and MCO Fees'!G:G,0)),0)</f>
        <v>3755355.5386961438</v>
      </c>
      <c r="AR20" s="68">
        <f t="shared" si="14"/>
        <v>64742546.653267249</v>
      </c>
      <c r="AS20" s="69">
        <f t="shared" si="15"/>
        <v>25906082.617838364</v>
      </c>
      <c r="AT20" s="69">
        <f>AS20*INDEX('IGT Commitment Suggestions'!H:H,MATCH(G:G,'IGT Commitment Suggestions'!A:A,0))</f>
        <v>12750638.014490707</v>
      </c>
      <c r="AU20" s="105">
        <f t="shared" si="21"/>
        <v>2530933.39</v>
      </c>
    </row>
    <row r="21" spans="1:47" x14ac:dyDescent="0.2">
      <c r="A21" s="60" t="s">
        <v>212</v>
      </c>
      <c r="B21" s="61" t="s">
        <v>212</v>
      </c>
      <c r="C21" s="61" t="s">
        <v>213</v>
      </c>
      <c r="D21" s="62" t="s">
        <v>213</v>
      </c>
      <c r="E21" s="63" t="s">
        <v>214</v>
      </c>
      <c r="F21" s="62" t="s">
        <v>173</v>
      </c>
      <c r="G21" s="62" t="s">
        <v>33</v>
      </c>
      <c r="H21" s="62" t="str">
        <f t="shared" si="3"/>
        <v>Children's Tarrant</v>
      </c>
      <c r="I21" s="64">
        <f>INDEX('Encounters and MCO Fees'!N:N,MATCH(A:A,'Encounters and MCO Fees'!G:G,0))</f>
        <v>121101378.6882004</v>
      </c>
      <c r="J21" s="64">
        <f>INDEX('Encounters and MCO Fees'!M:M,MATCH(A:A,'Encounters and MCO Fees'!G:G,0))</f>
        <v>87110808.521851867</v>
      </c>
      <c r="K21" s="64">
        <f t="shared" si="4"/>
        <v>208212187.21005225</v>
      </c>
      <c r="L21" s="64">
        <v>12239350.940181583</v>
      </c>
      <c r="M21" s="64">
        <v>12002280.07125929</v>
      </c>
      <c r="N21" s="64">
        <f t="shared" si="5"/>
        <v>24241631.011440873</v>
      </c>
      <c r="O21" s="64">
        <v>221913714.91735214</v>
      </c>
      <c r="P21" s="64">
        <v>66692953.82303974</v>
      </c>
      <c r="Q21" s="64">
        <f t="shared" si="6"/>
        <v>288606668.74039185</v>
      </c>
      <c r="R21" s="64" t="str">
        <f t="shared" si="7"/>
        <v>Yes</v>
      </c>
      <c r="S21" s="65" t="str">
        <f t="shared" si="7"/>
        <v>Yes</v>
      </c>
      <c r="T21" s="66">
        <f>ROUND(INDEX(Summary!H:H,MATCH(H:H,Summary!A:A,0)),2)</f>
        <v>0.1</v>
      </c>
      <c r="U21" s="66">
        <f>ROUND(INDEX(Summary!I:I,MATCH(H:H,Summary!A:A,0)),2)</f>
        <v>0.14000000000000001</v>
      </c>
      <c r="V21" s="67">
        <f t="shared" si="8"/>
        <v>12110137.868820041</v>
      </c>
      <c r="W21" s="67">
        <f t="shared" si="8"/>
        <v>12195513.193059262</v>
      </c>
      <c r="X21" s="64">
        <f t="shared" si="9"/>
        <v>24305651.061879303</v>
      </c>
      <c r="Y21" s="64" t="s">
        <v>163</v>
      </c>
      <c r="Z21" s="64" t="s">
        <v>163</v>
      </c>
      <c r="AA21" s="64" t="b">
        <f t="shared" si="16"/>
        <v>1</v>
      </c>
      <c r="AB21" s="64" t="str">
        <f t="shared" si="17"/>
        <v>Yes</v>
      </c>
      <c r="AC21" s="64" t="str">
        <f t="shared" si="17"/>
        <v>Yes</v>
      </c>
      <c r="AD21" s="64" t="str">
        <f t="shared" si="10"/>
        <v>Yes</v>
      </c>
      <c r="AE21" s="66">
        <f t="shared" si="22"/>
        <v>1.21</v>
      </c>
      <c r="AF21" s="66">
        <f t="shared" si="11"/>
        <v>0.44</v>
      </c>
      <c r="AG21" s="64">
        <f t="shared" si="18"/>
        <v>146532668.21272248</v>
      </c>
      <c r="AH21" s="64">
        <f t="shared" si="12"/>
        <v>38328755.74961482</v>
      </c>
      <c r="AI21" s="64">
        <f t="shared" si="13"/>
        <v>184861423.96233732</v>
      </c>
      <c r="AJ21" s="66">
        <v>1.2</v>
      </c>
      <c r="AK21" s="66">
        <v>0.43</v>
      </c>
      <c r="AL21" s="64">
        <f t="shared" si="19"/>
        <v>145321654.42584047</v>
      </c>
      <c r="AM21" s="64">
        <f t="shared" si="19"/>
        <v>37457647.664396301</v>
      </c>
      <c r="AN21" s="66">
        <f t="shared" si="20"/>
        <v>1.3</v>
      </c>
      <c r="AO21" s="66">
        <f t="shared" si="20"/>
        <v>0.57000000000000006</v>
      </c>
      <c r="AP21" s="68">
        <f>IFERROR(INDEX('Encounters and MCO Fees'!Q:Q,MATCH(A:A,'Encounters and MCO Fees'!G:G,0)),0)</f>
        <v>207084953.15211612</v>
      </c>
      <c r="AQ21" s="68">
        <f>IFERROR(INDEX('Encounters and MCO Fees'!R:R,MATCH(A:A,'Encounters and MCO Fees'!G:G,0)),0)</f>
        <v>12635315.536877578</v>
      </c>
      <c r="AR21" s="68">
        <f t="shared" si="14"/>
        <v>219720268.68899369</v>
      </c>
      <c r="AS21" s="69">
        <f t="shared" si="15"/>
        <v>87918868.313213959</v>
      </c>
      <c r="AT21" s="69">
        <f>AS21*INDEX('IGT Commitment Suggestions'!H:H,MATCH(G:G,'IGT Commitment Suggestions'!A:A,0))</f>
        <v>43407564.636819422</v>
      </c>
      <c r="AU21" s="105">
        <f t="shared" si="21"/>
        <v>8616169.2300000004</v>
      </c>
    </row>
    <row r="22" spans="1:47" x14ac:dyDescent="0.2">
      <c r="A22" s="60" t="s">
        <v>215</v>
      </c>
      <c r="B22" s="61" t="s">
        <v>215</v>
      </c>
      <c r="C22" s="61" t="s">
        <v>216</v>
      </c>
      <c r="D22" s="62" t="s">
        <v>216</v>
      </c>
      <c r="E22" s="63" t="s">
        <v>217</v>
      </c>
      <c r="F22" s="62" t="s">
        <v>162</v>
      </c>
      <c r="G22" s="62" t="s">
        <v>28</v>
      </c>
      <c r="H22" s="62" t="str">
        <f t="shared" si="3"/>
        <v>Urban Lubbock</v>
      </c>
      <c r="I22" s="64">
        <f>INDEX('Encounters and MCO Fees'!N:N,MATCH(A:A,'Encounters and MCO Fees'!G:G,0))</f>
        <v>27168160.700095333</v>
      </c>
      <c r="J22" s="64">
        <f>INDEX('Encounters and MCO Fees'!M:M,MATCH(A:A,'Encounters and MCO Fees'!G:G,0))</f>
        <v>11765773.742719665</v>
      </c>
      <c r="K22" s="64">
        <f t="shared" si="4"/>
        <v>38933934.442814998</v>
      </c>
      <c r="L22" s="64">
        <v>-43350429.809283108</v>
      </c>
      <c r="M22" s="64">
        <v>11461389.786771029</v>
      </c>
      <c r="N22" s="64">
        <f t="shared" si="5"/>
        <v>-31889040.022512078</v>
      </c>
      <c r="O22" s="64">
        <v>-25148079.288834967</v>
      </c>
      <c r="P22" s="64">
        <v>24179410.728708431</v>
      </c>
      <c r="Q22" s="64">
        <f t="shared" si="6"/>
        <v>-968668.56012653559</v>
      </c>
      <c r="R22" s="64" t="str">
        <f t="shared" si="7"/>
        <v>No</v>
      </c>
      <c r="S22" s="65" t="str">
        <f t="shared" si="7"/>
        <v>Yes</v>
      </c>
      <c r="T22" s="66">
        <f>ROUND(INDEX(Summary!H:H,MATCH(H:H,Summary!A:A,0)),2)</f>
        <v>0</v>
      </c>
      <c r="U22" s="66">
        <f>ROUND(INDEX(Summary!I:I,MATCH(H:H,Summary!A:A,0)),2)</f>
        <v>0.79</v>
      </c>
      <c r="V22" s="67">
        <f t="shared" si="8"/>
        <v>0</v>
      </c>
      <c r="W22" s="67">
        <f t="shared" si="8"/>
        <v>9294961.2567485366</v>
      </c>
      <c r="X22" s="64">
        <f t="shared" si="9"/>
        <v>9294961.2567485366</v>
      </c>
      <c r="Y22" s="64" t="s">
        <v>163</v>
      </c>
      <c r="Z22" s="64" t="s">
        <v>163</v>
      </c>
      <c r="AA22" s="64" t="b">
        <f t="shared" si="16"/>
        <v>1</v>
      </c>
      <c r="AB22" s="64" t="str">
        <f t="shared" si="17"/>
        <v>No</v>
      </c>
      <c r="AC22" s="64" t="str">
        <f t="shared" si="17"/>
        <v>Yes</v>
      </c>
      <c r="AD22" s="64" t="str">
        <f t="shared" si="10"/>
        <v>Yes</v>
      </c>
      <c r="AE22" s="66">
        <f t="shared" si="22"/>
        <v>0</v>
      </c>
      <c r="AF22" s="66">
        <f t="shared" si="11"/>
        <v>0.88</v>
      </c>
      <c r="AG22" s="64">
        <f t="shared" si="18"/>
        <v>0</v>
      </c>
      <c r="AH22" s="64">
        <f t="shared" si="12"/>
        <v>10353880.893593306</v>
      </c>
      <c r="AI22" s="64">
        <f t="shared" si="13"/>
        <v>10353880.893593306</v>
      </c>
      <c r="AJ22" s="66">
        <v>0</v>
      </c>
      <c r="AK22" s="66">
        <v>0.79</v>
      </c>
      <c r="AL22" s="64">
        <f t="shared" si="19"/>
        <v>0</v>
      </c>
      <c r="AM22" s="64">
        <f t="shared" si="19"/>
        <v>9294961.2567485366</v>
      </c>
      <c r="AN22" s="66">
        <f t="shared" si="20"/>
        <v>0</v>
      </c>
      <c r="AO22" s="66">
        <f t="shared" si="20"/>
        <v>1.58</v>
      </c>
      <c r="AP22" s="68">
        <f>IFERROR(INDEX('Encounters and MCO Fees'!Q:Q,MATCH(A:A,'Encounters and MCO Fees'!G:G,0)),0)</f>
        <v>18589922.513497073</v>
      </c>
      <c r="AQ22" s="68">
        <f>IFERROR(INDEX('Encounters and MCO Fees'!R:R,MATCH(A:A,'Encounters and MCO Fees'!G:G,0)),0)</f>
        <v>1156847.2644431922</v>
      </c>
      <c r="AR22" s="68">
        <f t="shared" si="14"/>
        <v>19746769.777940266</v>
      </c>
      <c r="AS22" s="69">
        <f t="shared" si="15"/>
        <v>7901472.4589450201</v>
      </c>
      <c r="AT22" s="69">
        <f>AS22*INDEX('IGT Commitment Suggestions'!H:H,MATCH(G:G,'IGT Commitment Suggestions'!A:A,0))</f>
        <v>2585163.6227545757</v>
      </c>
      <c r="AU22" s="105">
        <f t="shared" si="21"/>
        <v>513141.14</v>
      </c>
    </row>
    <row r="23" spans="1:47" x14ac:dyDescent="0.2">
      <c r="A23" s="60" t="s">
        <v>218</v>
      </c>
      <c r="B23" s="61" t="s">
        <v>218</v>
      </c>
      <c r="C23" s="61" t="s">
        <v>219</v>
      </c>
      <c r="D23" s="62" t="s">
        <v>219</v>
      </c>
      <c r="E23" s="63" t="s">
        <v>220</v>
      </c>
      <c r="F23" s="62" t="s">
        <v>162</v>
      </c>
      <c r="G23" s="62" t="s">
        <v>25</v>
      </c>
      <c r="H23" s="62" t="str">
        <f t="shared" si="3"/>
        <v>Urban Harris</v>
      </c>
      <c r="I23" s="64">
        <f>INDEX('Encounters and MCO Fees'!N:N,MATCH(A:A,'Encounters and MCO Fees'!G:G,0))</f>
        <v>33800616.059443027</v>
      </c>
      <c r="J23" s="64">
        <f>INDEX('Encounters and MCO Fees'!M:M,MATCH(A:A,'Encounters and MCO Fees'!G:G,0))</f>
        <v>4399777.4727486363</v>
      </c>
      <c r="K23" s="64">
        <f t="shared" si="4"/>
        <v>38200393.532191664</v>
      </c>
      <c r="L23" s="64">
        <v>488384315.54842913</v>
      </c>
      <c r="M23" s="64">
        <v>2104014.2230663742</v>
      </c>
      <c r="N23" s="64">
        <f t="shared" si="5"/>
        <v>490488329.77149552</v>
      </c>
      <c r="O23" s="64">
        <v>122453307.03976098</v>
      </c>
      <c r="P23" s="64">
        <v>1646519.087218259</v>
      </c>
      <c r="Q23" s="64">
        <f t="shared" si="6"/>
        <v>124099826.12697923</v>
      </c>
      <c r="R23" s="64" t="str">
        <f t="shared" si="7"/>
        <v>Yes</v>
      </c>
      <c r="S23" s="65" t="str">
        <f t="shared" si="7"/>
        <v>Yes</v>
      </c>
      <c r="T23" s="66">
        <f>ROUND(INDEX(Summary!H:H,MATCH(H:H,Summary!A:A,0)),2)</f>
        <v>1.89</v>
      </c>
      <c r="U23" s="66">
        <f>ROUND(INDEX(Summary!I:I,MATCH(H:H,Summary!A:A,0)),2)</f>
        <v>0.41</v>
      </c>
      <c r="V23" s="67">
        <f t="shared" si="8"/>
        <v>63883164.352347314</v>
      </c>
      <c r="W23" s="67">
        <f t="shared" si="8"/>
        <v>1803908.7638269407</v>
      </c>
      <c r="X23" s="64">
        <f t="shared" si="9"/>
        <v>65687073.116174258</v>
      </c>
      <c r="Y23" s="64" t="s">
        <v>163</v>
      </c>
      <c r="Z23" s="64" t="s">
        <v>163</v>
      </c>
      <c r="AA23" s="64" t="b">
        <f t="shared" si="16"/>
        <v>1</v>
      </c>
      <c r="AB23" s="64" t="str">
        <f t="shared" si="17"/>
        <v>No</v>
      </c>
      <c r="AC23" s="64" t="str">
        <f t="shared" si="17"/>
        <v>No</v>
      </c>
      <c r="AD23" s="64" t="str">
        <f t="shared" si="10"/>
        <v>Yes</v>
      </c>
      <c r="AE23" s="66">
        <f t="shared" si="22"/>
        <v>1.21</v>
      </c>
      <c r="AF23" s="66">
        <f t="shared" si="11"/>
        <v>0</v>
      </c>
      <c r="AG23" s="64">
        <f t="shared" si="18"/>
        <v>40898745.431926064</v>
      </c>
      <c r="AH23" s="64">
        <f t="shared" si="12"/>
        <v>0</v>
      </c>
      <c r="AI23" s="64">
        <f t="shared" si="13"/>
        <v>40898745.431926064</v>
      </c>
      <c r="AJ23" s="66">
        <v>0</v>
      </c>
      <c r="AK23" s="66">
        <v>0</v>
      </c>
      <c r="AL23" s="64">
        <f t="shared" si="19"/>
        <v>0</v>
      </c>
      <c r="AM23" s="64">
        <f t="shared" si="19"/>
        <v>0</v>
      </c>
      <c r="AN23" s="66">
        <f t="shared" si="20"/>
        <v>1.89</v>
      </c>
      <c r="AO23" s="66">
        <f t="shared" si="20"/>
        <v>0.41</v>
      </c>
      <c r="AP23" s="68">
        <f>IFERROR(INDEX('Encounters and MCO Fees'!Q:Q,MATCH(A:A,'Encounters and MCO Fees'!G:G,0)),0)</f>
        <v>65687073.116174258</v>
      </c>
      <c r="AQ23" s="68">
        <f>IFERROR(INDEX('Encounters and MCO Fees'!R:R,MATCH(A:A,'Encounters and MCO Fees'!G:G,0)),0)</f>
        <v>4008381.3911225018</v>
      </c>
      <c r="AR23" s="68">
        <f t="shared" si="14"/>
        <v>69695454.507296756</v>
      </c>
      <c r="AS23" s="69">
        <f t="shared" si="15"/>
        <v>27887939.166549731</v>
      </c>
      <c r="AT23" s="69">
        <f>AS23*INDEX('IGT Commitment Suggestions'!H:H,MATCH(G:G,'IGT Commitment Suggestions'!A:A,0))</f>
        <v>12260104.095985955</v>
      </c>
      <c r="AU23" s="105">
        <f t="shared" si="21"/>
        <v>2433565.04</v>
      </c>
    </row>
    <row r="24" spans="1:47" x14ac:dyDescent="0.2">
      <c r="A24" s="60" t="s">
        <v>221</v>
      </c>
      <c r="B24" s="61" t="s">
        <v>221</v>
      </c>
      <c r="C24" s="61" t="s">
        <v>222</v>
      </c>
      <c r="D24" s="62" t="s">
        <v>222</v>
      </c>
      <c r="E24" s="63" t="s">
        <v>223</v>
      </c>
      <c r="F24" s="62" t="s">
        <v>162</v>
      </c>
      <c r="G24" s="62" t="s">
        <v>25</v>
      </c>
      <c r="H24" s="62" t="str">
        <f t="shared" si="3"/>
        <v>Urban Harris</v>
      </c>
      <c r="I24" s="64">
        <f>INDEX('Encounters and MCO Fees'!N:N,MATCH(A:A,'Encounters and MCO Fees'!G:G,0))</f>
        <v>23674951.217483014</v>
      </c>
      <c r="J24" s="64">
        <f>INDEX('Encounters and MCO Fees'!M:M,MATCH(A:A,'Encounters and MCO Fees'!G:G,0))</f>
        <v>10882281.966724718</v>
      </c>
      <c r="K24" s="64">
        <f t="shared" si="4"/>
        <v>34557233.18420773</v>
      </c>
      <c r="L24" s="64">
        <v>12882578.245232239</v>
      </c>
      <c r="M24" s="64">
        <v>1986990.9647251405</v>
      </c>
      <c r="N24" s="64">
        <f t="shared" si="5"/>
        <v>14869569.20995738</v>
      </c>
      <c r="O24" s="64">
        <v>45399940.343779944</v>
      </c>
      <c r="P24" s="64">
        <v>3054961.8386370679</v>
      </c>
      <c r="Q24" s="64">
        <f t="shared" si="6"/>
        <v>48454902.182417013</v>
      </c>
      <c r="R24" s="64" t="str">
        <f t="shared" si="7"/>
        <v>Yes</v>
      </c>
      <c r="S24" s="65" t="str">
        <f t="shared" si="7"/>
        <v>Yes</v>
      </c>
      <c r="T24" s="66">
        <f>ROUND(INDEX(Summary!H:H,MATCH(H:H,Summary!A:A,0)),2)</f>
        <v>1.89</v>
      </c>
      <c r="U24" s="66">
        <f>ROUND(INDEX(Summary!I:I,MATCH(H:H,Summary!A:A,0)),2)</f>
        <v>0.41</v>
      </c>
      <c r="V24" s="67">
        <f t="shared" si="8"/>
        <v>44745657.801042892</v>
      </c>
      <c r="W24" s="67">
        <f t="shared" si="8"/>
        <v>4461735.6063571339</v>
      </c>
      <c r="X24" s="64">
        <f t="shared" si="9"/>
        <v>49207393.407400027</v>
      </c>
      <c r="Y24" s="64" t="s">
        <v>163</v>
      </c>
      <c r="Z24" s="64" t="s">
        <v>163</v>
      </c>
      <c r="AA24" s="64" t="b">
        <f t="shared" si="16"/>
        <v>1</v>
      </c>
      <c r="AB24" s="64" t="str">
        <f t="shared" si="17"/>
        <v>No</v>
      </c>
      <c r="AC24" s="64" t="str">
        <f t="shared" si="17"/>
        <v>No</v>
      </c>
      <c r="AD24" s="64" t="str">
        <f t="shared" si="10"/>
        <v>Yes</v>
      </c>
      <c r="AE24" s="66">
        <f t="shared" si="22"/>
        <v>0.02</v>
      </c>
      <c r="AF24" s="66">
        <f t="shared" si="11"/>
        <v>0</v>
      </c>
      <c r="AG24" s="64">
        <f t="shared" si="18"/>
        <v>473499.02434966026</v>
      </c>
      <c r="AH24" s="64">
        <f t="shared" si="12"/>
        <v>0</v>
      </c>
      <c r="AI24" s="64">
        <f t="shared" si="13"/>
        <v>473499.02434966026</v>
      </c>
      <c r="AJ24" s="66">
        <v>0</v>
      </c>
      <c r="AK24" s="66">
        <v>0</v>
      </c>
      <c r="AL24" s="64">
        <f t="shared" si="19"/>
        <v>0</v>
      </c>
      <c r="AM24" s="64">
        <f t="shared" si="19"/>
        <v>0</v>
      </c>
      <c r="AN24" s="66">
        <f t="shared" si="20"/>
        <v>1.89</v>
      </c>
      <c r="AO24" s="66">
        <f t="shared" si="20"/>
        <v>0.41</v>
      </c>
      <c r="AP24" s="68">
        <f>IFERROR(INDEX('Encounters and MCO Fees'!Q:Q,MATCH(A:A,'Encounters and MCO Fees'!G:G,0)),0)</f>
        <v>49207393.407400027</v>
      </c>
      <c r="AQ24" s="68">
        <f>IFERROR(INDEX('Encounters and MCO Fees'!R:R,MATCH(A:A,'Encounters and MCO Fees'!G:G,0)),0)</f>
        <v>3031546.5261633014</v>
      </c>
      <c r="AR24" s="68">
        <f t="shared" si="14"/>
        <v>52238939.933563329</v>
      </c>
      <c r="AS24" s="69">
        <f t="shared" si="15"/>
        <v>20902889.425016034</v>
      </c>
      <c r="AT24" s="69">
        <f>AS24*INDEX('IGT Commitment Suggestions'!H:H,MATCH(G:G,'IGT Commitment Suggestions'!A:A,0))</f>
        <v>9189334.4548372459</v>
      </c>
      <c r="AU24" s="105">
        <f t="shared" si="21"/>
        <v>1824033.7</v>
      </c>
    </row>
    <row r="25" spans="1:47" ht="23.25" x14ac:dyDescent="0.2">
      <c r="A25" s="60" t="s">
        <v>224</v>
      </c>
      <c r="B25" s="61" t="s">
        <v>224</v>
      </c>
      <c r="C25" s="61" t="s">
        <v>225</v>
      </c>
      <c r="D25" s="62" t="s">
        <v>225</v>
      </c>
      <c r="E25" s="63" t="s">
        <v>226</v>
      </c>
      <c r="F25" s="62" t="s">
        <v>162</v>
      </c>
      <c r="G25" s="62" t="s">
        <v>32</v>
      </c>
      <c r="H25" s="62" t="str">
        <f t="shared" si="3"/>
        <v>Urban Nueces</v>
      </c>
      <c r="I25" s="64">
        <f>INDEX('Encounters and MCO Fees'!N:N,MATCH(A:A,'Encounters and MCO Fees'!G:G,0))</f>
        <v>19930387.025679845</v>
      </c>
      <c r="J25" s="64">
        <f>INDEX('Encounters and MCO Fees'!M:M,MATCH(A:A,'Encounters and MCO Fees'!G:G,0))</f>
        <v>8801408.7755754478</v>
      </c>
      <c r="K25" s="64">
        <f t="shared" si="4"/>
        <v>28731795.801255293</v>
      </c>
      <c r="L25" s="64">
        <v>-1555318.6103959568</v>
      </c>
      <c r="M25" s="64">
        <v>7885242.088279115</v>
      </c>
      <c r="N25" s="64">
        <f t="shared" si="5"/>
        <v>6329923.4778831583</v>
      </c>
      <c r="O25" s="64">
        <v>18435480.089432083</v>
      </c>
      <c r="P25" s="64">
        <v>9619305.5402216204</v>
      </c>
      <c r="Q25" s="64">
        <f t="shared" si="6"/>
        <v>28054785.629653703</v>
      </c>
      <c r="R25" s="64" t="str">
        <f t="shared" si="7"/>
        <v>Yes</v>
      </c>
      <c r="S25" s="65" t="str">
        <f t="shared" si="7"/>
        <v>Yes</v>
      </c>
      <c r="T25" s="66">
        <f>ROUND(INDEX(Summary!H:H,MATCH(H:H,Summary!A:A,0)),2)</f>
        <v>0.3</v>
      </c>
      <c r="U25" s="66">
        <f>ROUND(INDEX(Summary!I:I,MATCH(H:H,Summary!A:A,0)),2)</f>
        <v>0.81</v>
      </c>
      <c r="V25" s="67">
        <f t="shared" si="8"/>
        <v>5979116.1077039531</v>
      </c>
      <c r="W25" s="67">
        <f t="shared" si="8"/>
        <v>7129141.1082161134</v>
      </c>
      <c r="X25" s="64">
        <f t="shared" si="9"/>
        <v>13108257.215920066</v>
      </c>
      <c r="Y25" s="64" t="s">
        <v>163</v>
      </c>
      <c r="Z25" s="64" t="s">
        <v>163</v>
      </c>
      <c r="AA25" s="64" t="b">
        <f t="shared" si="16"/>
        <v>1</v>
      </c>
      <c r="AB25" s="64" t="str">
        <f t="shared" si="17"/>
        <v>Yes</v>
      </c>
      <c r="AC25" s="64" t="str">
        <f t="shared" si="17"/>
        <v>Yes</v>
      </c>
      <c r="AD25" s="64" t="str">
        <f t="shared" si="10"/>
        <v>Yes</v>
      </c>
      <c r="AE25" s="66">
        <f t="shared" si="22"/>
        <v>0.44</v>
      </c>
      <c r="AF25" s="66">
        <f t="shared" si="11"/>
        <v>0.2</v>
      </c>
      <c r="AG25" s="64">
        <f t="shared" si="18"/>
        <v>8769370.2912991326</v>
      </c>
      <c r="AH25" s="64">
        <f t="shared" si="12"/>
        <v>1760281.7551150897</v>
      </c>
      <c r="AI25" s="64">
        <f t="shared" si="13"/>
        <v>10529652.046414223</v>
      </c>
      <c r="AJ25" s="66">
        <v>0.43</v>
      </c>
      <c r="AK25" s="66">
        <v>0.15</v>
      </c>
      <c r="AL25" s="64">
        <f t="shared" si="19"/>
        <v>8570066.4210423343</v>
      </c>
      <c r="AM25" s="64">
        <f t="shared" si="19"/>
        <v>1320211.3163363172</v>
      </c>
      <c r="AN25" s="66">
        <f t="shared" si="20"/>
        <v>0.73</v>
      </c>
      <c r="AO25" s="66">
        <f t="shared" si="20"/>
        <v>0.96000000000000008</v>
      </c>
      <c r="AP25" s="68">
        <f>IFERROR(INDEX('Encounters and MCO Fees'!Q:Q,MATCH(A:A,'Encounters and MCO Fees'!G:G,0)),0)</f>
        <v>22998534.953298718</v>
      </c>
      <c r="AQ25" s="68">
        <f>IFERROR(INDEX('Encounters and MCO Fees'!R:R,MATCH(A:A,'Encounters and MCO Fees'!G:G,0)),0)</f>
        <v>1437048.4128813227</v>
      </c>
      <c r="AR25" s="68">
        <f t="shared" si="14"/>
        <v>24435583.36618004</v>
      </c>
      <c r="AS25" s="69">
        <f t="shared" si="15"/>
        <v>9777654.3281432837</v>
      </c>
      <c r="AT25" s="69">
        <f>AS25*INDEX('IGT Commitment Suggestions'!H:H,MATCH(G:G,'IGT Commitment Suggestions'!A:A,0))</f>
        <v>4827019.4390662182</v>
      </c>
      <c r="AU25" s="105">
        <f t="shared" si="21"/>
        <v>958137.52</v>
      </c>
    </row>
    <row r="26" spans="1:47" x14ac:dyDescent="0.2">
      <c r="A26" s="60" t="s">
        <v>227</v>
      </c>
      <c r="B26" s="61" t="s">
        <v>227</v>
      </c>
      <c r="C26" s="61" t="s">
        <v>228</v>
      </c>
      <c r="D26" s="62" t="s">
        <v>228</v>
      </c>
      <c r="E26" s="63" t="s">
        <v>229</v>
      </c>
      <c r="F26" s="62" t="s">
        <v>162</v>
      </c>
      <c r="G26" s="62" t="s">
        <v>32</v>
      </c>
      <c r="H26" s="62" t="str">
        <f t="shared" si="3"/>
        <v>Urban Nueces</v>
      </c>
      <c r="I26" s="64">
        <f>INDEX('Encounters and MCO Fees'!N:N,MATCH(A:A,'Encounters and MCO Fees'!G:G,0))</f>
        <v>27142084.224798016</v>
      </c>
      <c r="J26" s="64">
        <f>INDEX('Encounters and MCO Fees'!M:M,MATCH(A:A,'Encounters and MCO Fees'!G:G,0))</f>
        <v>5146812.7048032973</v>
      </c>
      <c r="K26" s="64">
        <f t="shared" si="4"/>
        <v>32288896.929601312</v>
      </c>
      <c r="L26" s="64">
        <v>14184957.264026225</v>
      </c>
      <c r="M26" s="64">
        <v>4338954.6876769904</v>
      </c>
      <c r="N26" s="64">
        <f t="shared" si="5"/>
        <v>18523911.951703213</v>
      </c>
      <c r="O26" s="64">
        <v>35112410.415368915</v>
      </c>
      <c r="P26" s="64">
        <v>6268095.9896877054</v>
      </c>
      <c r="Q26" s="64">
        <f t="shared" si="6"/>
        <v>41380506.405056618</v>
      </c>
      <c r="R26" s="64" t="str">
        <f t="shared" si="7"/>
        <v>Yes</v>
      </c>
      <c r="S26" s="65" t="str">
        <f t="shared" si="7"/>
        <v>Yes</v>
      </c>
      <c r="T26" s="66">
        <f>ROUND(INDEX(Summary!H:H,MATCH(H:H,Summary!A:A,0)),2)</f>
        <v>0.3</v>
      </c>
      <c r="U26" s="66">
        <f>ROUND(INDEX(Summary!I:I,MATCH(H:H,Summary!A:A,0)),2)</f>
        <v>0.81</v>
      </c>
      <c r="V26" s="67">
        <f t="shared" si="8"/>
        <v>8142625.2674394045</v>
      </c>
      <c r="W26" s="67">
        <f t="shared" si="8"/>
        <v>4168918.2908906713</v>
      </c>
      <c r="X26" s="64">
        <f t="shared" si="9"/>
        <v>12311543.558330076</v>
      </c>
      <c r="Y26" s="64" t="s">
        <v>163</v>
      </c>
      <c r="Z26" s="64" t="s">
        <v>163</v>
      </c>
      <c r="AA26" s="64" t="b">
        <f t="shared" si="16"/>
        <v>1</v>
      </c>
      <c r="AB26" s="64" t="str">
        <f t="shared" si="17"/>
        <v>Yes</v>
      </c>
      <c r="AC26" s="64" t="str">
        <f t="shared" si="17"/>
        <v>Yes</v>
      </c>
      <c r="AD26" s="64" t="str">
        <f t="shared" si="10"/>
        <v>Yes</v>
      </c>
      <c r="AE26" s="66">
        <f t="shared" si="22"/>
        <v>0.69</v>
      </c>
      <c r="AF26" s="66">
        <f t="shared" si="11"/>
        <v>0.28000000000000003</v>
      </c>
      <c r="AG26" s="64">
        <f t="shared" si="18"/>
        <v>18728038.115110628</v>
      </c>
      <c r="AH26" s="64">
        <f t="shared" si="12"/>
        <v>1441107.5573449235</v>
      </c>
      <c r="AI26" s="64">
        <f t="shared" si="13"/>
        <v>20169145.672455553</v>
      </c>
      <c r="AJ26" s="66">
        <v>0.69</v>
      </c>
      <c r="AK26" s="66">
        <v>0.22</v>
      </c>
      <c r="AL26" s="64">
        <f t="shared" si="19"/>
        <v>18728038.115110628</v>
      </c>
      <c r="AM26" s="64">
        <f t="shared" si="19"/>
        <v>1132298.7950567254</v>
      </c>
      <c r="AN26" s="66">
        <f t="shared" si="20"/>
        <v>0.99</v>
      </c>
      <c r="AO26" s="66">
        <f t="shared" si="20"/>
        <v>1.03</v>
      </c>
      <c r="AP26" s="68">
        <f>IFERROR(INDEX('Encounters and MCO Fees'!Q:Q,MATCH(A:A,'Encounters and MCO Fees'!G:G,0)),0)</f>
        <v>32171880.468497433</v>
      </c>
      <c r="AQ26" s="68">
        <f>IFERROR(INDEX('Encounters and MCO Fees'!R:R,MATCH(A:A,'Encounters and MCO Fees'!G:G,0)),0)</f>
        <v>1984732.4032025284</v>
      </c>
      <c r="AR26" s="68">
        <f t="shared" si="14"/>
        <v>34156612.871699959</v>
      </c>
      <c r="AS26" s="69">
        <f t="shared" si="15"/>
        <v>13667427.074482026</v>
      </c>
      <c r="AT26" s="69">
        <f>AS26*INDEX('IGT Commitment Suggestions'!H:H,MATCH(G:G,'IGT Commitment Suggestions'!A:A,0))</f>
        <v>6747317.2968135113</v>
      </c>
      <c r="AU26" s="105">
        <f t="shared" si="21"/>
        <v>1339306.3700000001</v>
      </c>
    </row>
    <row r="27" spans="1:47" x14ac:dyDescent="0.2">
      <c r="A27" s="60" t="s">
        <v>230</v>
      </c>
      <c r="B27" s="61" t="s">
        <v>230</v>
      </c>
      <c r="C27" s="61" t="s">
        <v>231</v>
      </c>
      <c r="D27" s="62" t="s">
        <v>231</v>
      </c>
      <c r="E27" s="63" t="s">
        <v>232</v>
      </c>
      <c r="F27" s="62" t="s">
        <v>162</v>
      </c>
      <c r="G27" s="62" t="s">
        <v>24</v>
      </c>
      <c r="H27" s="62" t="str">
        <f t="shared" si="3"/>
        <v>Urban El Paso</v>
      </c>
      <c r="I27" s="64">
        <f>INDEX('Encounters and MCO Fees'!N:N,MATCH(A:A,'Encounters and MCO Fees'!G:G,0))</f>
        <v>23630527.361481331</v>
      </c>
      <c r="J27" s="64">
        <f>INDEX('Encounters and MCO Fees'!M:M,MATCH(A:A,'Encounters and MCO Fees'!G:G,0))</f>
        <v>6117604.772887934</v>
      </c>
      <c r="K27" s="64">
        <f t="shared" si="4"/>
        <v>29748132.134369265</v>
      </c>
      <c r="L27" s="64">
        <v>8029823.837335445</v>
      </c>
      <c r="M27" s="64">
        <v>4430578.4341370463</v>
      </c>
      <c r="N27" s="64">
        <f t="shared" si="5"/>
        <v>12460402.271472491</v>
      </c>
      <c r="O27" s="64">
        <v>52518984.865201741</v>
      </c>
      <c r="P27" s="64">
        <v>9717075.5887052603</v>
      </c>
      <c r="Q27" s="64">
        <f t="shared" si="6"/>
        <v>62236060.453906998</v>
      </c>
      <c r="R27" s="64" t="str">
        <f t="shared" si="7"/>
        <v>Yes</v>
      </c>
      <c r="S27" s="65" t="str">
        <f t="shared" si="7"/>
        <v>Yes</v>
      </c>
      <c r="T27" s="66">
        <f>ROUND(INDEX(Summary!H:H,MATCH(H:H,Summary!A:A,0)),2)</f>
        <v>0.11</v>
      </c>
      <c r="U27" s="66">
        <f>ROUND(INDEX(Summary!I:I,MATCH(H:H,Summary!A:A,0)),2)</f>
        <v>0.56000000000000005</v>
      </c>
      <c r="V27" s="67">
        <f t="shared" si="8"/>
        <v>2599358.0097629465</v>
      </c>
      <c r="W27" s="67">
        <f t="shared" si="8"/>
        <v>3425858.6728172433</v>
      </c>
      <c r="X27" s="64">
        <f t="shared" si="9"/>
        <v>6025216.6825801898</v>
      </c>
      <c r="Y27" s="64" t="s">
        <v>163</v>
      </c>
      <c r="Z27" s="64" t="s">
        <v>163</v>
      </c>
      <c r="AA27" s="64" t="b">
        <f t="shared" si="16"/>
        <v>1</v>
      </c>
      <c r="AB27" s="64" t="str">
        <f t="shared" si="17"/>
        <v>Yes</v>
      </c>
      <c r="AC27" s="64" t="str">
        <f t="shared" si="17"/>
        <v>Yes</v>
      </c>
      <c r="AD27" s="64" t="str">
        <f t="shared" si="10"/>
        <v>Yes</v>
      </c>
      <c r="AE27" s="66">
        <f t="shared" si="22"/>
        <v>1.47</v>
      </c>
      <c r="AF27" s="66">
        <f t="shared" si="11"/>
        <v>0.72</v>
      </c>
      <c r="AG27" s="64">
        <f t="shared" si="18"/>
        <v>34736875.221377559</v>
      </c>
      <c r="AH27" s="64">
        <f t="shared" si="12"/>
        <v>4404675.4364793124</v>
      </c>
      <c r="AI27" s="64">
        <f t="shared" si="13"/>
        <v>39141550.657856874</v>
      </c>
      <c r="AJ27" s="66">
        <v>1.43</v>
      </c>
      <c r="AK27" s="66">
        <v>0.71</v>
      </c>
      <c r="AL27" s="64">
        <f t="shared" si="19"/>
        <v>33791654.126918301</v>
      </c>
      <c r="AM27" s="64">
        <f t="shared" si="19"/>
        <v>4343499.388750433</v>
      </c>
      <c r="AN27" s="66">
        <f t="shared" si="20"/>
        <v>1.54</v>
      </c>
      <c r="AO27" s="66">
        <f t="shared" si="20"/>
        <v>1.27</v>
      </c>
      <c r="AP27" s="68">
        <f>IFERROR(INDEX('Encounters and MCO Fees'!Q:Q,MATCH(A:A,'Encounters and MCO Fees'!G:G,0)),0)</f>
        <v>44160370.19824893</v>
      </c>
      <c r="AQ27" s="68">
        <f>IFERROR(INDEX('Encounters and MCO Fees'!R:R,MATCH(A:A,'Encounters and MCO Fees'!G:G,0)),0)</f>
        <v>2726022.8628338091</v>
      </c>
      <c r="AR27" s="68">
        <f t="shared" si="14"/>
        <v>46886393.061082736</v>
      </c>
      <c r="AS27" s="69">
        <f t="shared" si="15"/>
        <v>18761121.319461651</v>
      </c>
      <c r="AT27" s="69">
        <f>AS27*INDEX('IGT Commitment Suggestions'!H:H,MATCH(G:G,'IGT Commitment Suggestions'!A:A,0))</f>
        <v>9215081.112955695</v>
      </c>
      <c r="AU27" s="105">
        <f t="shared" si="21"/>
        <v>1829144.27</v>
      </c>
    </row>
    <row r="28" spans="1:47" x14ac:dyDescent="0.2">
      <c r="A28" s="60" t="s">
        <v>233</v>
      </c>
      <c r="B28" s="61" t="s">
        <v>233</v>
      </c>
      <c r="C28" s="61" t="s">
        <v>234</v>
      </c>
      <c r="D28" s="62" t="s">
        <v>234</v>
      </c>
      <c r="E28" s="63" t="s">
        <v>235</v>
      </c>
      <c r="F28" s="62" t="s">
        <v>162</v>
      </c>
      <c r="G28" s="62" t="s">
        <v>34</v>
      </c>
      <c r="H28" s="62" t="str">
        <f t="shared" si="3"/>
        <v>Urban Travis</v>
      </c>
      <c r="I28" s="64">
        <f>INDEX('Encounters and MCO Fees'!N:N,MATCH(A:A,'Encounters and MCO Fees'!G:G,0))</f>
        <v>26105287.003804099</v>
      </c>
      <c r="J28" s="64">
        <f>INDEX('Encounters and MCO Fees'!M:M,MATCH(A:A,'Encounters and MCO Fees'!G:G,0))</f>
        <v>3104251.1073987586</v>
      </c>
      <c r="K28" s="64">
        <f t="shared" si="4"/>
        <v>29209538.111202858</v>
      </c>
      <c r="L28" s="64">
        <v>4860242.467802912</v>
      </c>
      <c r="M28" s="64">
        <v>5637754.4599111779</v>
      </c>
      <c r="N28" s="64">
        <f t="shared" si="5"/>
        <v>10497996.927714091</v>
      </c>
      <c r="O28" s="64">
        <v>38344518.567631669</v>
      </c>
      <c r="P28" s="64">
        <v>7428906.1710271593</v>
      </c>
      <c r="Q28" s="64">
        <f t="shared" si="6"/>
        <v>45773424.738658831</v>
      </c>
      <c r="R28" s="64" t="str">
        <f t="shared" si="7"/>
        <v>Yes</v>
      </c>
      <c r="S28" s="65" t="str">
        <f t="shared" si="7"/>
        <v>Yes</v>
      </c>
      <c r="T28" s="66">
        <f>ROUND(INDEX(Summary!H:H,MATCH(H:H,Summary!A:A,0)),2)</f>
        <v>0.4</v>
      </c>
      <c r="U28" s="66">
        <f>ROUND(INDEX(Summary!I:I,MATCH(H:H,Summary!A:A,0)),2)</f>
        <v>1.2</v>
      </c>
      <c r="V28" s="67">
        <f t="shared" si="8"/>
        <v>10442114.80152164</v>
      </c>
      <c r="W28" s="67">
        <f t="shared" si="8"/>
        <v>3725101.3288785103</v>
      </c>
      <c r="X28" s="64">
        <f t="shared" si="9"/>
        <v>14167216.130400151</v>
      </c>
      <c r="Y28" s="64" t="s">
        <v>163</v>
      </c>
      <c r="Z28" s="64" t="s">
        <v>163</v>
      </c>
      <c r="AA28" s="64" t="b">
        <f t="shared" si="16"/>
        <v>1</v>
      </c>
      <c r="AB28" s="64" t="str">
        <f t="shared" si="17"/>
        <v>Yes</v>
      </c>
      <c r="AC28" s="64" t="str">
        <f t="shared" si="17"/>
        <v>Yes</v>
      </c>
      <c r="AD28" s="64" t="str">
        <f t="shared" si="10"/>
        <v>Yes</v>
      </c>
      <c r="AE28" s="66">
        <f t="shared" si="22"/>
        <v>0.74</v>
      </c>
      <c r="AF28" s="66">
        <f t="shared" si="11"/>
        <v>0.83</v>
      </c>
      <c r="AG28" s="64">
        <f t="shared" si="18"/>
        <v>19317912.382815033</v>
      </c>
      <c r="AH28" s="64">
        <f t="shared" si="12"/>
        <v>2576528.4191409694</v>
      </c>
      <c r="AI28" s="64">
        <f t="shared" si="13"/>
        <v>21894440.801956002</v>
      </c>
      <c r="AJ28" s="66">
        <v>0.74</v>
      </c>
      <c r="AK28" s="66">
        <v>0.11</v>
      </c>
      <c r="AL28" s="64">
        <f t="shared" si="19"/>
        <v>19317912.382815033</v>
      </c>
      <c r="AM28" s="64">
        <f t="shared" si="19"/>
        <v>341467.62181386346</v>
      </c>
      <c r="AN28" s="66">
        <f t="shared" si="20"/>
        <v>1.1400000000000001</v>
      </c>
      <c r="AO28" s="66">
        <f t="shared" si="20"/>
        <v>1.31</v>
      </c>
      <c r="AP28" s="68">
        <f>IFERROR(INDEX('Encounters and MCO Fees'!Q:Q,MATCH(A:A,'Encounters and MCO Fees'!G:G,0)),0)</f>
        <v>33826596.135029048</v>
      </c>
      <c r="AQ28" s="68">
        <f>IFERROR(INDEX('Encounters and MCO Fees'!R:R,MATCH(A:A,'Encounters and MCO Fees'!G:G,0)),0)</f>
        <v>2084853.6672851874</v>
      </c>
      <c r="AR28" s="68">
        <f t="shared" si="14"/>
        <v>35911449.802314237</v>
      </c>
      <c r="AS28" s="69">
        <f t="shared" si="15"/>
        <v>14369607.523898022</v>
      </c>
      <c r="AT28" s="69">
        <f>AS28*INDEX('IGT Commitment Suggestions'!H:H,MATCH(G:G,'IGT Commitment Suggestions'!A:A,0))</f>
        <v>7044621.4082167959</v>
      </c>
      <c r="AU28" s="105">
        <f t="shared" si="21"/>
        <v>1398319.64</v>
      </c>
    </row>
    <row r="29" spans="1:47" x14ac:dyDescent="0.2">
      <c r="A29" s="60" t="s">
        <v>236</v>
      </c>
      <c r="B29" s="61" t="s">
        <v>236</v>
      </c>
      <c r="C29" s="61" t="s">
        <v>237</v>
      </c>
      <c r="D29" s="62" t="s">
        <v>237</v>
      </c>
      <c r="E29" s="63" t="s">
        <v>238</v>
      </c>
      <c r="F29" s="62" t="s">
        <v>162</v>
      </c>
      <c r="G29" s="62" t="s">
        <v>25</v>
      </c>
      <c r="H29" s="62" t="str">
        <f t="shared" si="3"/>
        <v>Urban Harris</v>
      </c>
      <c r="I29" s="64">
        <f>INDEX('Encounters and MCO Fees'!N:N,MATCH(A:A,'Encounters and MCO Fees'!G:G,0))</f>
        <v>18954617.219676781</v>
      </c>
      <c r="J29" s="64">
        <f>INDEX('Encounters and MCO Fees'!M:M,MATCH(A:A,'Encounters and MCO Fees'!G:G,0))</f>
        <v>6995293.5483596716</v>
      </c>
      <c r="K29" s="64">
        <f t="shared" si="4"/>
        <v>25949910.768036455</v>
      </c>
      <c r="L29" s="64">
        <v>19711208.485566605</v>
      </c>
      <c r="M29" s="64">
        <v>8526626.3636129946</v>
      </c>
      <c r="N29" s="64">
        <f t="shared" si="5"/>
        <v>28237834.849179599</v>
      </c>
      <c r="O29" s="64">
        <v>35946571.283588231</v>
      </c>
      <c r="P29" s="64">
        <v>8894908.9728328306</v>
      </c>
      <c r="Q29" s="64">
        <f t="shared" si="6"/>
        <v>44841480.256421059</v>
      </c>
      <c r="R29" s="64" t="str">
        <f t="shared" si="7"/>
        <v>Yes</v>
      </c>
      <c r="S29" s="65" t="str">
        <f t="shared" si="7"/>
        <v>Yes</v>
      </c>
      <c r="T29" s="66">
        <f>ROUND(INDEX(Summary!H:H,MATCH(H:H,Summary!A:A,0)),2)</f>
        <v>1.89</v>
      </c>
      <c r="U29" s="66">
        <f>ROUND(INDEX(Summary!I:I,MATCH(H:H,Summary!A:A,0)),2)</f>
        <v>0.41</v>
      </c>
      <c r="V29" s="67">
        <f t="shared" si="8"/>
        <v>35824226.545189112</v>
      </c>
      <c r="W29" s="67">
        <f t="shared" si="8"/>
        <v>2868070.354827465</v>
      </c>
      <c r="X29" s="64">
        <f t="shared" si="9"/>
        <v>38692296.900016576</v>
      </c>
      <c r="Y29" s="64" t="s">
        <v>163</v>
      </c>
      <c r="Z29" s="64" t="s">
        <v>163</v>
      </c>
      <c r="AA29" s="64" t="b">
        <f t="shared" si="16"/>
        <v>1</v>
      </c>
      <c r="AB29" s="64" t="str">
        <f t="shared" si="17"/>
        <v>No</v>
      </c>
      <c r="AC29" s="64" t="str">
        <f t="shared" si="17"/>
        <v>Yes</v>
      </c>
      <c r="AD29" s="64" t="str">
        <f t="shared" si="10"/>
        <v>Yes</v>
      </c>
      <c r="AE29" s="66">
        <f t="shared" si="22"/>
        <v>0</v>
      </c>
      <c r="AF29" s="66">
        <f t="shared" si="11"/>
        <v>0.6</v>
      </c>
      <c r="AG29" s="64">
        <f t="shared" si="18"/>
        <v>0</v>
      </c>
      <c r="AH29" s="64">
        <f t="shared" si="12"/>
        <v>4197176.1290158024</v>
      </c>
      <c r="AI29" s="64">
        <f t="shared" si="13"/>
        <v>4197176.1290158024</v>
      </c>
      <c r="AJ29" s="66">
        <v>0</v>
      </c>
      <c r="AK29" s="66">
        <v>0.01</v>
      </c>
      <c r="AL29" s="64">
        <f t="shared" si="19"/>
        <v>0</v>
      </c>
      <c r="AM29" s="64">
        <f t="shared" si="19"/>
        <v>69952.935483596724</v>
      </c>
      <c r="AN29" s="66">
        <f t="shared" si="20"/>
        <v>1.89</v>
      </c>
      <c r="AO29" s="66">
        <f t="shared" si="20"/>
        <v>0.42</v>
      </c>
      <c r="AP29" s="68">
        <f>IFERROR(INDEX('Encounters and MCO Fees'!Q:Q,MATCH(A:A,'Encounters and MCO Fees'!G:G,0)),0)</f>
        <v>38762249.835500173</v>
      </c>
      <c r="AQ29" s="68">
        <f>IFERROR(INDEX('Encounters and MCO Fees'!R:R,MATCH(A:A,'Encounters and MCO Fees'!G:G,0)),0)</f>
        <v>2454074.2530051642</v>
      </c>
      <c r="AR29" s="68">
        <f t="shared" si="14"/>
        <v>41216324.088505335</v>
      </c>
      <c r="AS29" s="69">
        <f t="shared" si="15"/>
        <v>16492299.920774527</v>
      </c>
      <c r="AT29" s="69">
        <f>AS29*INDEX('IGT Commitment Suggestions'!H:H,MATCH(G:G,'IGT Commitment Suggestions'!A:A,0))</f>
        <v>7250349.7875326248</v>
      </c>
      <c r="AU29" s="105">
        <f t="shared" si="21"/>
        <v>1439155.62</v>
      </c>
    </row>
    <row r="30" spans="1:47" x14ac:dyDescent="0.2">
      <c r="A30" s="60" t="s">
        <v>239</v>
      </c>
      <c r="B30" s="61" t="s">
        <v>239</v>
      </c>
      <c r="C30" s="61" t="s">
        <v>240</v>
      </c>
      <c r="D30" s="62" t="s">
        <v>240</v>
      </c>
      <c r="E30" s="63" t="s">
        <v>241</v>
      </c>
      <c r="F30" s="62" t="s">
        <v>162</v>
      </c>
      <c r="G30" s="62" t="s">
        <v>28</v>
      </c>
      <c r="H30" s="62" t="str">
        <f t="shared" si="3"/>
        <v>Urban Lubbock</v>
      </c>
      <c r="I30" s="64">
        <f>INDEX('Encounters and MCO Fees'!N:N,MATCH(A:A,'Encounters and MCO Fees'!G:G,0))</f>
        <v>19202328.721933879</v>
      </c>
      <c r="J30" s="64">
        <f>INDEX('Encounters and MCO Fees'!M:M,MATCH(A:A,'Encounters and MCO Fees'!G:G,0))</f>
        <v>11157711.161268026</v>
      </c>
      <c r="K30" s="64">
        <f t="shared" si="4"/>
        <v>30360039.883201905</v>
      </c>
      <c r="L30" s="64">
        <v>10600496.375310764</v>
      </c>
      <c r="M30" s="64">
        <v>3952670.951903265</v>
      </c>
      <c r="N30" s="64">
        <f t="shared" si="5"/>
        <v>14553167.327214029</v>
      </c>
      <c r="O30" s="64">
        <v>25232671.072015777</v>
      </c>
      <c r="P30" s="64">
        <v>6141693.3551255688</v>
      </c>
      <c r="Q30" s="64">
        <f t="shared" si="6"/>
        <v>31374364.427141346</v>
      </c>
      <c r="R30" s="64" t="str">
        <f t="shared" si="7"/>
        <v>Yes</v>
      </c>
      <c r="S30" s="65" t="str">
        <f t="shared" si="7"/>
        <v>Yes</v>
      </c>
      <c r="T30" s="66">
        <f>ROUND(INDEX(Summary!H:H,MATCH(H:H,Summary!A:A,0)),2)</f>
        <v>0</v>
      </c>
      <c r="U30" s="66">
        <f>ROUND(INDEX(Summary!I:I,MATCH(H:H,Summary!A:A,0)),2)</f>
        <v>0.79</v>
      </c>
      <c r="V30" s="67">
        <f t="shared" si="8"/>
        <v>0</v>
      </c>
      <c r="W30" s="67">
        <f t="shared" si="8"/>
        <v>8814591.8174017407</v>
      </c>
      <c r="X30" s="64">
        <f t="shared" si="9"/>
        <v>8814591.8174017407</v>
      </c>
      <c r="Y30" s="64" t="s">
        <v>163</v>
      </c>
      <c r="Z30" s="64" t="s">
        <v>163</v>
      </c>
      <c r="AA30" s="64" t="b">
        <f t="shared" si="16"/>
        <v>1</v>
      </c>
      <c r="AB30" s="64" t="str">
        <f t="shared" si="17"/>
        <v>Yes</v>
      </c>
      <c r="AC30" s="64" t="str">
        <f t="shared" si="17"/>
        <v>No</v>
      </c>
      <c r="AD30" s="64" t="str">
        <f t="shared" si="10"/>
        <v>Yes</v>
      </c>
      <c r="AE30" s="66">
        <f t="shared" si="22"/>
        <v>0.92</v>
      </c>
      <c r="AF30" s="66">
        <f t="shared" si="11"/>
        <v>0</v>
      </c>
      <c r="AG30" s="64">
        <f t="shared" si="18"/>
        <v>17666142.42417917</v>
      </c>
      <c r="AH30" s="64">
        <f t="shared" si="12"/>
        <v>0</v>
      </c>
      <c r="AI30" s="64">
        <f t="shared" si="13"/>
        <v>17666142.42417917</v>
      </c>
      <c r="AJ30" s="66">
        <v>0.01</v>
      </c>
      <c r="AK30" s="66">
        <v>0</v>
      </c>
      <c r="AL30" s="64">
        <f t="shared" si="19"/>
        <v>192023.28721933879</v>
      </c>
      <c r="AM30" s="64">
        <f t="shared" si="19"/>
        <v>0</v>
      </c>
      <c r="AN30" s="66">
        <f t="shared" si="20"/>
        <v>0.01</v>
      </c>
      <c r="AO30" s="66">
        <f t="shared" si="20"/>
        <v>0.79</v>
      </c>
      <c r="AP30" s="68">
        <f>IFERROR(INDEX('Encounters and MCO Fees'!Q:Q,MATCH(A:A,'Encounters and MCO Fees'!G:G,0)),0)</f>
        <v>9006615.1046210788</v>
      </c>
      <c r="AQ30" s="68">
        <f>IFERROR(INDEX('Encounters and MCO Fees'!R:R,MATCH(A:A,'Encounters and MCO Fees'!G:G,0)),0)</f>
        <v>554062.76848250232</v>
      </c>
      <c r="AR30" s="68">
        <f t="shared" si="14"/>
        <v>9560677.8731035814</v>
      </c>
      <c r="AS30" s="69">
        <f t="shared" si="15"/>
        <v>3825609.644143668</v>
      </c>
      <c r="AT30" s="69">
        <f>AS30*INDEX('IGT Commitment Suggestions'!H:H,MATCH(G:G,'IGT Commitment Suggestions'!A:A,0))</f>
        <v>1251643.5307830898</v>
      </c>
      <c r="AU30" s="105">
        <f t="shared" si="21"/>
        <v>248444.54</v>
      </c>
    </row>
    <row r="31" spans="1:47" x14ac:dyDescent="0.2">
      <c r="A31" s="60" t="s">
        <v>242</v>
      </c>
      <c r="B31" s="61" t="s">
        <v>242</v>
      </c>
      <c r="C31" s="61" t="s">
        <v>243</v>
      </c>
      <c r="D31" s="62" t="s">
        <v>243</v>
      </c>
      <c r="E31" s="63" t="s">
        <v>244</v>
      </c>
      <c r="F31" s="62" t="s">
        <v>173</v>
      </c>
      <c r="G31" s="62" t="s">
        <v>32</v>
      </c>
      <c r="H31" s="62" t="str">
        <f t="shared" si="3"/>
        <v>Children's Nueces</v>
      </c>
      <c r="I31" s="64">
        <f>INDEX('Encounters and MCO Fees'!N:N,MATCH(A:A,'Encounters and MCO Fees'!G:G,0))</f>
        <v>56591987.314061388</v>
      </c>
      <c r="J31" s="64">
        <f>INDEX('Encounters and MCO Fees'!M:M,MATCH(A:A,'Encounters and MCO Fees'!G:G,0))</f>
        <v>73810919.489973441</v>
      </c>
      <c r="K31" s="64">
        <f t="shared" si="4"/>
        <v>130402906.80403483</v>
      </c>
      <c r="L31" s="64">
        <v>17068000.897616878</v>
      </c>
      <c r="M31" s="64">
        <v>7832476.508830823</v>
      </c>
      <c r="N31" s="64">
        <f t="shared" si="5"/>
        <v>24900477.406447701</v>
      </c>
      <c r="O31" s="64">
        <v>108291677.1582181</v>
      </c>
      <c r="P31" s="64">
        <v>28742221.081716657</v>
      </c>
      <c r="Q31" s="64">
        <f t="shared" si="6"/>
        <v>137033898.23993474</v>
      </c>
      <c r="R31" s="64" t="str">
        <f t="shared" si="7"/>
        <v>Yes</v>
      </c>
      <c r="S31" s="65" t="str">
        <f t="shared" si="7"/>
        <v>Yes</v>
      </c>
      <c r="T31" s="66">
        <f>ROUND(INDEX(Summary!H:H,MATCH(H:H,Summary!A:A,0)),2)</f>
        <v>0.3</v>
      </c>
      <c r="U31" s="66">
        <f>ROUND(INDEX(Summary!I:I,MATCH(H:H,Summary!A:A,0)),2)</f>
        <v>0.11</v>
      </c>
      <c r="V31" s="67">
        <f t="shared" si="8"/>
        <v>16977596.194218416</v>
      </c>
      <c r="W31" s="67">
        <f t="shared" si="8"/>
        <v>8119201.1438970789</v>
      </c>
      <c r="X31" s="64">
        <f t="shared" si="9"/>
        <v>25096797.338115495</v>
      </c>
      <c r="Y31" s="64" t="s">
        <v>163</v>
      </c>
      <c r="Z31" s="64" t="s">
        <v>163</v>
      </c>
      <c r="AA31" s="64" t="b">
        <f t="shared" si="16"/>
        <v>1</v>
      </c>
      <c r="AB31" s="64" t="str">
        <f t="shared" si="17"/>
        <v>Yes</v>
      </c>
      <c r="AC31" s="64" t="str">
        <f t="shared" si="17"/>
        <v>Yes</v>
      </c>
      <c r="AD31" s="64" t="str">
        <f t="shared" si="10"/>
        <v>Yes</v>
      </c>
      <c r="AE31" s="66">
        <f t="shared" si="22"/>
        <v>1.1200000000000001</v>
      </c>
      <c r="AF31" s="66">
        <f t="shared" si="11"/>
        <v>0.19</v>
      </c>
      <c r="AG31" s="64">
        <f t="shared" si="18"/>
        <v>63383025.791748762</v>
      </c>
      <c r="AH31" s="64">
        <f t="shared" si="12"/>
        <v>14024074.703094954</v>
      </c>
      <c r="AI31" s="64">
        <f t="shared" si="13"/>
        <v>77407100.494843721</v>
      </c>
      <c r="AJ31" s="66">
        <v>1.1200000000000001</v>
      </c>
      <c r="AK31" s="66">
        <v>0.19</v>
      </c>
      <c r="AL31" s="64">
        <f t="shared" si="19"/>
        <v>63383025.791748762</v>
      </c>
      <c r="AM31" s="64">
        <f t="shared" si="19"/>
        <v>14024074.703094954</v>
      </c>
      <c r="AN31" s="66">
        <f t="shared" si="20"/>
        <v>1.4200000000000002</v>
      </c>
      <c r="AO31" s="66">
        <f t="shared" si="20"/>
        <v>0.3</v>
      </c>
      <c r="AP31" s="68">
        <f>IFERROR(INDEX('Encounters and MCO Fees'!Q:Q,MATCH(A:A,'Encounters and MCO Fees'!G:G,0)),0)</f>
        <v>102503897.8329592</v>
      </c>
      <c r="AQ31" s="68">
        <f>IFERROR(INDEX('Encounters and MCO Fees'!R:R,MATCH(A:A,'Encounters and MCO Fees'!G:G,0)),0)</f>
        <v>6254726.9940240616</v>
      </c>
      <c r="AR31" s="68">
        <f t="shared" si="14"/>
        <v>108758624.82698327</v>
      </c>
      <c r="AS31" s="69">
        <f t="shared" si="15"/>
        <v>43518676.138269097</v>
      </c>
      <c r="AT31" s="69">
        <f>AS31*INDEX('IGT Commitment Suggestions'!H:H,MATCH(G:G,'IGT Commitment Suggestions'!A:A,0))</f>
        <v>21484242.399244465</v>
      </c>
      <c r="AU31" s="105">
        <f t="shared" si="21"/>
        <v>4264507.12</v>
      </c>
    </row>
    <row r="32" spans="1:47" x14ac:dyDescent="0.2">
      <c r="A32" s="60" t="s">
        <v>245</v>
      </c>
      <c r="B32" s="61" t="s">
        <v>245</v>
      </c>
      <c r="C32" s="61" t="s">
        <v>246</v>
      </c>
      <c r="D32" s="62" t="s">
        <v>246</v>
      </c>
      <c r="E32" s="63" t="s">
        <v>247</v>
      </c>
      <c r="F32" s="62" t="s">
        <v>162</v>
      </c>
      <c r="G32" s="62" t="s">
        <v>26</v>
      </c>
      <c r="H32" s="62" t="str">
        <f t="shared" si="3"/>
        <v>Urban Hidalgo</v>
      </c>
      <c r="I32" s="64">
        <f>INDEX('Encounters and MCO Fees'!N:N,MATCH(A:A,'Encounters and MCO Fees'!G:G,0))</f>
        <v>19059682.554194331</v>
      </c>
      <c r="J32" s="64">
        <f>INDEX('Encounters and MCO Fees'!M:M,MATCH(A:A,'Encounters and MCO Fees'!G:G,0))</f>
        <v>7648450.5243193414</v>
      </c>
      <c r="K32" s="64">
        <f t="shared" si="4"/>
        <v>26708133.078513674</v>
      </c>
      <c r="L32" s="64">
        <v>10417040.918616736</v>
      </c>
      <c r="M32" s="64">
        <v>6107050.848967691</v>
      </c>
      <c r="N32" s="64">
        <f t="shared" si="5"/>
        <v>16524091.767584428</v>
      </c>
      <c r="O32" s="64">
        <v>40542419.8845919</v>
      </c>
      <c r="P32" s="64">
        <v>10909952.274732616</v>
      </c>
      <c r="Q32" s="64">
        <f t="shared" si="6"/>
        <v>51452372.159324512</v>
      </c>
      <c r="R32" s="64" t="str">
        <f t="shared" si="7"/>
        <v>Yes</v>
      </c>
      <c r="S32" s="65" t="str">
        <f t="shared" si="7"/>
        <v>Yes</v>
      </c>
      <c r="T32" s="66">
        <f>ROUND(INDEX(Summary!H:H,MATCH(H:H,Summary!A:A,0)),2)</f>
        <v>0.74</v>
      </c>
      <c r="U32" s="66">
        <f>ROUND(INDEX(Summary!I:I,MATCH(H:H,Summary!A:A,0)),2)</f>
        <v>0.57999999999999996</v>
      </c>
      <c r="V32" s="67">
        <f t="shared" si="8"/>
        <v>14104165.090103805</v>
      </c>
      <c r="W32" s="67">
        <f t="shared" si="8"/>
        <v>4436101.3041052176</v>
      </c>
      <c r="X32" s="64">
        <f t="shared" si="9"/>
        <v>18540266.394209024</v>
      </c>
      <c r="Y32" s="64" t="s">
        <v>163</v>
      </c>
      <c r="Z32" s="64" t="s">
        <v>163</v>
      </c>
      <c r="AA32" s="64" t="b">
        <f t="shared" si="16"/>
        <v>1</v>
      </c>
      <c r="AB32" s="64" t="str">
        <f t="shared" si="17"/>
        <v>Yes</v>
      </c>
      <c r="AC32" s="64" t="str">
        <f t="shared" si="17"/>
        <v>Yes</v>
      </c>
      <c r="AD32" s="64" t="str">
        <f t="shared" si="10"/>
        <v>Yes</v>
      </c>
      <c r="AE32" s="66">
        <f t="shared" si="22"/>
        <v>0.97</v>
      </c>
      <c r="AF32" s="66">
        <f t="shared" si="11"/>
        <v>0.59</v>
      </c>
      <c r="AG32" s="64">
        <f t="shared" si="18"/>
        <v>18487892.077568501</v>
      </c>
      <c r="AH32" s="64">
        <f t="shared" si="12"/>
        <v>4512585.8093484109</v>
      </c>
      <c r="AI32" s="64">
        <f t="shared" si="13"/>
        <v>23000477.886916913</v>
      </c>
      <c r="AJ32" s="66">
        <v>0.96</v>
      </c>
      <c r="AK32" s="66">
        <v>0.51</v>
      </c>
      <c r="AL32" s="64">
        <f t="shared" si="19"/>
        <v>18297295.252026558</v>
      </c>
      <c r="AM32" s="64">
        <f t="shared" si="19"/>
        <v>3900709.7674028641</v>
      </c>
      <c r="AN32" s="66">
        <f t="shared" si="20"/>
        <v>1.7</v>
      </c>
      <c r="AO32" s="66">
        <f t="shared" si="20"/>
        <v>1.0899999999999999</v>
      </c>
      <c r="AP32" s="68">
        <f>IFERROR(INDEX('Encounters and MCO Fees'!Q:Q,MATCH(A:A,'Encounters and MCO Fees'!G:G,0)),0)</f>
        <v>40738271.413638443</v>
      </c>
      <c r="AQ32" s="68">
        <f>IFERROR(INDEX('Encounters and MCO Fees'!R:R,MATCH(A:A,'Encounters and MCO Fees'!G:G,0)),0)</f>
        <v>2518072.9084313726</v>
      </c>
      <c r="AR32" s="68">
        <f t="shared" si="14"/>
        <v>43256344.322069816</v>
      </c>
      <c r="AS32" s="69">
        <f t="shared" si="15"/>
        <v>17308593.61703302</v>
      </c>
      <c r="AT32" s="69">
        <f>AS32*INDEX('IGT Commitment Suggestions'!H:H,MATCH(G:G,'IGT Commitment Suggestions'!A:A,0))</f>
        <v>8519065.3873212859</v>
      </c>
      <c r="AU32" s="105">
        <f t="shared" si="21"/>
        <v>1690988.88</v>
      </c>
    </row>
    <row r="33" spans="1:47" x14ac:dyDescent="0.2">
      <c r="A33" s="60" t="s">
        <v>248</v>
      </c>
      <c r="B33" s="61" t="s">
        <v>248</v>
      </c>
      <c r="C33" s="61" t="s">
        <v>249</v>
      </c>
      <c r="D33" s="62" t="s">
        <v>249</v>
      </c>
      <c r="E33" s="63" t="s">
        <v>250</v>
      </c>
      <c r="F33" s="62" t="s">
        <v>162</v>
      </c>
      <c r="G33" s="62" t="s">
        <v>25</v>
      </c>
      <c r="H33" s="62" t="str">
        <f t="shared" si="3"/>
        <v>Urban Harris</v>
      </c>
      <c r="I33" s="64">
        <f>INDEX('Encounters and MCO Fees'!N:N,MATCH(A:A,'Encounters and MCO Fees'!G:G,0))</f>
        <v>13570075.484928504</v>
      </c>
      <c r="J33" s="64">
        <f>INDEX('Encounters and MCO Fees'!M:M,MATCH(A:A,'Encounters and MCO Fees'!G:G,0))</f>
        <v>17123218.847164381</v>
      </c>
      <c r="K33" s="64">
        <f t="shared" si="4"/>
        <v>30693294.332092885</v>
      </c>
      <c r="L33" s="64">
        <v>10313672.041430674</v>
      </c>
      <c r="M33" s="64">
        <v>-424404.85349546745</v>
      </c>
      <c r="N33" s="64">
        <f t="shared" si="5"/>
        <v>9889267.187935207</v>
      </c>
      <c r="O33" s="64">
        <v>24964313.179389175</v>
      </c>
      <c r="P33" s="64">
        <v>1726730.1606901921</v>
      </c>
      <c r="Q33" s="64">
        <f t="shared" si="6"/>
        <v>26691043.340079367</v>
      </c>
      <c r="R33" s="64" t="str">
        <f t="shared" si="7"/>
        <v>Yes</v>
      </c>
      <c r="S33" s="65" t="str">
        <f t="shared" si="7"/>
        <v>Yes</v>
      </c>
      <c r="T33" s="66">
        <f>ROUND(INDEX(Summary!H:H,MATCH(H:H,Summary!A:A,0)),2)</f>
        <v>1.89</v>
      </c>
      <c r="U33" s="66">
        <f>ROUND(INDEX(Summary!I:I,MATCH(H:H,Summary!A:A,0)),2)</f>
        <v>0.41</v>
      </c>
      <c r="V33" s="67">
        <f t="shared" si="8"/>
        <v>25647442.66651487</v>
      </c>
      <c r="W33" s="67">
        <f t="shared" si="8"/>
        <v>7020519.7273373958</v>
      </c>
      <c r="X33" s="64">
        <f t="shared" si="9"/>
        <v>32667962.393852264</v>
      </c>
      <c r="Y33" s="64" t="s">
        <v>163</v>
      </c>
      <c r="Z33" s="64" t="s">
        <v>163</v>
      </c>
      <c r="AA33" s="64" t="b">
        <f t="shared" si="16"/>
        <v>1</v>
      </c>
      <c r="AB33" s="64" t="str">
        <f t="shared" si="17"/>
        <v>No</v>
      </c>
      <c r="AC33" s="64" t="str">
        <f t="shared" si="17"/>
        <v>No</v>
      </c>
      <c r="AD33" s="64" t="str">
        <f t="shared" si="10"/>
        <v>No</v>
      </c>
      <c r="AE33" s="66">
        <f t="shared" si="22"/>
        <v>0</v>
      </c>
      <c r="AF33" s="66">
        <f t="shared" si="11"/>
        <v>0</v>
      </c>
      <c r="AG33" s="64">
        <f t="shared" si="18"/>
        <v>0</v>
      </c>
      <c r="AH33" s="64">
        <f t="shared" si="12"/>
        <v>0</v>
      </c>
      <c r="AI33" s="64">
        <f t="shared" si="13"/>
        <v>0</v>
      </c>
      <c r="AJ33" s="66">
        <v>0</v>
      </c>
      <c r="AK33" s="66">
        <v>0</v>
      </c>
      <c r="AL33" s="64">
        <f t="shared" si="19"/>
        <v>0</v>
      </c>
      <c r="AM33" s="64">
        <f t="shared" si="19"/>
        <v>0</v>
      </c>
      <c r="AN33" s="66">
        <f t="shared" si="20"/>
        <v>1.89</v>
      </c>
      <c r="AO33" s="66">
        <f t="shared" si="20"/>
        <v>0.41</v>
      </c>
      <c r="AP33" s="68">
        <f>IFERROR(INDEX('Encounters and MCO Fees'!Q:Q,MATCH(A:A,'Encounters and MCO Fees'!G:G,0)),0)</f>
        <v>32667962.393852264</v>
      </c>
      <c r="AQ33" s="68">
        <f>IFERROR(INDEX('Encounters and MCO Fees'!R:R,MATCH(A:A,'Encounters and MCO Fees'!G:G,0)),0)</f>
        <v>2021936.4513499145</v>
      </c>
      <c r="AR33" s="68">
        <f t="shared" si="14"/>
        <v>34689898.845202178</v>
      </c>
      <c r="AS33" s="69">
        <f t="shared" si="15"/>
        <v>13880816.123919202</v>
      </c>
      <c r="AT33" s="69">
        <f>AS33*INDEX('IGT Commitment Suggestions'!H:H,MATCH(G:G,'IGT Commitment Suggestions'!A:A,0))</f>
        <v>6102288.505441552</v>
      </c>
      <c r="AU33" s="105">
        <f t="shared" si="21"/>
        <v>1211271.6000000001</v>
      </c>
    </row>
    <row r="34" spans="1:47" x14ac:dyDescent="0.2">
      <c r="A34" s="60" t="s">
        <v>251</v>
      </c>
      <c r="B34" s="61" t="s">
        <v>251</v>
      </c>
      <c r="C34" s="61" t="s">
        <v>252</v>
      </c>
      <c r="D34" s="62" t="s">
        <v>252</v>
      </c>
      <c r="E34" s="63" t="s">
        <v>253</v>
      </c>
      <c r="F34" s="62" t="s">
        <v>162</v>
      </c>
      <c r="G34" s="62" t="s">
        <v>25</v>
      </c>
      <c r="H34" s="62" t="str">
        <f t="shared" si="3"/>
        <v>Urban Harris</v>
      </c>
      <c r="I34" s="64">
        <f>INDEX('Encounters and MCO Fees'!N:N,MATCH(A:A,'Encounters and MCO Fees'!G:G,0))</f>
        <v>15894759.956046529</v>
      </c>
      <c r="J34" s="64">
        <f>INDEX('Encounters and MCO Fees'!M:M,MATCH(A:A,'Encounters and MCO Fees'!G:G,0))</f>
        <v>12654963.412397005</v>
      </c>
      <c r="K34" s="64">
        <f t="shared" si="4"/>
        <v>28549723.368443534</v>
      </c>
      <c r="L34" s="64">
        <v>12368988.043484939</v>
      </c>
      <c r="M34" s="64">
        <v>2439959.3600463374</v>
      </c>
      <c r="N34" s="64">
        <f t="shared" si="5"/>
        <v>14808947.403531276</v>
      </c>
      <c r="O34" s="64">
        <v>36610261.469777077</v>
      </c>
      <c r="P34" s="64">
        <v>4394295.312717827</v>
      </c>
      <c r="Q34" s="64">
        <f t="shared" si="6"/>
        <v>41004556.782494903</v>
      </c>
      <c r="R34" s="64" t="str">
        <f t="shared" si="7"/>
        <v>Yes</v>
      </c>
      <c r="S34" s="65" t="str">
        <f t="shared" si="7"/>
        <v>Yes</v>
      </c>
      <c r="T34" s="66">
        <f>ROUND(INDEX(Summary!H:H,MATCH(H:H,Summary!A:A,0)),2)</f>
        <v>1.89</v>
      </c>
      <c r="U34" s="66">
        <f>ROUND(INDEX(Summary!I:I,MATCH(H:H,Summary!A:A,0)),2)</f>
        <v>0.41</v>
      </c>
      <c r="V34" s="67">
        <f t="shared" si="8"/>
        <v>30041096.31692794</v>
      </c>
      <c r="W34" s="67">
        <f t="shared" si="8"/>
        <v>5188534.9990827721</v>
      </c>
      <c r="X34" s="64">
        <f t="shared" si="9"/>
        <v>35229631.316010714</v>
      </c>
      <c r="Y34" s="64" t="s">
        <v>163</v>
      </c>
      <c r="Z34" s="64" t="s">
        <v>163</v>
      </c>
      <c r="AA34" s="64" t="b">
        <f t="shared" si="16"/>
        <v>1</v>
      </c>
      <c r="AB34" s="64" t="str">
        <f t="shared" si="17"/>
        <v>No</v>
      </c>
      <c r="AC34" s="64" t="str">
        <f t="shared" si="17"/>
        <v>No</v>
      </c>
      <c r="AD34" s="64" t="str">
        <f t="shared" si="10"/>
        <v>Yes</v>
      </c>
      <c r="AE34" s="66">
        <f t="shared" si="22"/>
        <v>0.28999999999999998</v>
      </c>
      <c r="AF34" s="66">
        <f t="shared" si="11"/>
        <v>0</v>
      </c>
      <c r="AG34" s="64">
        <f t="shared" si="18"/>
        <v>4609480.3872534931</v>
      </c>
      <c r="AH34" s="64">
        <f t="shared" si="12"/>
        <v>0</v>
      </c>
      <c r="AI34" s="64">
        <f t="shared" si="13"/>
        <v>4609480.3872534931</v>
      </c>
      <c r="AJ34" s="66">
        <v>0</v>
      </c>
      <c r="AK34" s="66">
        <v>0</v>
      </c>
      <c r="AL34" s="64">
        <f t="shared" si="19"/>
        <v>0</v>
      </c>
      <c r="AM34" s="64">
        <f t="shared" si="19"/>
        <v>0</v>
      </c>
      <c r="AN34" s="66">
        <f t="shared" si="20"/>
        <v>1.89</v>
      </c>
      <c r="AO34" s="66">
        <f t="shared" si="20"/>
        <v>0.41</v>
      </c>
      <c r="AP34" s="68">
        <f>IFERROR(INDEX('Encounters and MCO Fees'!Q:Q,MATCH(A:A,'Encounters and MCO Fees'!G:G,0)),0)</f>
        <v>35229631.316010714</v>
      </c>
      <c r="AQ34" s="68">
        <f>IFERROR(INDEX('Encounters and MCO Fees'!R:R,MATCH(A:A,'Encounters and MCO Fees'!G:G,0)),0)</f>
        <v>2191985.7785808649</v>
      </c>
      <c r="AR34" s="68">
        <f t="shared" si="14"/>
        <v>37421617.09459158</v>
      </c>
      <c r="AS34" s="69">
        <f t="shared" si="15"/>
        <v>14973885.864229878</v>
      </c>
      <c r="AT34" s="69">
        <f>AS34*INDEX('IGT Commitment Suggestions'!H:H,MATCH(G:G,'IGT Commitment Suggestions'!A:A,0))</f>
        <v>6582824.1491959412</v>
      </c>
      <c r="AU34" s="105">
        <f t="shared" si="21"/>
        <v>1306655.3600000001</v>
      </c>
    </row>
    <row r="35" spans="1:47" ht="23.25" x14ac:dyDescent="0.2">
      <c r="A35" s="60" t="s">
        <v>254</v>
      </c>
      <c r="B35" s="61" t="s">
        <v>254</v>
      </c>
      <c r="C35" s="61" t="s">
        <v>255</v>
      </c>
      <c r="D35" s="62" t="s">
        <v>255</v>
      </c>
      <c r="E35" s="63" t="s">
        <v>256</v>
      </c>
      <c r="F35" s="62" t="s">
        <v>162</v>
      </c>
      <c r="G35" s="62" t="s">
        <v>24</v>
      </c>
      <c r="H35" s="62" t="str">
        <f t="shared" si="3"/>
        <v>Urban El Paso</v>
      </c>
      <c r="I35" s="64">
        <f>INDEX('Encounters and MCO Fees'!N:N,MATCH(A:A,'Encounters and MCO Fees'!G:G,0))</f>
        <v>16954796.101677358</v>
      </c>
      <c r="J35" s="64">
        <f>INDEX('Encounters and MCO Fees'!M:M,MATCH(A:A,'Encounters and MCO Fees'!G:G,0))</f>
        <v>7447782.64821993</v>
      </c>
      <c r="K35" s="64">
        <f t="shared" si="4"/>
        <v>24402578.749897286</v>
      </c>
      <c r="L35" s="64">
        <v>8412942.6516774297</v>
      </c>
      <c r="M35" s="64">
        <v>5930110.5238484126</v>
      </c>
      <c r="N35" s="64">
        <f t="shared" si="5"/>
        <v>14343053.175525842</v>
      </c>
      <c r="O35" s="64">
        <v>46942637.150260232</v>
      </c>
      <c r="P35" s="64">
        <v>9943704.2986078244</v>
      </c>
      <c r="Q35" s="64">
        <f t="shared" si="6"/>
        <v>56886341.448868059</v>
      </c>
      <c r="R35" s="64" t="str">
        <f t="shared" si="7"/>
        <v>Yes</v>
      </c>
      <c r="S35" s="65" t="str">
        <f t="shared" si="7"/>
        <v>Yes</v>
      </c>
      <c r="T35" s="66">
        <f>ROUND(INDEX(Summary!H:H,MATCH(H:H,Summary!A:A,0)),2)</f>
        <v>0.11</v>
      </c>
      <c r="U35" s="66">
        <f>ROUND(INDEX(Summary!I:I,MATCH(H:H,Summary!A:A,0)),2)</f>
        <v>0.56000000000000005</v>
      </c>
      <c r="V35" s="67">
        <f t="shared" si="8"/>
        <v>1865027.5711845094</v>
      </c>
      <c r="W35" s="67">
        <f t="shared" si="8"/>
        <v>4170758.2830031612</v>
      </c>
      <c r="X35" s="64">
        <f t="shared" si="9"/>
        <v>6035785.8541876711</v>
      </c>
      <c r="Y35" s="64" t="s">
        <v>163</v>
      </c>
      <c r="Z35" s="64" t="s">
        <v>163</v>
      </c>
      <c r="AA35" s="64" t="b">
        <f t="shared" si="16"/>
        <v>1</v>
      </c>
      <c r="AB35" s="64" t="str">
        <f t="shared" si="17"/>
        <v>Yes</v>
      </c>
      <c r="AC35" s="64" t="str">
        <f t="shared" si="17"/>
        <v>Yes</v>
      </c>
      <c r="AD35" s="64" t="str">
        <f t="shared" si="10"/>
        <v>Yes</v>
      </c>
      <c r="AE35" s="66">
        <f t="shared" si="22"/>
        <v>1.85</v>
      </c>
      <c r="AF35" s="66">
        <f t="shared" si="11"/>
        <v>0.54</v>
      </c>
      <c r="AG35" s="64">
        <f t="shared" si="18"/>
        <v>31366372.788103115</v>
      </c>
      <c r="AH35" s="64">
        <f t="shared" si="12"/>
        <v>4021802.6300387625</v>
      </c>
      <c r="AI35" s="64">
        <f t="shared" si="13"/>
        <v>35388175.418141879</v>
      </c>
      <c r="AJ35" s="66">
        <v>1.81</v>
      </c>
      <c r="AK35" s="66">
        <v>0.53</v>
      </c>
      <c r="AL35" s="64">
        <f t="shared" si="19"/>
        <v>30688180.944036018</v>
      </c>
      <c r="AM35" s="64">
        <f t="shared" si="19"/>
        <v>3947324.8035565633</v>
      </c>
      <c r="AN35" s="66">
        <f t="shared" si="20"/>
        <v>1.9200000000000002</v>
      </c>
      <c r="AO35" s="66">
        <f t="shared" si="20"/>
        <v>1.0900000000000001</v>
      </c>
      <c r="AP35" s="68">
        <f>IFERROR(INDEX('Encounters and MCO Fees'!Q:Q,MATCH(A:A,'Encounters and MCO Fees'!G:G,0)),0)</f>
        <v>40671291.601780251</v>
      </c>
      <c r="AQ35" s="68">
        <f>IFERROR(INDEX('Encounters and MCO Fees'!R:R,MATCH(A:A,'Encounters and MCO Fees'!G:G,0)),0)</f>
        <v>2494034.3314369405</v>
      </c>
      <c r="AR35" s="68">
        <f t="shared" si="14"/>
        <v>43165325.93321719</v>
      </c>
      <c r="AS35" s="69">
        <f t="shared" si="15"/>
        <v>17272173.518917531</v>
      </c>
      <c r="AT35" s="69">
        <f>AS35*INDEX('IGT Commitment Suggestions'!H:H,MATCH(G:G,'IGT Commitment Suggestions'!A:A,0))</f>
        <v>8483740.2447135635</v>
      </c>
      <c r="AU35" s="105">
        <f t="shared" si="21"/>
        <v>1683977.03</v>
      </c>
    </row>
    <row r="36" spans="1:47" x14ac:dyDescent="0.2">
      <c r="A36" s="60" t="s">
        <v>257</v>
      </c>
      <c r="B36" s="61" t="s">
        <v>257</v>
      </c>
      <c r="C36" s="61" t="s">
        <v>258</v>
      </c>
      <c r="D36" s="62" t="s">
        <v>258</v>
      </c>
      <c r="E36" s="63" t="s">
        <v>259</v>
      </c>
      <c r="F36" s="62" t="s">
        <v>162</v>
      </c>
      <c r="G36" s="62" t="s">
        <v>23</v>
      </c>
      <c r="H36" s="62" t="str">
        <f t="shared" si="3"/>
        <v>Urban Dallas</v>
      </c>
      <c r="I36" s="64">
        <f>INDEX('Encounters and MCO Fees'!N:N,MATCH(A:A,'Encounters and MCO Fees'!G:G,0))</f>
        <v>17480702.104232769</v>
      </c>
      <c r="J36" s="64">
        <f>INDEX('Encounters and MCO Fees'!M:M,MATCH(A:A,'Encounters and MCO Fees'!G:G,0))</f>
        <v>3614451.8227284411</v>
      </c>
      <c r="K36" s="64">
        <f t="shared" si="4"/>
        <v>21095153.92696121</v>
      </c>
      <c r="L36" s="64">
        <v>16744160.495068781</v>
      </c>
      <c r="M36" s="64">
        <v>5114519.994027039</v>
      </c>
      <c r="N36" s="64">
        <f t="shared" si="5"/>
        <v>21858680.489095822</v>
      </c>
      <c r="O36" s="64">
        <v>37643826.635914676</v>
      </c>
      <c r="P36" s="64">
        <v>6826317.6137919817</v>
      </c>
      <c r="Q36" s="64">
        <f t="shared" si="6"/>
        <v>44470144.249706656</v>
      </c>
      <c r="R36" s="64" t="str">
        <f t="shared" si="7"/>
        <v>Yes</v>
      </c>
      <c r="S36" s="65" t="str">
        <f t="shared" si="7"/>
        <v>Yes</v>
      </c>
      <c r="T36" s="66">
        <f>ROUND(INDEX(Summary!H:H,MATCH(H:H,Summary!A:A,0)),2)</f>
        <v>0.68</v>
      </c>
      <c r="U36" s="66">
        <f>ROUND(INDEX(Summary!I:I,MATCH(H:H,Summary!A:A,0)),2)</f>
        <v>0.39</v>
      </c>
      <c r="V36" s="67">
        <f t="shared" si="8"/>
        <v>11886877.430878283</v>
      </c>
      <c r="W36" s="67">
        <f t="shared" si="8"/>
        <v>1409636.210864092</v>
      </c>
      <c r="X36" s="64">
        <f t="shared" si="9"/>
        <v>13296513.641742375</v>
      </c>
      <c r="Y36" s="64" t="s">
        <v>163</v>
      </c>
      <c r="Z36" s="64" t="s">
        <v>163</v>
      </c>
      <c r="AA36" s="64" t="b">
        <f t="shared" si="16"/>
        <v>1</v>
      </c>
      <c r="AB36" s="64" t="str">
        <f t="shared" si="17"/>
        <v>Yes</v>
      </c>
      <c r="AC36" s="64" t="str">
        <f t="shared" si="17"/>
        <v>Yes</v>
      </c>
      <c r="AD36" s="64" t="str">
        <f t="shared" si="10"/>
        <v>Yes</v>
      </c>
      <c r="AE36" s="66">
        <f t="shared" si="22"/>
        <v>1.03</v>
      </c>
      <c r="AF36" s="66">
        <f t="shared" si="11"/>
        <v>1.04</v>
      </c>
      <c r="AG36" s="64">
        <f t="shared" si="18"/>
        <v>18005123.167359754</v>
      </c>
      <c r="AH36" s="64">
        <f t="shared" si="12"/>
        <v>3759029.8956375788</v>
      </c>
      <c r="AI36" s="64">
        <f t="shared" si="13"/>
        <v>21764153.062997334</v>
      </c>
      <c r="AJ36" s="66">
        <v>1.02</v>
      </c>
      <c r="AK36" s="66">
        <v>1.04</v>
      </c>
      <c r="AL36" s="64">
        <f t="shared" si="19"/>
        <v>17830316.146317426</v>
      </c>
      <c r="AM36" s="64">
        <f t="shared" si="19"/>
        <v>3759029.8956375788</v>
      </c>
      <c r="AN36" s="66">
        <f t="shared" si="20"/>
        <v>1.7000000000000002</v>
      </c>
      <c r="AO36" s="66">
        <f t="shared" si="20"/>
        <v>1.4300000000000002</v>
      </c>
      <c r="AP36" s="68">
        <f>IFERROR(INDEX('Encounters and MCO Fees'!Q:Q,MATCH(A:A,'Encounters and MCO Fees'!G:G,0)),0)</f>
        <v>34885859.68369738</v>
      </c>
      <c r="AQ36" s="68">
        <f>IFERROR(INDEX('Encounters and MCO Fees'!R:R,MATCH(A:A,'Encounters and MCO Fees'!G:G,0)),0)</f>
        <v>2176270.072957227</v>
      </c>
      <c r="AR36" s="68">
        <f t="shared" si="14"/>
        <v>37062129.756654605</v>
      </c>
      <c r="AS36" s="69">
        <f t="shared" si="15"/>
        <v>14830040.600827776</v>
      </c>
      <c r="AT36" s="69">
        <f>AS36*INDEX('IGT Commitment Suggestions'!H:H,MATCH(G:G,'IGT Commitment Suggestions'!A:A,0))</f>
        <v>7291372.5159685025</v>
      </c>
      <c r="AU36" s="105">
        <f t="shared" si="21"/>
        <v>1447298.42</v>
      </c>
    </row>
    <row r="37" spans="1:47" x14ac:dyDescent="0.2">
      <c r="A37" s="70" t="s">
        <v>260</v>
      </c>
      <c r="B37" s="61" t="s">
        <v>260</v>
      </c>
      <c r="C37" s="61" t="s">
        <v>261</v>
      </c>
      <c r="D37" s="61" t="s">
        <v>261</v>
      </c>
      <c r="E37" s="63" t="s">
        <v>262</v>
      </c>
      <c r="F37" s="62" t="s">
        <v>162</v>
      </c>
      <c r="G37" s="62" t="s">
        <v>34</v>
      </c>
      <c r="H37" s="62" t="str">
        <f t="shared" si="3"/>
        <v>Urban Travis</v>
      </c>
      <c r="I37" s="64">
        <f>INDEX('Encounters and MCO Fees'!N:N,MATCH(A:A,'Encounters and MCO Fees'!G:G,0))</f>
        <v>17270209.622777469</v>
      </c>
      <c r="J37" s="64">
        <f>INDEX('Encounters and MCO Fees'!M:M,MATCH(A:A,'Encounters and MCO Fees'!G:G,0))</f>
        <v>2937673.4461897183</v>
      </c>
      <c r="K37" s="64">
        <f t="shared" si="4"/>
        <v>20207883.068967186</v>
      </c>
      <c r="L37" s="64">
        <v>322139.7097386606</v>
      </c>
      <c r="M37" s="64">
        <v>2841074.9997537085</v>
      </c>
      <c r="N37" s="64">
        <f t="shared" si="5"/>
        <v>3163214.7094923691</v>
      </c>
      <c r="O37" s="64">
        <v>29275937.66880016</v>
      </c>
      <c r="P37" s="64">
        <v>2760338.2797106649</v>
      </c>
      <c r="Q37" s="64">
        <f t="shared" si="6"/>
        <v>32036275.948510826</v>
      </c>
      <c r="R37" s="64" t="str">
        <f t="shared" si="7"/>
        <v>Yes</v>
      </c>
      <c r="S37" s="65" t="str">
        <f t="shared" si="7"/>
        <v>Yes</v>
      </c>
      <c r="T37" s="66">
        <f>ROUND(INDEX(Summary!H:H,MATCH(H:H,Summary!A:A,0)),2)</f>
        <v>0.4</v>
      </c>
      <c r="U37" s="66">
        <f>ROUND(INDEX(Summary!I:I,MATCH(H:H,Summary!A:A,0)),2)</f>
        <v>1.2</v>
      </c>
      <c r="V37" s="67">
        <f t="shared" si="8"/>
        <v>6908083.849110988</v>
      </c>
      <c r="W37" s="67">
        <f t="shared" si="8"/>
        <v>3525208.1354276617</v>
      </c>
      <c r="X37" s="64">
        <f t="shared" si="9"/>
        <v>10433291.98453865</v>
      </c>
      <c r="Y37" s="64" t="s">
        <v>163</v>
      </c>
      <c r="Z37" s="64" t="s">
        <v>163</v>
      </c>
      <c r="AA37" s="64" t="b">
        <f t="shared" si="16"/>
        <v>1</v>
      </c>
      <c r="AB37" s="64" t="str">
        <f t="shared" si="17"/>
        <v>Yes</v>
      </c>
      <c r="AC37" s="64" t="str">
        <f t="shared" si="17"/>
        <v>No</v>
      </c>
      <c r="AD37" s="64" t="str">
        <f t="shared" si="10"/>
        <v>Yes</v>
      </c>
      <c r="AE37" s="66">
        <f t="shared" si="22"/>
        <v>0.9</v>
      </c>
      <c r="AF37" s="66">
        <f t="shared" si="11"/>
        <v>0</v>
      </c>
      <c r="AG37" s="64">
        <f t="shared" si="18"/>
        <v>15543188.660499724</v>
      </c>
      <c r="AH37" s="64">
        <f t="shared" si="12"/>
        <v>0</v>
      </c>
      <c r="AI37" s="64">
        <f t="shared" si="13"/>
        <v>15543188.660499724</v>
      </c>
      <c r="AJ37" s="66">
        <v>0.9</v>
      </c>
      <c r="AK37" s="66">
        <v>0</v>
      </c>
      <c r="AL37" s="64">
        <f t="shared" si="19"/>
        <v>15543188.660499724</v>
      </c>
      <c r="AM37" s="64">
        <f t="shared" si="19"/>
        <v>0</v>
      </c>
      <c r="AN37" s="66">
        <f t="shared" si="20"/>
        <v>1.3</v>
      </c>
      <c r="AO37" s="66">
        <f t="shared" si="20"/>
        <v>1.2</v>
      </c>
      <c r="AP37" s="68">
        <f>IFERROR(INDEX('Encounters and MCO Fees'!Q:Q,MATCH(A:A,'Encounters and MCO Fees'!G:G,0)),0)</f>
        <v>25976480.645038374</v>
      </c>
      <c r="AQ37" s="68">
        <f>IFERROR(INDEX('Encounters and MCO Fees'!R:R,MATCH(A:A,'Encounters and MCO Fees'!G:G,0)),0)</f>
        <v>1597368.0414685796</v>
      </c>
      <c r="AR37" s="68">
        <f t="shared" si="14"/>
        <v>27573848.686506953</v>
      </c>
      <c r="AS37" s="69">
        <f t="shared" si="15"/>
        <v>11033399.813418895</v>
      </c>
      <c r="AT37" s="69">
        <f>AS37*INDEX('IGT Commitment Suggestions'!H:H,MATCH(G:G,'IGT Commitment Suggestions'!A:A,0))</f>
        <v>5409063.8454641178</v>
      </c>
      <c r="AU37" s="105">
        <f t="shared" si="21"/>
        <v>1073670.22</v>
      </c>
    </row>
    <row r="38" spans="1:47" x14ac:dyDescent="0.2">
      <c r="A38" s="60" t="s">
        <v>263</v>
      </c>
      <c r="B38" s="61" t="s">
        <v>263</v>
      </c>
      <c r="C38" s="61" t="s">
        <v>264</v>
      </c>
      <c r="D38" s="62" t="s">
        <v>264</v>
      </c>
      <c r="E38" s="63" t="s">
        <v>265</v>
      </c>
      <c r="F38" s="62" t="s">
        <v>162</v>
      </c>
      <c r="G38" s="62" t="s">
        <v>26</v>
      </c>
      <c r="H38" s="62" t="str">
        <f t="shared" si="3"/>
        <v>Urban Hidalgo</v>
      </c>
      <c r="I38" s="64">
        <f>INDEX('Encounters and MCO Fees'!N:N,MATCH(A:A,'Encounters and MCO Fees'!G:G,0))</f>
        <v>16137051.580780825</v>
      </c>
      <c r="J38" s="64">
        <f>INDEX('Encounters and MCO Fees'!M:M,MATCH(A:A,'Encounters and MCO Fees'!G:G,0))</f>
        <v>8531906.3982782736</v>
      </c>
      <c r="K38" s="64">
        <f t="shared" si="4"/>
        <v>24668957.9790591</v>
      </c>
      <c r="L38" s="64">
        <v>7142354.6802676208</v>
      </c>
      <c r="M38" s="64">
        <v>3509051.373834806</v>
      </c>
      <c r="N38" s="64">
        <f t="shared" si="5"/>
        <v>10651406.054102426</v>
      </c>
      <c r="O38" s="64">
        <v>18459295.578811727</v>
      </c>
      <c r="P38" s="64">
        <v>6393235.3330490738</v>
      </c>
      <c r="Q38" s="64">
        <f t="shared" si="6"/>
        <v>24852530.911860801</v>
      </c>
      <c r="R38" s="64" t="str">
        <f t="shared" si="7"/>
        <v>Yes</v>
      </c>
      <c r="S38" s="65" t="str">
        <f t="shared" si="7"/>
        <v>Yes</v>
      </c>
      <c r="T38" s="66">
        <f>ROUND(INDEX(Summary!H:H,MATCH(H:H,Summary!A:A,0)),2)</f>
        <v>0.74</v>
      </c>
      <c r="U38" s="66">
        <f>ROUND(INDEX(Summary!I:I,MATCH(H:H,Summary!A:A,0)),2)</f>
        <v>0.57999999999999996</v>
      </c>
      <c r="V38" s="67">
        <f t="shared" si="8"/>
        <v>11941418.169777811</v>
      </c>
      <c r="W38" s="67">
        <f t="shared" si="8"/>
        <v>4948505.711001398</v>
      </c>
      <c r="X38" s="64">
        <f t="shared" si="9"/>
        <v>16889923.880779207</v>
      </c>
      <c r="Y38" s="64" t="s">
        <v>163</v>
      </c>
      <c r="Z38" s="64" t="s">
        <v>163</v>
      </c>
      <c r="AA38" s="64" t="b">
        <f t="shared" si="16"/>
        <v>1</v>
      </c>
      <c r="AB38" s="64" t="str">
        <f t="shared" si="17"/>
        <v>Yes</v>
      </c>
      <c r="AC38" s="64" t="str">
        <f t="shared" si="17"/>
        <v>Yes</v>
      </c>
      <c r="AD38" s="64" t="str">
        <f t="shared" si="10"/>
        <v>Yes</v>
      </c>
      <c r="AE38" s="66">
        <f t="shared" si="22"/>
        <v>0.28000000000000003</v>
      </c>
      <c r="AF38" s="66">
        <f t="shared" si="11"/>
        <v>0.12</v>
      </c>
      <c r="AG38" s="64">
        <f t="shared" si="18"/>
        <v>4518374.4426186318</v>
      </c>
      <c r="AH38" s="64">
        <f t="shared" si="12"/>
        <v>1023828.7677933928</v>
      </c>
      <c r="AI38" s="64">
        <f t="shared" si="13"/>
        <v>5542203.2104120245</v>
      </c>
      <c r="AJ38" s="66">
        <v>0.28000000000000003</v>
      </c>
      <c r="AK38" s="66">
        <v>0.1</v>
      </c>
      <c r="AL38" s="64">
        <f t="shared" si="19"/>
        <v>4518374.4426186318</v>
      </c>
      <c r="AM38" s="64">
        <f t="shared" si="19"/>
        <v>853190.63982782746</v>
      </c>
      <c r="AN38" s="66">
        <f t="shared" si="20"/>
        <v>1.02</v>
      </c>
      <c r="AO38" s="66">
        <f t="shared" si="20"/>
        <v>0.67999999999999994</v>
      </c>
      <c r="AP38" s="68">
        <f>IFERROR(INDEX('Encounters and MCO Fees'!Q:Q,MATCH(A:A,'Encounters and MCO Fees'!G:G,0)),0)</f>
        <v>22261488.963225666</v>
      </c>
      <c r="AQ38" s="68">
        <f>IFERROR(INDEX('Encounters and MCO Fees'!R:R,MATCH(A:A,'Encounters and MCO Fees'!G:G,0)),0)</f>
        <v>1368815.3927979032</v>
      </c>
      <c r="AR38" s="68">
        <f t="shared" si="14"/>
        <v>23630304.356023569</v>
      </c>
      <c r="AS38" s="69">
        <f t="shared" si="15"/>
        <v>9455429.9850192741</v>
      </c>
      <c r="AT38" s="69">
        <f>AS38*INDEX('IGT Commitment Suggestions'!H:H,MATCH(G:G,'IGT Commitment Suggestions'!A:A,0))</f>
        <v>4653840.0571348891</v>
      </c>
      <c r="AU38" s="105">
        <f t="shared" si="21"/>
        <v>923762.34</v>
      </c>
    </row>
    <row r="39" spans="1:47" ht="23.25" x14ac:dyDescent="0.2">
      <c r="A39" s="60" t="s">
        <v>266</v>
      </c>
      <c r="B39" s="61" t="s">
        <v>266</v>
      </c>
      <c r="C39" s="61" t="s">
        <v>267</v>
      </c>
      <c r="D39" s="62" t="s">
        <v>267</v>
      </c>
      <c r="E39" s="63" t="s">
        <v>268</v>
      </c>
      <c r="F39" s="62" t="s">
        <v>162</v>
      </c>
      <c r="G39" s="62" t="s">
        <v>23</v>
      </c>
      <c r="H39" s="62" t="str">
        <f t="shared" si="3"/>
        <v>Urban Dallas</v>
      </c>
      <c r="I39" s="64">
        <f>INDEX('Encounters and MCO Fees'!N:N,MATCH(A:A,'Encounters and MCO Fees'!G:G,0))</f>
        <v>17458983.952799015</v>
      </c>
      <c r="J39" s="64">
        <f>INDEX('Encounters and MCO Fees'!M:M,MATCH(A:A,'Encounters and MCO Fees'!G:G,0))</f>
        <v>4192531.0298078856</v>
      </c>
      <c r="K39" s="64">
        <f t="shared" si="4"/>
        <v>21651514.982606899</v>
      </c>
      <c r="L39" s="64">
        <v>6614994.9687256068</v>
      </c>
      <c r="M39" s="64">
        <v>2213958.1504887887</v>
      </c>
      <c r="N39" s="64">
        <f t="shared" si="5"/>
        <v>8828953.1192143951</v>
      </c>
      <c r="O39" s="64">
        <v>43758002.224839091</v>
      </c>
      <c r="P39" s="64">
        <v>4541237.1753774527</v>
      </c>
      <c r="Q39" s="64">
        <f t="shared" si="6"/>
        <v>48299239.400216542</v>
      </c>
      <c r="R39" s="64" t="str">
        <f t="shared" si="7"/>
        <v>Yes</v>
      </c>
      <c r="S39" s="65" t="str">
        <f t="shared" si="7"/>
        <v>Yes</v>
      </c>
      <c r="T39" s="66">
        <f>ROUND(INDEX(Summary!H:H,MATCH(H:H,Summary!A:A,0)),2)</f>
        <v>0.68</v>
      </c>
      <c r="U39" s="66">
        <f>ROUND(INDEX(Summary!I:I,MATCH(H:H,Summary!A:A,0)),2)</f>
        <v>0.39</v>
      </c>
      <c r="V39" s="67">
        <f t="shared" si="8"/>
        <v>11872109.08790333</v>
      </c>
      <c r="W39" s="67">
        <f t="shared" si="8"/>
        <v>1635087.1016250756</v>
      </c>
      <c r="X39" s="64">
        <f t="shared" si="9"/>
        <v>13507196.189528406</v>
      </c>
      <c r="Y39" s="64" t="s">
        <v>163</v>
      </c>
      <c r="Z39" s="64" t="s">
        <v>163</v>
      </c>
      <c r="AA39" s="64" t="b">
        <f t="shared" si="16"/>
        <v>1</v>
      </c>
      <c r="AB39" s="64" t="str">
        <f t="shared" si="17"/>
        <v>Yes</v>
      </c>
      <c r="AC39" s="64" t="str">
        <f t="shared" si="17"/>
        <v>Yes</v>
      </c>
      <c r="AD39" s="64" t="str">
        <f t="shared" si="10"/>
        <v>Yes</v>
      </c>
      <c r="AE39" s="66">
        <f t="shared" si="22"/>
        <v>1.27</v>
      </c>
      <c r="AF39" s="66">
        <f t="shared" si="11"/>
        <v>0.48</v>
      </c>
      <c r="AG39" s="64">
        <f t="shared" si="18"/>
        <v>22172909.620054748</v>
      </c>
      <c r="AH39" s="64">
        <f t="shared" si="12"/>
        <v>2012414.894307785</v>
      </c>
      <c r="AI39" s="64">
        <f t="shared" si="13"/>
        <v>24185324.514362533</v>
      </c>
      <c r="AJ39" s="66">
        <v>1.27</v>
      </c>
      <c r="AK39" s="66">
        <v>0.48</v>
      </c>
      <c r="AL39" s="64">
        <f t="shared" si="19"/>
        <v>22172909.620054748</v>
      </c>
      <c r="AM39" s="64">
        <f t="shared" si="19"/>
        <v>2012414.894307785</v>
      </c>
      <c r="AN39" s="66">
        <f t="shared" si="20"/>
        <v>1.9500000000000002</v>
      </c>
      <c r="AO39" s="66">
        <f t="shared" si="20"/>
        <v>0.87</v>
      </c>
      <c r="AP39" s="68">
        <f>IFERROR(INDEX('Encounters and MCO Fees'!Q:Q,MATCH(A:A,'Encounters and MCO Fees'!G:G,0)),0)</f>
        <v>37692520.703890942</v>
      </c>
      <c r="AQ39" s="68">
        <f>IFERROR(INDEX('Encounters and MCO Fees'!R:R,MATCH(A:A,'Encounters and MCO Fees'!G:G,0)),0)</f>
        <v>2340702.1175900311</v>
      </c>
      <c r="AR39" s="68">
        <f t="shared" si="14"/>
        <v>40033222.821480975</v>
      </c>
      <c r="AS39" s="69">
        <f t="shared" si="15"/>
        <v>16018893.779787399</v>
      </c>
      <c r="AT39" s="69">
        <f>AS39*INDEX('IGT Commitment Suggestions'!H:H,MATCH(G:G,'IGT Commitment Suggestions'!A:A,0))</f>
        <v>7875886.8560104398</v>
      </c>
      <c r="AU39" s="105">
        <f t="shared" si="21"/>
        <v>1563321.38</v>
      </c>
    </row>
    <row r="40" spans="1:47" ht="23.25" x14ac:dyDescent="0.2">
      <c r="A40" s="60" t="s">
        <v>269</v>
      </c>
      <c r="B40" s="61" t="s">
        <v>269</v>
      </c>
      <c r="C40" s="61" t="s">
        <v>270</v>
      </c>
      <c r="D40" s="62" t="s">
        <v>270</v>
      </c>
      <c r="E40" s="63" t="s">
        <v>271</v>
      </c>
      <c r="F40" s="62" t="s">
        <v>162</v>
      </c>
      <c r="G40" s="62" t="s">
        <v>30</v>
      </c>
      <c r="H40" s="62" t="str">
        <f t="shared" si="3"/>
        <v>Urban MRSA Northeast</v>
      </c>
      <c r="I40" s="64">
        <f>INDEX('Encounters and MCO Fees'!N:N,MATCH(A:A,'Encounters and MCO Fees'!G:G,0))</f>
        <v>16230388.152976055</v>
      </c>
      <c r="J40" s="64">
        <f>INDEX('Encounters and MCO Fees'!M:M,MATCH(A:A,'Encounters and MCO Fees'!G:G,0))</f>
        <v>6743861.5962170176</v>
      </c>
      <c r="K40" s="64">
        <f t="shared" si="4"/>
        <v>22974249.749193072</v>
      </c>
      <c r="L40" s="64">
        <v>6153346.2850162815</v>
      </c>
      <c r="M40" s="64">
        <v>8049291.0723188324</v>
      </c>
      <c r="N40" s="64">
        <f t="shared" si="5"/>
        <v>14202637.357335113</v>
      </c>
      <c r="O40" s="64">
        <v>19025683.50717818</v>
      </c>
      <c r="P40" s="64">
        <v>8982091.5560117327</v>
      </c>
      <c r="Q40" s="64">
        <f t="shared" si="6"/>
        <v>28007775.063189913</v>
      </c>
      <c r="R40" s="64" t="str">
        <f t="shared" si="7"/>
        <v>Yes</v>
      </c>
      <c r="S40" s="65" t="str">
        <f t="shared" si="7"/>
        <v>Yes</v>
      </c>
      <c r="T40" s="66">
        <f>ROUND(INDEX(Summary!H:H,MATCH(H:H,Summary!A:A,0)),2)</f>
        <v>0.6</v>
      </c>
      <c r="U40" s="66">
        <f>ROUND(INDEX(Summary!I:I,MATCH(H:H,Summary!A:A,0)),2)</f>
        <v>1.22</v>
      </c>
      <c r="V40" s="67">
        <f t="shared" si="8"/>
        <v>9738232.8917856328</v>
      </c>
      <c r="W40" s="67">
        <f t="shared" si="8"/>
        <v>8227511.1473847609</v>
      </c>
      <c r="X40" s="64">
        <f t="shared" si="9"/>
        <v>17965744.039170392</v>
      </c>
      <c r="Y40" s="64" t="s">
        <v>163</v>
      </c>
      <c r="Z40" s="64" t="s">
        <v>163</v>
      </c>
      <c r="AA40" s="64" t="b">
        <f t="shared" si="16"/>
        <v>1</v>
      </c>
      <c r="AB40" s="64" t="str">
        <f t="shared" si="17"/>
        <v>Yes</v>
      </c>
      <c r="AC40" s="64" t="str">
        <f t="shared" si="17"/>
        <v>Yes</v>
      </c>
      <c r="AD40" s="64" t="str">
        <f t="shared" si="10"/>
        <v>Yes</v>
      </c>
      <c r="AE40" s="66">
        <f t="shared" si="22"/>
        <v>0.4</v>
      </c>
      <c r="AF40" s="66">
        <f t="shared" si="11"/>
        <v>0.08</v>
      </c>
      <c r="AG40" s="64">
        <f t="shared" si="18"/>
        <v>6492155.2611904219</v>
      </c>
      <c r="AH40" s="64">
        <f t="shared" si="12"/>
        <v>539508.92769736145</v>
      </c>
      <c r="AI40" s="64">
        <f t="shared" si="13"/>
        <v>7031664.1888877833</v>
      </c>
      <c r="AJ40" s="66">
        <v>0.39</v>
      </c>
      <c r="AK40" s="66">
        <v>7.0000000000000007E-2</v>
      </c>
      <c r="AL40" s="64">
        <f t="shared" si="19"/>
        <v>6329851.3796606613</v>
      </c>
      <c r="AM40" s="64">
        <f t="shared" si="19"/>
        <v>472070.31173519127</v>
      </c>
      <c r="AN40" s="66">
        <f t="shared" si="20"/>
        <v>0.99</v>
      </c>
      <c r="AO40" s="66">
        <f t="shared" si="20"/>
        <v>1.29</v>
      </c>
      <c r="AP40" s="68">
        <f>IFERROR(INDEX('Encounters and MCO Fees'!Q:Q,MATCH(A:A,'Encounters and MCO Fees'!G:G,0)),0)</f>
        <v>24767665.730566248</v>
      </c>
      <c r="AQ40" s="68">
        <f>IFERROR(INDEX('Encounters and MCO Fees'!R:R,MATCH(A:A,'Encounters and MCO Fees'!G:G,0)),0)</f>
        <v>1535235.8166827261</v>
      </c>
      <c r="AR40" s="68">
        <f t="shared" si="14"/>
        <v>26302901.547248974</v>
      </c>
      <c r="AS40" s="69">
        <f t="shared" si="15"/>
        <v>10524843.025116207</v>
      </c>
      <c r="AT40" s="69">
        <f>AS40*INDEX('IGT Commitment Suggestions'!H:H,MATCH(G:G,'IGT Commitment Suggestions'!A:A,0))</f>
        <v>5146884.2900229488</v>
      </c>
      <c r="AU40" s="105">
        <f t="shared" si="21"/>
        <v>1021628.98</v>
      </c>
    </row>
    <row r="41" spans="1:47" ht="23.25" x14ac:dyDescent="0.2">
      <c r="A41" s="60" t="s">
        <v>272</v>
      </c>
      <c r="B41" s="61" t="s">
        <v>272</v>
      </c>
      <c r="C41" s="61" t="s">
        <v>273</v>
      </c>
      <c r="D41" s="62" t="s">
        <v>273</v>
      </c>
      <c r="E41" s="63" t="s">
        <v>274</v>
      </c>
      <c r="F41" s="62" t="s">
        <v>162</v>
      </c>
      <c r="G41" s="62" t="s">
        <v>34</v>
      </c>
      <c r="H41" s="62" t="str">
        <f t="shared" si="3"/>
        <v>Urban Travis</v>
      </c>
      <c r="I41" s="64">
        <f>INDEX('Encounters and MCO Fees'!N:N,MATCH(A:A,'Encounters and MCO Fees'!G:G,0))</f>
        <v>22125188.062265318</v>
      </c>
      <c r="J41" s="64">
        <f>INDEX('Encounters and MCO Fees'!M:M,MATCH(A:A,'Encounters and MCO Fees'!G:G,0))</f>
        <v>3281504.6083575566</v>
      </c>
      <c r="K41" s="64">
        <f t="shared" si="4"/>
        <v>25406692.670622874</v>
      </c>
      <c r="L41" s="64">
        <v>4871521.0486576445</v>
      </c>
      <c r="M41" s="64">
        <v>3742292.4844668303</v>
      </c>
      <c r="N41" s="64">
        <f t="shared" si="5"/>
        <v>8613813.5331244748</v>
      </c>
      <c r="O41" s="64">
        <v>30225420.865211729</v>
      </c>
      <c r="P41" s="64">
        <v>4527380.3842266202</v>
      </c>
      <c r="Q41" s="64">
        <f t="shared" si="6"/>
        <v>34752801.249438345</v>
      </c>
      <c r="R41" s="64" t="str">
        <f t="shared" si="7"/>
        <v>Yes</v>
      </c>
      <c r="S41" s="65" t="str">
        <f t="shared" si="7"/>
        <v>Yes</v>
      </c>
      <c r="T41" s="66">
        <f>ROUND(INDEX(Summary!H:H,MATCH(H:H,Summary!A:A,0)),2)</f>
        <v>0.4</v>
      </c>
      <c r="U41" s="66">
        <f>ROUND(INDEX(Summary!I:I,MATCH(H:H,Summary!A:A,0)),2)</f>
        <v>1.2</v>
      </c>
      <c r="V41" s="67">
        <f t="shared" si="8"/>
        <v>8850075.2249061279</v>
      </c>
      <c r="W41" s="67">
        <f t="shared" si="8"/>
        <v>3937805.5300290678</v>
      </c>
      <c r="X41" s="64">
        <f t="shared" si="9"/>
        <v>12787880.754935196</v>
      </c>
      <c r="Y41" s="64" t="s">
        <v>163</v>
      </c>
      <c r="Z41" s="64" t="s">
        <v>163</v>
      </c>
      <c r="AA41" s="64" t="b">
        <f t="shared" si="16"/>
        <v>1</v>
      </c>
      <c r="AB41" s="64" t="str">
        <f t="shared" si="17"/>
        <v>Yes</v>
      </c>
      <c r="AC41" s="64" t="str">
        <f t="shared" si="17"/>
        <v>Yes</v>
      </c>
      <c r="AD41" s="64" t="str">
        <f t="shared" si="10"/>
        <v>Yes</v>
      </c>
      <c r="AE41" s="66">
        <f t="shared" si="22"/>
        <v>0.67</v>
      </c>
      <c r="AF41" s="66">
        <f t="shared" si="11"/>
        <v>0.13</v>
      </c>
      <c r="AG41" s="64">
        <f t="shared" si="18"/>
        <v>14823876.001717763</v>
      </c>
      <c r="AH41" s="64">
        <f t="shared" si="12"/>
        <v>426595.59908648237</v>
      </c>
      <c r="AI41" s="64">
        <f t="shared" si="13"/>
        <v>15250471.600804245</v>
      </c>
      <c r="AJ41" s="66">
        <v>0.67</v>
      </c>
      <c r="AK41" s="66">
        <v>0.01</v>
      </c>
      <c r="AL41" s="64">
        <f t="shared" si="19"/>
        <v>14823876.001717763</v>
      </c>
      <c r="AM41" s="64">
        <f t="shared" si="19"/>
        <v>32815.046083575566</v>
      </c>
      <c r="AN41" s="66">
        <f t="shared" si="20"/>
        <v>1.07</v>
      </c>
      <c r="AO41" s="66">
        <f t="shared" si="20"/>
        <v>1.21</v>
      </c>
      <c r="AP41" s="68">
        <f>IFERROR(INDEX('Encounters and MCO Fees'!Q:Q,MATCH(A:A,'Encounters and MCO Fees'!G:G,0)),0)</f>
        <v>27644571.802736536</v>
      </c>
      <c r="AQ41" s="68">
        <f>IFERROR(INDEX('Encounters and MCO Fees'!R:R,MATCH(A:A,'Encounters and MCO Fees'!G:G,0)),0)</f>
        <v>1695153.3232825408</v>
      </c>
      <c r="AR41" s="68">
        <f t="shared" si="14"/>
        <v>29339725.126019076</v>
      </c>
      <c r="AS41" s="69">
        <f t="shared" si="15"/>
        <v>11739997.611925276</v>
      </c>
      <c r="AT41" s="69">
        <f>AS41*INDEX('IGT Commitment Suggestions'!H:H,MATCH(G:G,'IGT Commitment Suggestions'!A:A,0))</f>
        <v>5755469.5472258739</v>
      </c>
      <c r="AU41" s="105">
        <f t="shared" si="21"/>
        <v>1142429.8999999999</v>
      </c>
    </row>
    <row r="42" spans="1:47" x14ac:dyDescent="0.2">
      <c r="A42" s="60" t="s">
        <v>275</v>
      </c>
      <c r="B42" s="61" t="s">
        <v>275</v>
      </c>
      <c r="C42" s="61" t="s">
        <v>276</v>
      </c>
      <c r="D42" s="62" t="s">
        <v>276</v>
      </c>
      <c r="E42" s="63" t="s">
        <v>277</v>
      </c>
      <c r="F42" s="62" t="s">
        <v>162</v>
      </c>
      <c r="G42" s="62" t="s">
        <v>25</v>
      </c>
      <c r="H42" s="62" t="str">
        <f t="shared" si="3"/>
        <v>Urban Harris</v>
      </c>
      <c r="I42" s="64">
        <f>INDEX('Encounters and MCO Fees'!N:N,MATCH(A:A,'Encounters and MCO Fees'!G:G,0))</f>
        <v>17838934.916745633</v>
      </c>
      <c r="J42" s="64">
        <f>INDEX('Encounters and MCO Fees'!M:M,MATCH(A:A,'Encounters and MCO Fees'!G:G,0))</f>
        <v>4121354.4739562818</v>
      </c>
      <c r="K42" s="64">
        <f t="shared" si="4"/>
        <v>21960289.390701916</v>
      </c>
      <c r="L42" s="64">
        <v>24835389.801916383</v>
      </c>
      <c r="M42" s="64">
        <v>3170522.6964407857</v>
      </c>
      <c r="N42" s="64">
        <f t="shared" si="5"/>
        <v>28005912.498357169</v>
      </c>
      <c r="O42" s="64">
        <v>17958196.261143975</v>
      </c>
      <c r="P42" s="64">
        <v>2298021.3350849422</v>
      </c>
      <c r="Q42" s="64">
        <f t="shared" si="6"/>
        <v>20256217.596228916</v>
      </c>
      <c r="R42" s="64" t="str">
        <f t="shared" si="7"/>
        <v>Yes</v>
      </c>
      <c r="S42" s="65" t="str">
        <f t="shared" si="7"/>
        <v>Yes</v>
      </c>
      <c r="T42" s="66">
        <f>ROUND(INDEX(Summary!H:H,MATCH(H:H,Summary!A:A,0)),2)</f>
        <v>1.89</v>
      </c>
      <c r="U42" s="66">
        <f>ROUND(INDEX(Summary!I:I,MATCH(H:H,Summary!A:A,0)),2)</f>
        <v>0.41</v>
      </c>
      <c r="V42" s="67">
        <f t="shared" si="8"/>
        <v>33715586.992649242</v>
      </c>
      <c r="W42" s="67">
        <f t="shared" si="8"/>
        <v>1689755.3343220754</v>
      </c>
      <c r="X42" s="64">
        <f t="shared" si="9"/>
        <v>35405342.326971315</v>
      </c>
      <c r="Y42" s="64" t="s">
        <v>163</v>
      </c>
      <c r="Z42" s="64" t="s">
        <v>163</v>
      </c>
      <c r="AA42" s="64" t="b">
        <f t="shared" si="16"/>
        <v>1</v>
      </c>
      <c r="AB42" s="64" t="str">
        <f t="shared" si="17"/>
        <v>No</v>
      </c>
      <c r="AC42" s="64" t="str">
        <f t="shared" si="17"/>
        <v>No</v>
      </c>
      <c r="AD42" s="64" t="str">
        <f t="shared" si="10"/>
        <v>Yes</v>
      </c>
      <c r="AE42" s="66">
        <f t="shared" si="22"/>
        <v>0</v>
      </c>
      <c r="AF42" s="66">
        <f t="shared" si="11"/>
        <v>0.1</v>
      </c>
      <c r="AG42" s="64">
        <f t="shared" si="18"/>
        <v>0</v>
      </c>
      <c r="AH42" s="64">
        <f t="shared" si="12"/>
        <v>412135.4473956282</v>
      </c>
      <c r="AI42" s="64">
        <f t="shared" si="13"/>
        <v>412135.4473956282</v>
      </c>
      <c r="AJ42" s="66">
        <v>0</v>
      </c>
      <c r="AK42" s="66">
        <v>0</v>
      </c>
      <c r="AL42" s="64">
        <f t="shared" si="19"/>
        <v>0</v>
      </c>
      <c r="AM42" s="64">
        <f t="shared" si="19"/>
        <v>0</v>
      </c>
      <c r="AN42" s="66">
        <f t="shared" si="20"/>
        <v>1.89</v>
      </c>
      <c r="AO42" s="66">
        <f t="shared" si="20"/>
        <v>0.41</v>
      </c>
      <c r="AP42" s="68">
        <f>IFERROR(INDEX('Encounters and MCO Fees'!Q:Q,MATCH(A:A,'Encounters and MCO Fees'!G:G,0)),0)</f>
        <v>35405342.326971315</v>
      </c>
      <c r="AQ42" s="68">
        <f>IFERROR(INDEX('Encounters and MCO Fees'!R:R,MATCH(A:A,'Encounters and MCO Fees'!G:G,0)),0)</f>
        <v>2195432.6826569024</v>
      </c>
      <c r="AR42" s="68">
        <f t="shared" si="14"/>
        <v>37600775.009628214</v>
      </c>
      <c r="AS42" s="69">
        <f t="shared" si="15"/>
        <v>15045574.112352638</v>
      </c>
      <c r="AT42" s="69">
        <f>AS42*INDEX('IGT Commitment Suggestions'!H:H,MATCH(G:G,'IGT Commitment Suggestions'!A:A,0))</f>
        <v>6614339.7581190309</v>
      </c>
      <c r="AU42" s="105">
        <f t="shared" si="21"/>
        <v>1312911.04</v>
      </c>
    </row>
    <row r="43" spans="1:47" ht="23.25" x14ac:dyDescent="0.2">
      <c r="A43" s="60" t="s">
        <v>278</v>
      </c>
      <c r="B43" s="61" t="s">
        <v>278</v>
      </c>
      <c r="C43" s="61" t="s">
        <v>279</v>
      </c>
      <c r="D43" s="63" t="s">
        <v>279</v>
      </c>
      <c r="E43" s="63" t="s">
        <v>280</v>
      </c>
      <c r="F43" s="62" t="s">
        <v>162</v>
      </c>
      <c r="G43" s="62" t="s">
        <v>30</v>
      </c>
      <c r="H43" s="62" t="str">
        <f t="shared" si="3"/>
        <v>Urban MRSA Northeast</v>
      </c>
      <c r="I43" s="64">
        <f>INDEX('Encounters and MCO Fees'!N:N,MATCH(A:A,'Encounters and MCO Fees'!G:G,0))</f>
        <v>9731622.4595862553</v>
      </c>
      <c r="J43" s="64">
        <f>INDEX('Encounters and MCO Fees'!M:M,MATCH(A:A,'Encounters and MCO Fees'!G:G,0))</f>
        <v>8694806.0087189525</v>
      </c>
      <c r="K43" s="64">
        <f t="shared" si="4"/>
        <v>18426428.468305208</v>
      </c>
      <c r="L43" s="64">
        <v>11198956.833444111</v>
      </c>
      <c r="M43" s="64">
        <v>10507999.642932886</v>
      </c>
      <c r="N43" s="64">
        <f t="shared" si="5"/>
        <v>21706956.476376995</v>
      </c>
      <c r="O43" s="64">
        <v>17585750.712390691</v>
      </c>
      <c r="P43" s="64">
        <v>24026821.547222294</v>
      </c>
      <c r="Q43" s="64">
        <f t="shared" si="6"/>
        <v>41612572.259612985</v>
      </c>
      <c r="R43" s="64" t="str">
        <f t="shared" si="7"/>
        <v>Yes</v>
      </c>
      <c r="S43" s="65" t="str">
        <f t="shared" si="7"/>
        <v>Yes</v>
      </c>
      <c r="T43" s="66">
        <f>ROUND(INDEX(Summary!H:H,MATCH(H:H,Summary!A:A,0)),2)</f>
        <v>0.6</v>
      </c>
      <c r="U43" s="66">
        <f>ROUND(INDEX(Summary!I:I,MATCH(H:H,Summary!A:A,0)),2)</f>
        <v>1.22</v>
      </c>
      <c r="V43" s="67">
        <f t="shared" si="8"/>
        <v>5838973.475751753</v>
      </c>
      <c r="W43" s="67">
        <f t="shared" si="8"/>
        <v>10607663.330637122</v>
      </c>
      <c r="X43" s="64">
        <f t="shared" si="9"/>
        <v>16446636.806388874</v>
      </c>
      <c r="Y43" s="64" t="s">
        <v>163</v>
      </c>
      <c r="Z43" s="64" t="s">
        <v>163</v>
      </c>
      <c r="AA43" s="64" t="b">
        <f t="shared" si="16"/>
        <v>1</v>
      </c>
      <c r="AB43" s="64" t="str">
        <f t="shared" si="17"/>
        <v>Yes</v>
      </c>
      <c r="AC43" s="64" t="str">
        <f t="shared" si="17"/>
        <v>Yes</v>
      </c>
      <c r="AD43" s="64" t="str">
        <f t="shared" si="10"/>
        <v>Yes</v>
      </c>
      <c r="AE43" s="66">
        <f t="shared" si="22"/>
        <v>0.84</v>
      </c>
      <c r="AF43" s="66">
        <f t="shared" si="11"/>
        <v>1.08</v>
      </c>
      <c r="AG43" s="64">
        <f t="shared" si="18"/>
        <v>8174562.8660524543</v>
      </c>
      <c r="AH43" s="64">
        <f t="shared" si="12"/>
        <v>9390390.4894164689</v>
      </c>
      <c r="AI43" s="64">
        <f t="shared" si="13"/>
        <v>17564953.355468921</v>
      </c>
      <c r="AJ43" s="66">
        <v>0.84</v>
      </c>
      <c r="AK43" s="66">
        <v>1.02</v>
      </c>
      <c r="AL43" s="64">
        <f t="shared" si="19"/>
        <v>8174562.8660524543</v>
      </c>
      <c r="AM43" s="64">
        <f t="shared" si="19"/>
        <v>8868702.1288933326</v>
      </c>
      <c r="AN43" s="66">
        <f t="shared" si="20"/>
        <v>1.44</v>
      </c>
      <c r="AO43" s="66">
        <f t="shared" si="20"/>
        <v>2.2400000000000002</v>
      </c>
      <c r="AP43" s="68">
        <f>IFERROR(INDEX('Encounters and MCO Fees'!Q:Q,MATCH(A:A,'Encounters and MCO Fees'!G:G,0)),0)</f>
        <v>33489901.801334661</v>
      </c>
      <c r="AQ43" s="68">
        <f>IFERROR(INDEX('Encounters and MCO Fees'!R:R,MATCH(A:A,'Encounters and MCO Fees'!G:G,0)),0)</f>
        <v>2087054.9467212558</v>
      </c>
      <c r="AR43" s="68">
        <f t="shared" si="14"/>
        <v>35576956.74805592</v>
      </c>
      <c r="AS43" s="69">
        <f t="shared" si="15"/>
        <v>14235763.473167099</v>
      </c>
      <c r="AT43" s="69">
        <f>AS43*INDEX('IGT Commitment Suggestions'!H:H,MATCH(G:G,'IGT Commitment Suggestions'!A:A,0))</f>
        <v>6961607.6174891256</v>
      </c>
      <c r="AU43" s="105">
        <f t="shared" si="21"/>
        <v>1381841.85</v>
      </c>
    </row>
    <row r="44" spans="1:47" x14ac:dyDescent="0.2">
      <c r="A44" s="60" t="s">
        <v>281</v>
      </c>
      <c r="B44" s="61" t="s">
        <v>281</v>
      </c>
      <c r="C44" s="61" t="s">
        <v>282</v>
      </c>
      <c r="D44" s="62" t="s">
        <v>282</v>
      </c>
      <c r="E44" s="63" t="s">
        <v>283</v>
      </c>
      <c r="F44" s="62" t="s">
        <v>162</v>
      </c>
      <c r="G44" s="62" t="s">
        <v>26</v>
      </c>
      <c r="H44" s="62" t="str">
        <f t="shared" si="3"/>
        <v>Urban Hidalgo</v>
      </c>
      <c r="I44" s="64">
        <f>INDEX('Encounters and MCO Fees'!N:N,MATCH(A:A,'Encounters and MCO Fees'!G:G,0))</f>
        <v>11922702.373637576</v>
      </c>
      <c r="J44" s="64">
        <f>INDEX('Encounters and MCO Fees'!M:M,MATCH(A:A,'Encounters and MCO Fees'!G:G,0))</f>
        <v>10723535.759751853</v>
      </c>
      <c r="K44" s="64">
        <f t="shared" si="4"/>
        <v>22646238.133389428</v>
      </c>
      <c r="L44" s="64">
        <v>9301015.9031491112</v>
      </c>
      <c r="M44" s="64">
        <v>6520342.2531309323</v>
      </c>
      <c r="N44" s="64">
        <f t="shared" si="5"/>
        <v>15821358.156280044</v>
      </c>
      <c r="O44" s="64">
        <v>28407541.483400971</v>
      </c>
      <c r="P44" s="64">
        <v>13667192.321844369</v>
      </c>
      <c r="Q44" s="64">
        <f t="shared" si="6"/>
        <v>42074733.80524534</v>
      </c>
      <c r="R44" s="64" t="str">
        <f t="shared" si="7"/>
        <v>Yes</v>
      </c>
      <c r="S44" s="65" t="str">
        <f t="shared" si="7"/>
        <v>Yes</v>
      </c>
      <c r="T44" s="66">
        <f>ROUND(INDEX(Summary!H:H,MATCH(H:H,Summary!A:A,0)),2)</f>
        <v>0.74</v>
      </c>
      <c r="U44" s="66">
        <f>ROUND(INDEX(Summary!I:I,MATCH(H:H,Summary!A:A,0)),2)</f>
        <v>0.57999999999999996</v>
      </c>
      <c r="V44" s="67">
        <f t="shared" si="8"/>
        <v>8822799.7564918064</v>
      </c>
      <c r="W44" s="67">
        <f t="shared" si="8"/>
        <v>6219650.7406560741</v>
      </c>
      <c r="X44" s="64">
        <f t="shared" si="9"/>
        <v>15042450.49714788</v>
      </c>
      <c r="Y44" s="64" t="s">
        <v>163</v>
      </c>
      <c r="Z44" s="64" t="s">
        <v>163</v>
      </c>
      <c r="AA44" s="64" t="b">
        <f t="shared" si="16"/>
        <v>1</v>
      </c>
      <c r="AB44" s="64" t="str">
        <f t="shared" si="17"/>
        <v>Yes</v>
      </c>
      <c r="AC44" s="64" t="str">
        <f t="shared" si="17"/>
        <v>Yes</v>
      </c>
      <c r="AD44" s="64" t="str">
        <f t="shared" si="10"/>
        <v>Yes</v>
      </c>
      <c r="AE44" s="66">
        <f t="shared" si="22"/>
        <v>1.1399999999999999</v>
      </c>
      <c r="AF44" s="66">
        <f t="shared" si="11"/>
        <v>0.48</v>
      </c>
      <c r="AG44" s="64">
        <f t="shared" si="18"/>
        <v>13591880.705946835</v>
      </c>
      <c r="AH44" s="64">
        <f t="shared" si="12"/>
        <v>5147297.1646808889</v>
      </c>
      <c r="AI44" s="64">
        <f t="shared" si="13"/>
        <v>18739177.870627724</v>
      </c>
      <c r="AJ44" s="66">
        <v>1.1399999999999999</v>
      </c>
      <c r="AK44" s="66">
        <v>0.42</v>
      </c>
      <c r="AL44" s="64">
        <f t="shared" si="19"/>
        <v>13591880.705946835</v>
      </c>
      <c r="AM44" s="64">
        <f t="shared" si="19"/>
        <v>4503885.0190957775</v>
      </c>
      <c r="AN44" s="66">
        <f t="shared" si="20"/>
        <v>1.88</v>
      </c>
      <c r="AO44" s="66">
        <f t="shared" si="20"/>
        <v>1</v>
      </c>
      <c r="AP44" s="68">
        <f>IFERROR(INDEX('Encounters and MCO Fees'!Q:Q,MATCH(A:A,'Encounters and MCO Fees'!G:G,0)),0)</f>
        <v>33138216.222190492</v>
      </c>
      <c r="AQ44" s="68">
        <f>IFERROR(INDEX('Encounters and MCO Fees'!R:R,MATCH(A:A,'Encounters and MCO Fees'!G:G,0)),0)</f>
        <v>2050439.6991190463</v>
      </c>
      <c r="AR44" s="68">
        <f t="shared" si="14"/>
        <v>35188655.921309538</v>
      </c>
      <c r="AS44" s="69">
        <f t="shared" si="15"/>
        <v>14080388.780352801</v>
      </c>
      <c r="AT44" s="69">
        <f>AS44*INDEX('IGT Commitment Suggestions'!H:H,MATCH(G:G,'IGT Commitment Suggestions'!A:A,0))</f>
        <v>6930184.81759769</v>
      </c>
      <c r="AU44" s="105">
        <f t="shared" si="21"/>
        <v>1375604.59</v>
      </c>
    </row>
    <row r="45" spans="1:47" ht="23.25" x14ac:dyDescent="0.2">
      <c r="A45" s="60" t="s">
        <v>284</v>
      </c>
      <c r="B45" s="61" t="s">
        <v>284</v>
      </c>
      <c r="C45" s="61" t="s">
        <v>285</v>
      </c>
      <c r="D45" s="62" t="s">
        <v>285</v>
      </c>
      <c r="E45" s="63" t="s">
        <v>286</v>
      </c>
      <c r="F45" s="62" t="s">
        <v>162</v>
      </c>
      <c r="G45" s="62" t="s">
        <v>25</v>
      </c>
      <c r="H45" s="62" t="str">
        <f t="shared" si="3"/>
        <v>Urban Harris</v>
      </c>
      <c r="I45" s="64">
        <f>INDEX('Encounters and MCO Fees'!N:N,MATCH(A:A,'Encounters and MCO Fees'!G:G,0))</f>
        <v>14581182.45687557</v>
      </c>
      <c r="J45" s="64">
        <f>INDEX('Encounters and MCO Fees'!M:M,MATCH(A:A,'Encounters and MCO Fees'!G:G,0))</f>
        <v>4670303.6361054294</v>
      </c>
      <c r="K45" s="64">
        <f t="shared" si="4"/>
        <v>19251486.092980999</v>
      </c>
      <c r="L45" s="64">
        <v>13761042.541903639</v>
      </c>
      <c r="M45" s="64">
        <v>5066622.4585693777</v>
      </c>
      <c r="N45" s="64">
        <f t="shared" si="5"/>
        <v>18827665.000473015</v>
      </c>
      <c r="O45" s="64">
        <v>23029075.035671413</v>
      </c>
      <c r="P45" s="64">
        <v>4348796.9454476535</v>
      </c>
      <c r="Q45" s="64">
        <f t="shared" si="6"/>
        <v>27377871.981119066</v>
      </c>
      <c r="R45" s="64" t="str">
        <f t="shared" si="7"/>
        <v>Yes</v>
      </c>
      <c r="S45" s="65" t="str">
        <f t="shared" si="7"/>
        <v>Yes</v>
      </c>
      <c r="T45" s="66">
        <f>ROUND(INDEX(Summary!H:H,MATCH(H:H,Summary!A:A,0)),2)</f>
        <v>1.89</v>
      </c>
      <c r="U45" s="66">
        <f>ROUND(INDEX(Summary!I:I,MATCH(H:H,Summary!A:A,0)),2)</f>
        <v>0.41</v>
      </c>
      <c r="V45" s="67">
        <f t="shared" si="8"/>
        <v>27558434.843494825</v>
      </c>
      <c r="W45" s="67">
        <f t="shared" si="8"/>
        <v>1914824.4908032259</v>
      </c>
      <c r="X45" s="64">
        <f t="shared" si="9"/>
        <v>29473259.334298052</v>
      </c>
      <c r="Y45" s="64" t="s">
        <v>163</v>
      </c>
      <c r="Z45" s="64" t="s">
        <v>163</v>
      </c>
      <c r="AA45" s="64" t="b">
        <f t="shared" si="16"/>
        <v>1</v>
      </c>
      <c r="AB45" s="64" t="str">
        <f t="shared" si="17"/>
        <v>No</v>
      </c>
      <c r="AC45" s="64" t="str">
        <f t="shared" si="17"/>
        <v>No</v>
      </c>
      <c r="AD45" s="64" t="str">
        <f t="shared" si="10"/>
        <v>Yes</v>
      </c>
      <c r="AE45" s="66">
        <f t="shared" si="22"/>
        <v>0</v>
      </c>
      <c r="AF45" s="66">
        <f t="shared" si="11"/>
        <v>0.36</v>
      </c>
      <c r="AG45" s="64">
        <f t="shared" si="18"/>
        <v>0</v>
      </c>
      <c r="AH45" s="64">
        <f t="shared" si="12"/>
        <v>1681309.3089979545</v>
      </c>
      <c r="AI45" s="64">
        <f t="shared" si="13"/>
        <v>1681309.3089979545</v>
      </c>
      <c r="AJ45" s="66">
        <v>0</v>
      </c>
      <c r="AK45" s="66">
        <v>0</v>
      </c>
      <c r="AL45" s="64">
        <f t="shared" si="19"/>
        <v>0</v>
      </c>
      <c r="AM45" s="64">
        <f t="shared" si="19"/>
        <v>0</v>
      </c>
      <c r="AN45" s="66">
        <f t="shared" si="20"/>
        <v>1.89</v>
      </c>
      <c r="AO45" s="66">
        <f t="shared" si="20"/>
        <v>0.41</v>
      </c>
      <c r="AP45" s="68">
        <f>IFERROR(INDEX('Encounters and MCO Fees'!Q:Q,MATCH(A:A,'Encounters and MCO Fees'!G:G,0)),0)</f>
        <v>29473259.334298052</v>
      </c>
      <c r="AQ45" s="68">
        <f>IFERROR(INDEX('Encounters and MCO Fees'!R:R,MATCH(A:A,'Encounters and MCO Fees'!G:G,0)),0)</f>
        <v>1826268.9933899934</v>
      </c>
      <c r="AR45" s="68">
        <f t="shared" si="14"/>
        <v>31299528.327688046</v>
      </c>
      <c r="AS45" s="69">
        <f t="shared" si="15"/>
        <v>12524193.265041098</v>
      </c>
      <c r="AT45" s="69">
        <f>AS45*INDEX('IGT Commitment Suggestions'!H:H,MATCH(G:G,'IGT Commitment Suggestions'!A:A,0))</f>
        <v>5505889.5614568591</v>
      </c>
      <c r="AU45" s="105">
        <f t="shared" si="21"/>
        <v>1092889.6100000001</v>
      </c>
    </row>
    <row r="46" spans="1:47" ht="23.25" x14ac:dyDescent="0.2">
      <c r="A46" s="60" t="s">
        <v>287</v>
      </c>
      <c r="B46" s="61" t="s">
        <v>287</v>
      </c>
      <c r="C46" s="61" t="s">
        <v>288</v>
      </c>
      <c r="D46" s="62" t="s">
        <v>288</v>
      </c>
      <c r="E46" s="63" t="s">
        <v>289</v>
      </c>
      <c r="F46" s="62" t="s">
        <v>162</v>
      </c>
      <c r="G46" s="62" t="s">
        <v>33</v>
      </c>
      <c r="H46" s="62" t="str">
        <f t="shared" si="3"/>
        <v>Urban Tarrant</v>
      </c>
      <c r="I46" s="64">
        <f>INDEX('Encounters and MCO Fees'!N:N,MATCH(A:A,'Encounters and MCO Fees'!G:G,0))</f>
        <v>19146374.491069838</v>
      </c>
      <c r="J46" s="64">
        <f>INDEX('Encounters and MCO Fees'!M:M,MATCH(A:A,'Encounters and MCO Fees'!G:G,0))</f>
        <v>3636332.3202022454</v>
      </c>
      <c r="K46" s="64">
        <f t="shared" si="4"/>
        <v>22782706.811272085</v>
      </c>
      <c r="L46" s="64">
        <v>6936058.2505918704</v>
      </c>
      <c r="M46" s="64">
        <v>1887004.2035252135</v>
      </c>
      <c r="N46" s="64">
        <f t="shared" si="5"/>
        <v>8823062.4541170839</v>
      </c>
      <c r="O46" s="64">
        <v>31452712.418812376</v>
      </c>
      <c r="P46" s="64">
        <v>4687416.0082472498</v>
      </c>
      <c r="Q46" s="64">
        <f t="shared" si="6"/>
        <v>36140128.427059628</v>
      </c>
      <c r="R46" s="64" t="str">
        <f t="shared" si="7"/>
        <v>Yes</v>
      </c>
      <c r="S46" s="65" t="str">
        <f t="shared" si="7"/>
        <v>Yes</v>
      </c>
      <c r="T46" s="66">
        <f>ROUND(INDEX(Summary!H:H,MATCH(H:H,Summary!A:A,0)),2)</f>
        <v>0.77</v>
      </c>
      <c r="U46" s="66">
        <f>ROUND(INDEX(Summary!I:I,MATCH(H:H,Summary!A:A,0)),2)</f>
        <v>0.66</v>
      </c>
      <c r="V46" s="67">
        <f t="shared" si="8"/>
        <v>14742708.358123776</v>
      </c>
      <c r="W46" s="67">
        <f t="shared" si="8"/>
        <v>2399979.3313334822</v>
      </c>
      <c r="X46" s="64">
        <f t="shared" si="9"/>
        <v>17142687.689457256</v>
      </c>
      <c r="Y46" s="64" t="s">
        <v>163</v>
      </c>
      <c r="Z46" s="64" t="s">
        <v>163</v>
      </c>
      <c r="AA46" s="64" t="b">
        <f t="shared" si="16"/>
        <v>1</v>
      </c>
      <c r="AB46" s="64" t="str">
        <f t="shared" si="17"/>
        <v>Yes</v>
      </c>
      <c r="AC46" s="64" t="str">
        <f t="shared" si="17"/>
        <v>Yes</v>
      </c>
      <c r="AD46" s="64" t="str">
        <f t="shared" si="10"/>
        <v>Yes</v>
      </c>
      <c r="AE46" s="66">
        <f t="shared" si="22"/>
        <v>0.61</v>
      </c>
      <c r="AF46" s="66">
        <f t="shared" si="11"/>
        <v>0.44</v>
      </c>
      <c r="AG46" s="64">
        <f t="shared" si="18"/>
        <v>11679288.439552601</v>
      </c>
      <c r="AH46" s="64">
        <f t="shared" si="12"/>
        <v>1599986.2208889879</v>
      </c>
      <c r="AI46" s="64">
        <f t="shared" si="13"/>
        <v>13279274.660441589</v>
      </c>
      <c r="AJ46" s="66">
        <v>0.6</v>
      </c>
      <c r="AK46" s="66">
        <v>0.36</v>
      </c>
      <c r="AL46" s="64">
        <f t="shared" si="19"/>
        <v>11487824.694641903</v>
      </c>
      <c r="AM46" s="64">
        <f t="shared" si="19"/>
        <v>1309079.6352728084</v>
      </c>
      <c r="AN46" s="66">
        <f t="shared" si="20"/>
        <v>1.37</v>
      </c>
      <c r="AO46" s="66">
        <f t="shared" si="20"/>
        <v>1.02</v>
      </c>
      <c r="AP46" s="68">
        <f>IFERROR(INDEX('Encounters and MCO Fees'!Q:Q,MATCH(A:A,'Encounters and MCO Fees'!G:G,0)),0)</f>
        <v>29939592.019371971</v>
      </c>
      <c r="AQ46" s="68">
        <f>IFERROR(INDEX('Encounters and MCO Fees'!R:R,MATCH(A:A,'Encounters and MCO Fees'!G:G,0)),0)</f>
        <v>1835519.5064235118</v>
      </c>
      <c r="AR46" s="68">
        <f t="shared" si="14"/>
        <v>31775111.525795482</v>
      </c>
      <c r="AS46" s="69">
        <f t="shared" si="15"/>
        <v>12714493.125931805</v>
      </c>
      <c r="AT46" s="69">
        <f>AS46*INDEX('IGT Commitment Suggestions'!H:H,MATCH(G:G,'IGT Commitment Suggestions'!A:A,0))</f>
        <v>6277437.2870917777</v>
      </c>
      <c r="AU46" s="105">
        <f t="shared" si="21"/>
        <v>1246037.7</v>
      </c>
    </row>
    <row r="47" spans="1:47" ht="23.25" x14ac:dyDescent="0.2">
      <c r="A47" s="60" t="s">
        <v>290</v>
      </c>
      <c r="B47" s="61" t="s">
        <v>290</v>
      </c>
      <c r="C47" s="61" t="s">
        <v>291</v>
      </c>
      <c r="D47" s="62" t="s">
        <v>291</v>
      </c>
      <c r="E47" s="63" t="s">
        <v>292</v>
      </c>
      <c r="F47" s="62" t="s">
        <v>173</v>
      </c>
      <c r="G47" s="62" t="s">
        <v>22</v>
      </c>
      <c r="H47" s="62" t="str">
        <f t="shared" si="3"/>
        <v>Children's Bexar</v>
      </c>
      <c r="I47" s="64">
        <f>INDEX('Encounters and MCO Fees'!N:N,MATCH(A:A,'Encounters and MCO Fees'!G:G,0))</f>
        <v>63649722.938409649</v>
      </c>
      <c r="J47" s="64">
        <f>INDEX('Encounters and MCO Fees'!M:M,MATCH(A:A,'Encounters and MCO Fees'!G:G,0))</f>
        <v>24895121.043166254</v>
      </c>
      <c r="K47" s="64">
        <f t="shared" si="4"/>
        <v>88544843.981575906</v>
      </c>
      <c r="L47" s="64">
        <v>30722318.728039235</v>
      </c>
      <c r="M47" s="64">
        <v>12955887.831393909</v>
      </c>
      <c r="N47" s="64">
        <f t="shared" si="5"/>
        <v>43678206.559433147</v>
      </c>
      <c r="O47" s="64">
        <v>45034591.797684252</v>
      </c>
      <c r="P47" s="64">
        <v>39299051.751627982</v>
      </c>
      <c r="Q47" s="64">
        <f t="shared" si="6"/>
        <v>84333643.549312234</v>
      </c>
      <c r="R47" s="64" t="str">
        <f t="shared" si="7"/>
        <v>Yes</v>
      </c>
      <c r="S47" s="65" t="str">
        <f t="shared" si="7"/>
        <v>Yes</v>
      </c>
      <c r="T47" s="66">
        <f>ROUND(INDEX(Summary!H:H,MATCH(H:H,Summary!A:A,0)),2)</f>
        <v>0.48</v>
      </c>
      <c r="U47" s="66">
        <f>ROUND(INDEX(Summary!I:I,MATCH(H:H,Summary!A:A,0)),2)</f>
        <v>0.52</v>
      </c>
      <c r="V47" s="67">
        <f t="shared" si="8"/>
        <v>30551867.010436632</v>
      </c>
      <c r="W47" s="67">
        <f t="shared" si="8"/>
        <v>12945462.942446452</v>
      </c>
      <c r="X47" s="64">
        <f t="shared" si="9"/>
        <v>43497329.95288308</v>
      </c>
      <c r="Y47" s="64" t="s">
        <v>163</v>
      </c>
      <c r="Z47" s="64" t="s">
        <v>163</v>
      </c>
      <c r="AA47" s="64" t="b">
        <f t="shared" si="16"/>
        <v>1</v>
      </c>
      <c r="AB47" s="64" t="str">
        <f t="shared" si="17"/>
        <v>Yes</v>
      </c>
      <c r="AC47" s="64" t="str">
        <f t="shared" si="17"/>
        <v>Yes</v>
      </c>
      <c r="AD47" s="64" t="str">
        <f t="shared" si="10"/>
        <v>Yes</v>
      </c>
      <c r="AE47" s="66">
        <f t="shared" si="22"/>
        <v>0.16</v>
      </c>
      <c r="AF47" s="66">
        <f t="shared" si="11"/>
        <v>0.74</v>
      </c>
      <c r="AG47" s="64">
        <f t="shared" si="18"/>
        <v>10183955.670145543</v>
      </c>
      <c r="AH47" s="64">
        <f t="shared" si="12"/>
        <v>18422389.571943026</v>
      </c>
      <c r="AI47" s="64">
        <f t="shared" si="13"/>
        <v>28606345.242088571</v>
      </c>
      <c r="AJ47" s="66">
        <v>0.06</v>
      </c>
      <c r="AK47" s="66">
        <v>0.73</v>
      </c>
      <c r="AL47" s="64">
        <f t="shared" si="19"/>
        <v>3818983.376304579</v>
      </c>
      <c r="AM47" s="64">
        <f t="shared" si="19"/>
        <v>18173438.361511365</v>
      </c>
      <c r="AN47" s="66">
        <f t="shared" si="20"/>
        <v>0.54</v>
      </c>
      <c r="AO47" s="66">
        <f t="shared" si="20"/>
        <v>1.25</v>
      </c>
      <c r="AP47" s="68">
        <f>IFERROR(INDEX('Encounters and MCO Fees'!Q:Q,MATCH(A:A,'Encounters and MCO Fees'!G:G,0)),0)</f>
        <v>65489751.690699026</v>
      </c>
      <c r="AQ47" s="68">
        <f>IFERROR(INDEX('Encounters and MCO Fees'!R:R,MATCH(A:A,'Encounters and MCO Fees'!G:G,0)),0)</f>
        <v>3995934.1192236594</v>
      </c>
      <c r="AR47" s="68">
        <f t="shared" si="14"/>
        <v>69485685.80992268</v>
      </c>
      <c r="AS47" s="69">
        <f t="shared" si="15"/>
        <v>27804002.319982469</v>
      </c>
      <c r="AT47" s="69">
        <f>AS47*INDEX('IGT Commitment Suggestions'!H:H,MATCH(G:G,'IGT Commitment Suggestions'!A:A,0))</f>
        <v>12153919.160349624</v>
      </c>
      <c r="AU47" s="105">
        <f t="shared" si="21"/>
        <v>2412487.9</v>
      </c>
    </row>
    <row r="48" spans="1:47" ht="23.25" x14ac:dyDescent="0.2">
      <c r="A48" s="60" t="s">
        <v>293</v>
      </c>
      <c r="B48" s="61" t="s">
        <v>293</v>
      </c>
      <c r="C48" s="61" t="s">
        <v>294</v>
      </c>
      <c r="D48" s="62" t="s">
        <v>294</v>
      </c>
      <c r="E48" s="63" t="s">
        <v>295</v>
      </c>
      <c r="F48" s="62" t="s">
        <v>162</v>
      </c>
      <c r="G48" s="62" t="s">
        <v>29</v>
      </c>
      <c r="H48" s="62" t="str">
        <f t="shared" si="3"/>
        <v>Urban MRSA Central</v>
      </c>
      <c r="I48" s="64">
        <f>INDEX('Encounters and MCO Fees'!N:N,MATCH(A:A,'Encounters and MCO Fees'!G:G,0))</f>
        <v>12156408.134407818</v>
      </c>
      <c r="J48" s="64">
        <f>INDEX('Encounters and MCO Fees'!M:M,MATCH(A:A,'Encounters and MCO Fees'!G:G,0))</f>
        <v>4699392.1043149643</v>
      </c>
      <c r="K48" s="64">
        <f t="shared" si="4"/>
        <v>16855800.238722783</v>
      </c>
      <c r="L48" s="64">
        <v>7909581.7305707857</v>
      </c>
      <c r="M48" s="64">
        <v>5925202.7214903627</v>
      </c>
      <c r="N48" s="64">
        <f t="shared" si="5"/>
        <v>13834784.452061148</v>
      </c>
      <c r="O48" s="64">
        <v>20091424.220479552</v>
      </c>
      <c r="P48" s="64">
        <v>6965878.008968764</v>
      </c>
      <c r="Q48" s="64">
        <f t="shared" si="6"/>
        <v>27057302.229448315</v>
      </c>
      <c r="R48" s="64" t="str">
        <f t="shared" si="7"/>
        <v>Yes</v>
      </c>
      <c r="S48" s="65" t="str">
        <f t="shared" si="7"/>
        <v>Yes</v>
      </c>
      <c r="T48" s="66">
        <f>ROUND(INDEX(Summary!H:H,MATCH(H:H,Summary!A:A,0)),2)</f>
        <v>0.5</v>
      </c>
      <c r="U48" s="66">
        <f>ROUND(INDEX(Summary!I:I,MATCH(H:H,Summary!A:A,0)),2)</f>
        <v>1.0900000000000001</v>
      </c>
      <c r="V48" s="67">
        <f t="shared" si="8"/>
        <v>6078204.0672039092</v>
      </c>
      <c r="W48" s="67">
        <f t="shared" si="8"/>
        <v>5122337.3937033117</v>
      </c>
      <c r="X48" s="64">
        <f t="shared" si="9"/>
        <v>11200541.460907221</v>
      </c>
      <c r="Y48" s="64" t="s">
        <v>163</v>
      </c>
      <c r="Z48" s="64" t="s">
        <v>163</v>
      </c>
      <c r="AA48" s="64" t="b">
        <f t="shared" si="16"/>
        <v>1</v>
      </c>
      <c r="AB48" s="64" t="str">
        <f t="shared" si="17"/>
        <v>Yes</v>
      </c>
      <c r="AC48" s="64" t="str">
        <f t="shared" si="17"/>
        <v>No</v>
      </c>
      <c r="AD48" s="64" t="str">
        <f t="shared" si="10"/>
        <v>Yes</v>
      </c>
      <c r="AE48" s="66">
        <f t="shared" si="22"/>
        <v>0.8</v>
      </c>
      <c r="AF48" s="66">
        <f t="shared" si="11"/>
        <v>0.27</v>
      </c>
      <c r="AG48" s="64">
        <f t="shared" si="18"/>
        <v>9725126.5075262543</v>
      </c>
      <c r="AH48" s="64">
        <f t="shared" si="12"/>
        <v>1268835.8681650404</v>
      </c>
      <c r="AI48" s="64">
        <f t="shared" si="13"/>
        <v>10993962.375691295</v>
      </c>
      <c r="AJ48" s="66">
        <v>0.8</v>
      </c>
      <c r="AK48" s="66">
        <v>0</v>
      </c>
      <c r="AL48" s="64">
        <f t="shared" si="19"/>
        <v>9725126.5075262543</v>
      </c>
      <c r="AM48" s="64">
        <f t="shared" si="19"/>
        <v>0</v>
      </c>
      <c r="AN48" s="66">
        <f t="shared" si="20"/>
        <v>1.3</v>
      </c>
      <c r="AO48" s="66">
        <f t="shared" si="20"/>
        <v>1.0900000000000001</v>
      </c>
      <c r="AP48" s="68">
        <f>IFERROR(INDEX('Encounters and MCO Fees'!Q:Q,MATCH(A:A,'Encounters and MCO Fees'!G:G,0)),0)</f>
        <v>20925667.968433477</v>
      </c>
      <c r="AQ48" s="68">
        <f>IFERROR(INDEX('Encounters and MCO Fees'!R:R,MATCH(A:A,'Encounters and MCO Fees'!G:G,0)),0)</f>
        <v>1294519.7127853262</v>
      </c>
      <c r="AR48" s="68">
        <f t="shared" si="14"/>
        <v>22220187.681218803</v>
      </c>
      <c r="AS48" s="69">
        <f t="shared" si="15"/>
        <v>8891185.8987628929</v>
      </c>
      <c r="AT48" s="69">
        <f>AS48*INDEX('IGT Commitment Suggestions'!H:H,MATCH(G:G,'IGT Commitment Suggestions'!A:A,0))</f>
        <v>4140997.2770764041</v>
      </c>
      <c r="AU48" s="105">
        <f t="shared" si="21"/>
        <v>821965.79</v>
      </c>
    </row>
    <row r="49" spans="1:47" ht="23.25" x14ac:dyDescent="0.2">
      <c r="A49" s="60" t="s">
        <v>296</v>
      </c>
      <c r="B49" s="61" t="s">
        <v>296</v>
      </c>
      <c r="C49" s="61" t="s">
        <v>297</v>
      </c>
      <c r="D49" s="62" t="s">
        <v>297</v>
      </c>
      <c r="E49" s="63" t="s">
        <v>298</v>
      </c>
      <c r="F49" s="62" t="s">
        <v>162</v>
      </c>
      <c r="G49" s="62" t="s">
        <v>30</v>
      </c>
      <c r="H49" s="62" t="str">
        <f t="shared" si="3"/>
        <v>Urban MRSA Northeast</v>
      </c>
      <c r="I49" s="64">
        <f>INDEX('Encounters and MCO Fees'!N:N,MATCH(A:A,'Encounters and MCO Fees'!G:G,0))</f>
        <v>10417160.12406332</v>
      </c>
      <c r="J49" s="64">
        <f>INDEX('Encounters and MCO Fees'!M:M,MATCH(A:A,'Encounters and MCO Fees'!G:G,0))</f>
        <v>3738534.034585251</v>
      </c>
      <c r="K49" s="64">
        <f t="shared" si="4"/>
        <v>14155694.158648571</v>
      </c>
      <c r="L49" s="64">
        <v>4292559.6009653918</v>
      </c>
      <c r="M49" s="64">
        <v>6622054.6283291746</v>
      </c>
      <c r="N49" s="64">
        <f t="shared" si="5"/>
        <v>10914614.229294566</v>
      </c>
      <c r="O49" s="64">
        <v>19273773.481259909</v>
      </c>
      <c r="P49" s="64">
        <v>8152929.2314130627</v>
      </c>
      <c r="Q49" s="64">
        <f t="shared" si="6"/>
        <v>27426702.712672971</v>
      </c>
      <c r="R49" s="64" t="str">
        <f t="shared" si="7"/>
        <v>Yes</v>
      </c>
      <c r="S49" s="65" t="str">
        <f t="shared" si="7"/>
        <v>Yes</v>
      </c>
      <c r="T49" s="66">
        <f>ROUND(INDEX(Summary!H:H,MATCH(H:H,Summary!A:A,0)),2)</f>
        <v>0.6</v>
      </c>
      <c r="U49" s="66">
        <f>ROUND(INDEX(Summary!I:I,MATCH(H:H,Summary!A:A,0)),2)</f>
        <v>1.22</v>
      </c>
      <c r="V49" s="67">
        <f t="shared" si="8"/>
        <v>6250296.0744379917</v>
      </c>
      <c r="W49" s="67">
        <f t="shared" si="8"/>
        <v>4561011.5221940065</v>
      </c>
      <c r="X49" s="64">
        <f t="shared" si="9"/>
        <v>10811307.596631998</v>
      </c>
      <c r="Y49" s="64" t="s">
        <v>163</v>
      </c>
      <c r="Z49" s="64" t="s">
        <v>163</v>
      </c>
      <c r="AA49" s="64" t="b">
        <f t="shared" si="16"/>
        <v>1</v>
      </c>
      <c r="AB49" s="64" t="str">
        <f t="shared" si="17"/>
        <v>Yes</v>
      </c>
      <c r="AC49" s="64" t="str">
        <f t="shared" si="17"/>
        <v>Yes</v>
      </c>
      <c r="AD49" s="64" t="str">
        <f t="shared" si="10"/>
        <v>Yes</v>
      </c>
      <c r="AE49" s="66">
        <f t="shared" si="22"/>
        <v>0.87</v>
      </c>
      <c r="AF49" s="66">
        <f t="shared" si="11"/>
        <v>0.67</v>
      </c>
      <c r="AG49" s="64">
        <f t="shared" si="18"/>
        <v>9062929.3079350889</v>
      </c>
      <c r="AH49" s="64">
        <f t="shared" si="12"/>
        <v>2504817.8031721185</v>
      </c>
      <c r="AI49" s="64">
        <f t="shared" si="13"/>
        <v>11567747.111107208</v>
      </c>
      <c r="AJ49" s="66">
        <v>0.87</v>
      </c>
      <c r="AK49" s="66">
        <v>0.63</v>
      </c>
      <c r="AL49" s="64">
        <f t="shared" si="19"/>
        <v>9062929.3079350889</v>
      </c>
      <c r="AM49" s="64">
        <f t="shared" si="19"/>
        <v>2355276.4417887083</v>
      </c>
      <c r="AN49" s="66">
        <f t="shared" si="20"/>
        <v>1.47</v>
      </c>
      <c r="AO49" s="66">
        <f t="shared" si="20"/>
        <v>1.85</v>
      </c>
      <c r="AP49" s="68">
        <f>IFERROR(INDEX('Encounters and MCO Fees'!Q:Q,MATCH(A:A,'Encounters and MCO Fees'!G:G,0)),0)</f>
        <v>22229513.346355796</v>
      </c>
      <c r="AQ49" s="68">
        <f>IFERROR(INDEX('Encounters and MCO Fees'!R:R,MATCH(A:A,'Encounters and MCO Fees'!G:G,0)),0)</f>
        <v>1396489.7748258894</v>
      </c>
      <c r="AR49" s="68">
        <f t="shared" si="14"/>
        <v>23626003.121181685</v>
      </c>
      <c r="AS49" s="69">
        <f t="shared" si="15"/>
        <v>9453708.8889096417</v>
      </c>
      <c r="AT49" s="69">
        <f>AS49*INDEX('IGT Commitment Suggestions'!H:H,MATCH(G:G,'IGT Commitment Suggestions'!A:A,0))</f>
        <v>4623075.6740661329</v>
      </c>
      <c r="AU49" s="105">
        <f t="shared" si="21"/>
        <v>917655.78</v>
      </c>
    </row>
    <row r="50" spans="1:47" x14ac:dyDescent="0.2">
      <c r="A50" s="60" t="s">
        <v>299</v>
      </c>
      <c r="B50" s="61" t="s">
        <v>299</v>
      </c>
      <c r="C50" s="61" t="s">
        <v>300</v>
      </c>
      <c r="D50" s="62" t="s">
        <v>300</v>
      </c>
      <c r="E50" s="63" t="s">
        <v>301</v>
      </c>
      <c r="F50" s="62" t="s">
        <v>162</v>
      </c>
      <c r="G50" s="62" t="s">
        <v>26</v>
      </c>
      <c r="H50" s="62" t="str">
        <f t="shared" si="3"/>
        <v>Urban Hidalgo</v>
      </c>
      <c r="I50" s="64">
        <f>INDEX('Encounters and MCO Fees'!N:N,MATCH(A:A,'Encounters and MCO Fees'!G:G,0))</f>
        <v>8480636.7712726407</v>
      </c>
      <c r="J50" s="64">
        <f>INDEX('Encounters and MCO Fees'!M:M,MATCH(A:A,'Encounters and MCO Fees'!G:G,0))</f>
        <v>9350243.7206872404</v>
      </c>
      <c r="K50" s="64">
        <f t="shared" si="4"/>
        <v>17830880.491959881</v>
      </c>
      <c r="L50" s="64">
        <v>2307586.5224741409</v>
      </c>
      <c r="M50" s="64">
        <v>4048951.3165646428</v>
      </c>
      <c r="N50" s="64">
        <f t="shared" si="5"/>
        <v>6356537.8390387837</v>
      </c>
      <c r="O50" s="64">
        <v>9532265.1300914772</v>
      </c>
      <c r="P50" s="64">
        <v>7906327.4114513053</v>
      </c>
      <c r="Q50" s="64">
        <f t="shared" si="6"/>
        <v>17438592.541542783</v>
      </c>
      <c r="R50" s="64" t="str">
        <f t="shared" si="7"/>
        <v>Yes</v>
      </c>
      <c r="S50" s="65" t="str">
        <f t="shared" si="7"/>
        <v>Yes</v>
      </c>
      <c r="T50" s="66">
        <f>ROUND(INDEX(Summary!H:H,MATCH(H:H,Summary!A:A,0)),2)</f>
        <v>0.74</v>
      </c>
      <c r="U50" s="66">
        <f>ROUND(INDEX(Summary!I:I,MATCH(H:H,Summary!A:A,0)),2)</f>
        <v>0.57999999999999996</v>
      </c>
      <c r="V50" s="67">
        <f t="shared" si="8"/>
        <v>6275671.2107417537</v>
      </c>
      <c r="W50" s="67">
        <f t="shared" si="8"/>
        <v>5423141.3579985993</v>
      </c>
      <c r="X50" s="64">
        <f t="shared" si="9"/>
        <v>11698812.568740353</v>
      </c>
      <c r="Y50" s="64" t="s">
        <v>163</v>
      </c>
      <c r="Z50" s="64" t="s">
        <v>163</v>
      </c>
      <c r="AA50" s="64" t="b">
        <f t="shared" si="16"/>
        <v>1</v>
      </c>
      <c r="AB50" s="64" t="str">
        <f t="shared" si="17"/>
        <v>Yes</v>
      </c>
      <c r="AC50" s="64" t="str">
        <f t="shared" si="17"/>
        <v>Yes</v>
      </c>
      <c r="AD50" s="64" t="str">
        <f t="shared" si="10"/>
        <v>Yes</v>
      </c>
      <c r="AE50" s="66">
        <f t="shared" si="22"/>
        <v>0.27</v>
      </c>
      <c r="AF50" s="66">
        <f t="shared" si="11"/>
        <v>0.19</v>
      </c>
      <c r="AG50" s="64">
        <f t="shared" si="18"/>
        <v>2289771.9282436133</v>
      </c>
      <c r="AH50" s="64">
        <f t="shared" si="12"/>
        <v>1776546.3069305758</v>
      </c>
      <c r="AI50" s="64">
        <f t="shared" si="13"/>
        <v>4066318.2351741893</v>
      </c>
      <c r="AJ50" s="66">
        <v>0.26</v>
      </c>
      <c r="AK50" s="66">
        <v>0.16</v>
      </c>
      <c r="AL50" s="64">
        <f t="shared" si="19"/>
        <v>2204965.5605308865</v>
      </c>
      <c r="AM50" s="64">
        <f t="shared" si="19"/>
        <v>1496038.9953099585</v>
      </c>
      <c r="AN50" s="66">
        <f t="shared" si="20"/>
        <v>1</v>
      </c>
      <c r="AO50" s="66">
        <f t="shared" si="20"/>
        <v>0.74</v>
      </c>
      <c r="AP50" s="68">
        <f>IFERROR(INDEX('Encounters and MCO Fees'!Q:Q,MATCH(A:A,'Encounters and MCO Fees'!G:G,0)),0)</f>
        <v>15399817.124581199</v>
      </c>
      <c r="AQ50" s="68">
        <f>IFERROR(INDEX('Encounters and MCO Fees'!R:R,MATCH(A:A,'Encounters and MCO Fees'!G:G,0)),0)</f>
        <v>946730.37857325678</v>
      </c>
      <c r="AR50" s="68">
        <f t="shared" si="14"/>
        <v>16346547.503154457</v>
      </c>
      <c r="AS50" s="69">
        <f t="shared" si="15"/>
        <v>6540907.5179122258</v>
      </c>
      <c r="AT50" s="69">
        <f>AS50*INDEX('IGT Commitment Suggestions'!H:H,MATCH(G:G,'IGT Commitment Suggestions'!A:A,0))</f>
        <v>3219349.8830939317</v>
      </c>
      <c r="AU50" s="105">
        <f t="shared" si="21"/>
        <v>639023.72</v>
      </c>
    </row>
    <row r="51" spans="1:47" x14ac:dyDescent="0.2">
      <c r="A51" s="60" t="s">
        <v>302</v>
      </c>
      <c r="B51" s="61" t="s">
        <v>302</v>
      </c>
      <c r="C51" s="61" t="s">
        <v>303</v>
      </c>
      <c r="D51" s="62" t="s">
        <v>303</v>
      </c>
      <c r="E51" s="63" t="s">
        <v>304</v>
      </c>
      <c r="F51" s="62" t="s">
        <v>162</v>
      </c>
      <c r="G51" s="62" t="s">
        <v>31</v>
      </c>
      <c r="H51" s="62" t="str">
        <f t="shared" si="3"/>
        <v>Urban MRSA West</v>
      </c>
      <c r="I51" s="64">
        <f>INDEX('Encounters and MCO Fees'!N:N,MATCH(A:A,'Encounters and MCO Fees'!G:G,0))</f>
        <v>11341493.683423325</v>
      </c>
      <c r="J51" s="64">
        <f>INDEX('Encounters and MCO Fees'!M:M,MATCH(A:A,'Encounters and MCO Fees'!G:G,0))</f>
        <v>4611916.1957525965</v>
      </c>
      <c r="K51" s="64">
        <f t="shared" si="4"/>
        <v>15953409.879175922</v>
      </c>
      <c r="L51" s="64">
        <v>7071899.8593570553</v>
      </c>
      <c r="M51" s="64">
        <v>7794362.4891405078</v>
      </c>
      <c r="N51" s="64">
        <f t="shared" si="5"/>
        <v>14866262.348497562</v>
      </c>
      <c r="O51" s="64">
        <v>27672344.17409651</v>
      </c>
      <c r="P51" s="64">
        <v>15209129.504754389</v>
      </c>
      <c r="Q51" s="64">
        <f t="shared" si="6"/>
        <v>42881473.678850897</v>
      </c>
      <c r="R51" s="64" t="str">
        <f t="shared" si="7"/>
        <v>Yes</v>
      </c>
      <c r="S51" s="65" t="str">
        <f t="shared" si="7"/>
        <v>Yes</v>
      </c>
      <c r="T51" s="66">
        <f>ROUND(INDEX(Summary!H:H,MATCH(H:H,Summary!A:A,0)),2)</f>
        <v>0.4</v>
      </c>
      <c r="U51" s="66">
        <f>ROUND(INDEX(Summary!I:I,MATCH(H:H,Summary!A:A,0)),2)</f>
        <v>0.93</v>
      </c>
      <c r="V51" s="67">
        <f t="shared" si="8"/>
        <v>4536597.4733693302</v>
      </c>
      <c r="W51" s="67">
        <f t="shared" si="8"/>
        <v>4289082.0620499151</v>
      </c>
      <c r="X51" s="64">
        <f t="shared" si="9"/>
        <v>8825679.5354192443</v>
      </c>
      <c r="Y51" s="64" t="s">
        <v>163</v>
      </c>
      <c r="Z51" s="64" t="s">
        <v>163</v>
      </c>
      <c r="AA51" s="64" t="b">
        <f t="shared" si="16"/>
        <v>1</v>
      </c>
      <c r="AB51" s="64" t="str">
        <f t="shared" si="17"/>
        <v>Yes</v>
      </c>
      <c r="AC51" s="64" t="str">
        <f t="shared" si="17"/>
        <v>Yes</v>
      </c>
      <c r="AD51" s="64" t="str">
        <f t="shared" si="10"/>
        <v>Yes</v>
      </c>
      <c r="AE51" s="66">
        <f t="shared" si="22"/>
        <v>1.42</v>
      </c>
      <c r="AF51" s="66">
        <f t="shared" si="11"/>
        <v>1.65</v>
      </c>
      <c r="AG51" s="64">
        <f t="shared" si="18"/>
        <v>16104921.030461121</v>
      </c>
      <c r="AH51" s="64">
        <f t="shared" si="12"/>
        <v>7609661.7229917841</v>
      </c>
      <c r="AI51" s="64">
        <f t="shared" si="13"/>
        <v>23714582.753452905</v>
      </c>
      <c r="AJ51" s="66">
        <v>1.42</v>
      </c>
      <c r="AK51" s="66">
        <v>1.64</v>
      </c>
      <c r="AL51" s="64">
        <f t="shared" si="19"/>
        <v>16104921.030461121</v>
      </c>
      <c r="AM51" s="64">
        <f t="shared" si="19"/>
        <v>7563542.5610342575</v>
      </c>
      <c r="AN51" s="66">
        <f t="shared" si="20"/>
        <v>1.8199999999999998</v>
      </c>
      <c r="AO51" s="66">
        <f t="shared" si="20"/>
        <v>2.57</v>
      </c>
      <c r="AP51" s="68">
        <f>IFERROR(INDEX('Encounters and MCO Fees'!Q:Q,MATCH(A:A,'Encounters and MCO Fees'!G:G,0)),0)</f>
        <v>32494143.126914624</v>
      </c>
      <c r="AQ51" s="68">
        <f>IFERROR(INDEX('Encounters and MCO Fees'!R:R,MATCH(A:A,'Encounters and MCO Fees'!G:G,0)),0)</f>
        <v>2022139.3121723486</v>
      </c>
      <c r="AR51" s="68">
        <f t="shared" si="14"/>
        <v>34516282.439086974</v>
      </c>
      <c r="AS51" s="69">
        <f t="shared" si="15"/>
        <v>13811345.255176265</v>
      </c>
      <c r="AT51" s="69">
        <f>AS51*INDEX('IGT Commitment Suggestions'!H:H,MATCH(G:G,'IGT Commitment Suggestions'!A:A,0))</f>
        <v>6689874.7223594794</v>
      </c>
      <c r="AU51" s="105">
        <f t="shared" si="21"/>
        <v>1327904.32</v>
      </c>
    </row>
    <row r="52" spans="1:47" x14ac:dyDescent="0.2">
      <c r="A52" s="60" t="s">
        <v>305</v>
      </c>
      <c r="B52" s="61" t="s">
        <v>305</v>
      </c>
      <c r="C52" s="61" t="s">
        <v>306</v>
      </c>
      <c r="D52" s="62" t="s">
        <v>306</v>
      </c>
      <c r="E52" s="63" t="s">
        <v>307</v>
      </c>
      <c r="F52" s="62" t="s">
        <v>162</v>
      </c>
      <c r="G52" s="62" t="s">
        <v>25</v>
      </c>
      <c r="H52" s="62" t="str">
        <f t="shared" si="3"/>
        <v>Urban Harris</v>
      </c>
      <c r="I52" s="64">
        <f>INDEX('Encounters and MCO Fees'!N:N,MATCH(A:A,'Encounters and MCO Fees'!G:G,0))</f>
        <v>9311022.0762075596</v>
      </c>
      <c r="J52" s="64">
        <f>INDEX('Encounters and MCO Fees'!M:M,MATCH(A:A,'Encounters and MCO Fees'!G:G,0))</f>
        <v>8727858.0432104133</v>
      </c>
      <c r="K52" s="64">
        <f t="shared" si="4"/>
        <v>18038880.119417973</v>
      </c>
      <c r="L52" s="64">
        <v>4920420.133885772</v>
      </c>
      <c r="M52" s="64">
        <v>1951386.5552891507</v>
      </c>
      <c r="N52" s="64">
        <f t="shared" si="5"/>
        <v>6871806.6891749222</v>
      </c>
      <c r="O52" s="64">
        <v>12578319.406351477</v>
      </c>
      <c r="P52" s="64">
        <v>2727497.0483296518</v>
      </c>
      <c r="Q52" s="64">
        <f t="shared" si="6"/>
        <v>15305816.454681128</v>
      </c>
      <c r="R52" s="64" t="str">
        <f t="shared" si="7"/>
        <v>Yes</v>
      </c>
      <c r="S52" s="65" t="str">
        <f t="shared" si="7"/>
        <v>Yes</v>
      </c>
      <c r="T52" s="66">
        <f>ROUND(INDEX(Summary!H:H,MATCH(H:H,Summary!A:A,0)),2)</f>
        <v>1.89</v>
      </c>
      <c r="U52" s="66">
        <f>ROUND(INDEX(Summary!I:I,MATCH(H:H,Summary!A:A,0)),2)</f>
        <v>0.41</v>
      </c>
      <c r="V52" s="67">
        <f t="shared" si="8"/>
        <v>17597831.724032287</v>
      </c>
      <c r="W52" s="67">
        <f t="shared" si="8"/>
        <v>3578421.7977162693</v>
      </c>
      <c r="X52" s="64">
        <f t="shared" si="9"/>
        <v>21176253.521748558</v>
      </c>
      <c r="Y52" s="64" t="s">
        <v>163</v>
      </c>
      <c r="Z52" s="64" t="s">
        <v>163</v>
      </c>
      <c r="AA52" s="64" t="b">
        <f t="shared" si="16"/>
        <v>1</v>
      </c>
      <c r="AB52" s="64" t="str">
        <f t="shared" si="17"/>
        <v>No</v>
      </c>
      <c r="AC52" s="64" t="str">
        <f t="shared" si="17"/>
        <v>No</v>
      </c>
      <c r="AD52" s="64" t="str">
        <f t="shared" si="10"/>
        <v>No</v>
      </c>
      <c r="AE52" s="66">
        <f t="shared" si="22"/>
        <v>0</v>
      </c>
      <c r="AF52" s="66">
        <f t="shared" si="11"/>
        <v>0</v>
      </c>
      <c r="AG52" s="64">
        <f t="shared" si="18"/>
        <v>0</v>
      </c>
      <c r="AH52" s="64">
        <f t="shared" si="12"/>
        <v>0</v>
      </c>
      <c r="AI52" s="64">
        <f t="shared" si="13"/>
        <v>0</v>
      </c>
      <c r="AJ52" s="66">
        <v>0</v>
      </c>
      <c r="AK52" s="66">
        <v>0</v>
      </c>
      <c r="AL52" s="64">
        <f t="shared" si="19"/>
        <v>0</v>
      </c>
      <c r="AM52" s="64">
        <f t="shared" si="19"/>
        <v>0</v>
      </c>
      <c r="AN52" s="66">
        <f t="shared" si="20"/>
        <v>1.89</v>
      </c>
      <c r="AO52" s="66">
        <f t="shared" si="20"/>
        <v>0.41</v>
      </c>
      <c r="AP52" s="68">
        <f>IFERROR(INDEX('Encounters and MCO Fees'!Q:Q,MATCH(A:A,'Encounters and MCO Fees'!G:G,0)),0)</f>
        <v>21176253.521748558</v>
      </c>
      <c r="AQ52" s="68">
        <f>IFERROR(INDEX('Encounters and MCO Fees'!R:R,MATCH(A:A,'Encounters and MCO Fees'!G:G,0)),0)</f>
        <v>1313426.7352592454</v>
      </c>
      <c r="AR52" s="68">
        <f t="shared" si="14"/>
        <v>22489680.257007804</v>
      </c>
      <c r="AS52" s="69">
        <f t="shared" si="15"/>
        <v>8999020.6580391042</v>
      </c>
      <c r="AT52" s="69">
        <f>AS52*INDEX('IGT Commitment Suggestions'!H:H,MATCH(G:G,'IGT Commitment Suggestions'!A:A,0))</f>
        <v>3956152.1333860978</v>
      </c>
      <c r="AU52" s="105">
        <f t="shared" si="21"/>
        <v>785275.02</v>
      </c>
    </row>
    <row r="53" spans="1:47" ht="23.25" x14ac:dyDescent="0.2">
      <c r="A53" s="60" t="s">
        <v>308</v>
      </c>
      <c r="B53" s="61" t="s">
        <v>308</v>
      </c>
      <c r="C53" s="61" t="s">
        <v>309</v>
      </c>
      <c r="D53" s="62" t="s">
        <v>309</v>
      </c>
      <c r="E53" s="63" t="s">
        <v>310</v>
      </c>
      <c r="F53" s="62" t="s">
        <v>162</v>
      </c>
      <c r="G53" s="62" t="s">
        <v>24</v>
      </c>
      <c r="H53" s="62" t="str">
        <f t="shared" si="3"/>
        <v>Urban El Paso</v>
      </c>
      <c r="I53" s="64">
        <f>INDEX('Encounters and MCO Fees'!N:N,MATCH(A:A,'Encounters and MCO Fees'!G:G,0))</f>
        <v>7969479.5819203444</v>
      </c>
      <c r="J53" s="64">
        <f>INDEX('Encounters and MCO Fees'!M:M,MATCH(A:A,'Encounters and MCO Fees'!G:G,0))</f>
        <v>8611486.8243700583</v>
      </c>
      <c r="K53" s="64">
        <f t="shared" si="4"/>
        <v>16580966.406290403</v>
      </c>
      <c r="L53" s="64">
        <v>-16681630.268140551</v>
      </c>
      <c r="M53" s="64">
        <v>4204032.1192678604</v>
      </c>
      <c r="N53" s="64">
        <f t="shared" si="5"/>
        <v>-12477598.14887269</v>
      </c>
      <c r="O53" s="64">
        <v>-22488082.229382787</v>
      </c>
      <c r="P53" s="64">
        <v>5191503.8866442367</v>
      </c>
      <c r="Q53" s="64">
        <f t="shared" si="6"/>
        <v>-17296578.34273855</v>
      </c>
      <c r="R53" s="64" t="str">
        <f t="shared" si="7"/>
        <v>No</v>
      </c>
      <c r="S53" s="65" t="str">
        <f t="shared" si="7"/>
        <v>Yes</v>
      </c>
      <c r="T53" s="66">
        <f>ROUND(INDEX(Summary!H:H,MATCH(H:H,Summary!A:A,0)),2)</f>
        <v>0.11</v>
      </c>
      <c r="U53" s="66">
        <f>ROUND(INDEX(Summary!I:I,MATCH(H:H,Summary!A:A,0)),2)</f>
        <v>0.56000000000000005</v>
      </c>
      <c r="V53" s="67">
        <f t="shared" si="8"/>
        <v>876642.75401123788</v>
      </c>
      <c r="W53" s="67">
        <f t="shared" si="8"/>
        <v>4822432.6216472331</v>
      </c>
      <c r="X53" s="64">
        <f t="shared" si="9"/>
        <v>5699075.3756584711</v>
      </c>
      <c r="Y53" s="64" t="s">
        <v>163</v>
      </c>
      <c r="Z53" s="64" t="s">
        <v>163</v>
      </c>
      <c r="AA53" s="64" t="b">
        <f t="shared" si="16"/>
        <v>1</v>
      </c>
      <c r="AB53" s="64" t="str">
        <f t="shared" si="17"/>
        <v>No</v>
      </c>
      <c r="AC53" s="64" t="str">
        <f t="shared" si="17"/>
        <v>Yes</v>
      </c>
      <c r="AD53" s="64" t="str">
        <f t="shared" si="10"/>
        <v>Yes</v>
      </c>
      <c r="AE53" s="66">
        <f t="shared" si="22"/>
        <v>0</v>
      </c>
      <c r="AF53" s="66">
        <f t="shared" si="11"/>
        <v>0.03</v>
      </c>
      <c r="AG53" s="64">
        <f t="shared" si="18"/>
        <v>0</v>
      </c>
      <c r="AH53" s="64">
        <f t="shared" si="12"/>
        <v>258344.60473110175</v>
      </c>
      <c r="AI53" s="64">
        <f t="shared" si="13"/>
        <v>258344.60473110175</v>
      </c>
      <c r="AJ53" s="66">
        <v>0</v>
      </c>
      <c r="AK53" s="66">
        <v>0.02</v>
      </c>
      <c r="AL53" s="64">
        <f t="shared" si="19"/>
        <v>0</v>
      </c>
      <c r="AM53" s="64">
        <f t="shared" si="19"/>
        <v>172229.73648740115</v>
      </c>
      <c r="AN53" s="66">
        <f t="shared" si="20"/>
        <v>0.11</v>
      </c>
      <c r="AO53" s="66">
        <f t="shared" si="20"/>
        <v>0.58000000000000007</v>
      </c>
      <c r="AP53" s="68">
        <f>IFERROR(INDEX('Encounters and MCO Fees'!Q:Q,MATCH(A:A,'Encounters and MCO Fees'!G:G,0)),0)</f>
        <v>5871305.1121458728</v>
      </c>
      <c r="AQ53" s="68">
        <f>IFERROR(INDEX('Encounters and MCO Fees'!R:R,MATCH(A:A,'Encounters and MCO Fees'!G:G,0)),0)</f>
        <v>367242.7872484235</v>
      </c>
      <c r="AR53" s="68">
        <f t="shared" si="14"/>
        <v>6238547.8993942961</v>
      </c>
      <c r="AS53" s="69">
        <f t="shared" si="15"/>
        <v>2496292.5564636341</v>
      </c>
      <c r="AT53" s="69">
        <f>AS53*INDEX('IGT Commitment Suggestions'!H:H,MATCH(G:G,'IGT Commitment Suggestions'!A:A,0))</f>
        <v>1226128.1187717414</v>
      </c>
      <c r="AU53" s="105">
        <f t="shared" si="21"/>
        <v>243379.87</v>
      </c>
    </row>
    <row r="54" spans="1:47" x14ac:dyDescent="0.2">
      <c r="A54" s="60" t="s">
        <v>311</v>
      </c>
      <c r="B54" s="61" t="s">
        <v>311</v>
      </c>
      <c r="C54" s="61" t="s">
        <v>312</v>
      </c>
      <c r="D54" s="62" t="s">
        <v>312</v>
      </c>
      <c r="E54" s="63" t="s">
        <v>313</v>
      </c>
      <c r="F54" s="62" t="s">
        <v>162</v>
      </c>
      <c r="G54" s="62" t="s">
        <v>23</v>
      </c>
      <c r="H54" s="62" t="str">
        <f t="shared" si="3"/>
        <v>Urban Dallas</v>
      </c>
      <c r="I54" s="64">
        <f>INDEX('Encounters and MCO Fees'!N:N,MATCH(A:A,'Encounters and MCO Fees'!G:G,0))</f>
        <v>9497108.963081209</v>
      </c>
      <c r="J54" s="64">
        <f>INDEX('Encounters and MCO Fees'!M:M,MATCH(A:A,'Encounters and MCO Fees'!G:G,0))</f>
        <v>1978813.5659731412</v>
      </c>
      <c r="K54" s="64">
        <f t="shared" si="4"/>
        <v>11475922.529054351</v>
      </c>
      <c r="L54" s="64">
        <v>18889849.766993329</v>
      </c>
      <c r="M54" s="64">
        <v>4244102.083513611</v>
      </c>
      <c r="N54" s="64">
        <f t="shared" si="5"/>
        <v>23133951.850506939</v>
      </c>
      <c r="O54" s="64">
        <v>44783203.011354901</v>
      </c>
      <c r="P54" s="64">
        <v>7629309.4102581581</v>
      </c>
      <c r="Q54" s="64">
        <f t="shared" si="6"/>
        <v>52412512.42161306</v>
      </c>
      <c r="R54" s="64" t="str">
        <f t="shared" si="7"/>
        <v>Yes</v>
      </c>
      <c r="S54" s="65" t="str">
        <f t="shared" si="7"/>
        <v>Yes</v>
      </c>
      <c r="T54" s="66">
        <f>ROUND(INDEX(Summary!H:H,MATCH(H:H,Summary!A:A,0)),2)</f>
        <v>0.68</v>
      </c>
      <c r="U54" s="66">
        <f>ROUND(INDEX(Summary!I:I,MATCH(H:H,Summary!A:A,0)),2)</f>
        <v>0.39</v>
      </c>
      <c r="V54" s="67">
        <f t="shared" si="8"/>
        <v>6458034.0948952222</v>
      </c>
      <c r="W54" s="67">
        <f t="shared" si="8"/>
        <v>771737.29072952515</v>
      </c>
      <c r="X54" s="64">
        <f t="shared" si="9"/>
        <v>7229771.3856247477</v>
      </c>
      <c r="Y54" s="64" t="s">
        <v>163</v>
      </c>
      <c r="Z54" s="64" t="s">
        <v>163</v>
      </c>
      <c r="AA54" s="64" t="b">
        <f t="shared" si="16"/>
        <v>1</v>
      </c>
      <c r="AB54" s="64" t="str">
        <f t="shared" si="17"/>
        <v>Yes</v>
      </c>
      <c r="AC54" s="64" t="str">
        <f t="shared" si="17"/>
        <v>Yes</v>
      </c>
      <c r="AD54" s="64" t="str">
        <f t="shared" si="10"/>
        <v>Yes</v>
      </c>
      <c r="AE54" s="66">
        <f t="shared" si="22"/>
        <v>2.81</v>
      </c>
      <c r="AF54" s="66">
        <f t="shared" si="11"/>
        <v>2.41</v>
      </c>
      <c r="AG54" s="64">
        <f t="shared" si="18"/>
        <v>26686876.186258197</v>
      </c>
      <c r="AH54" s="64">
        <f t="shared" si="12"/>
        <v>4768940.6939952709</v>
      </c>
      <c r="AI54" s="64">
        <f t="shared" si="13"/>
        <v>31455816.880253468</v>
      </c>
      <c r="AJ54" s="66">
        <v>2.81</v>
      </c>
      <c r="AK54" s="66">
        <v>2.41</v>
      </c>
      <c r="AL54" s="64">
        <f t="shared" si="19"/>
        <v>26686876.186258197</v>
      </c>
      <c r="AM54" s="64">
        <f t="shared" si="19"/>
        <v>4768940.6939952709</v>
      </c>
      <c r="AN54" s="66">
        <f t="shared" si="20"/>
        <v>3.49</v>
      </c>
      <c r="AO54" s="66">
        <f t="shared" si="20"/>
        <v>2.8000000000000003</v>
      </c>
      <c r="AP54" s="68">
        <f>IFERROR(INDEX('Encounters and MCO Fees'!Q:Q,MATCH(A:A,'Encounters and MCO Fees'!G:G,0)),0)</f>
        <v>38685588.265878215</v>
      </c>
      <c r="AQ54" s="68">
        <f>IFERROR(INDEX('Encounters and MCO Fees'!R:R,MATCH(A:A,'Encounters and MCO Fees'!G:G,0)),0)</f>
        <v>2444281.5940393587</v>
      </c>
      <c r="AR54" s="68">
        <f t="shared" si="14"/>
        <v>41129869.859917574</v>
      </c>
      <c r="AS54" s="69">
        <f t="shared" si="15"/>
        <v>16457706.125747422</v>
      </c>
      <c r="AT54" s="69">
        <f>AS54*INDEX('IGT Commitment Suggestions'!H:H,MATCH(G:G,'IGT Commitment Suggestions'!A:A,0))</f>
        <v>8091634.3623808529</v>
      </c>
      <c r="AU54" s="105">
        <f t="shared" si="21"/>
        <v>1606146.11</v>
      </c>
    </row>
    <row r="55" spans="1:47" x14ac:dyDescent="0.2">
      <c r="A55" s="60" t="s">
        <v>314</v>
      </c>
      <c r="B55" s="61" t="s">
        <v>314</v>
      </c>
      <c r="C55" s="61" t="s">
        <v>315</v>
      </c>
      <c r="D55" s="62" t="s">
        <v>315</v>
      </c>
      <c r="E55" s="63" t="s">
        <v>316</v>
      </c>
      <c r="F55" s="62" t="s">
        <v>162</v>
      </c>
      <c r="G55" s="62" t="s">
        <v>25</v>
      </c>
      <c r="H55" s="62" t="str">
        <f t="shared" si="3"/>
        <v>Urban Harris</v>
      </c>
      <c r="I55" s="64">
        <f>INDEX('Encounters and MCO Fees'!N:N,MATCH(A:A,'Encounters and MCO Fees'!G:G,0))</f>
        <v>8995321.6379728504</v>
      </c>
      <c r="J55" s="64">
        <f>INDEX('Encounters and MCO Fees'!M:M,MATCH(A:A,'Encounters and MCO Fees'!G:G,0))</f>
        <v>7636857.4168349896</v>
      </c>
      <c r="K55" s="64">
        <f t="shared" si="4"/>
        <v>16632179.05480784</v>
      </c>
      <c r="L55" s="64">
        <v>7777270.4733194336</v>
      </c>
      <c r="M55" s="64">
        <v>1529081.0583291319</v>
      </c>
      <c r="N55" s="64">
        <f t="shared" si="5"/>
        <v>9306351.5316485651</v>
      </c>
      <c r="O55" s="64">
        <v>17944653.387672268</v>
      </c>
      <c r="P55" s="64">
        <v>2458509.7537600468</v>
      </c>
      <c r="Q55" s="64">
        <f t="shared" si="6"/>
        <v>20403163.141432315</v>
      </c>
      <c r="R55" s="64" t="str">
        <f t="shared" si="7"/>
        <v>Yes</v>
      </c>
      <c r="S55" s="65" t="str">
        <f t="shared" si="7"/>
        <v>Yes</v>
      </c>
      <c r="T55" s="66">
        <f>ROUND(INDEX(Summary!H:H,MATCH(H:H,Summary!A:A,0)),2)</f>
        <v>1.89</v>
      </c>
      <c r="U55" s="66">
        <f>ROUND(INDEX(Summary!I:I,MATCH(H:H,Summary!A:A,0)),2)</f>
        <v>0.41</v>
      </c>
      <c r="V55" s="67">
        <f t="shared" si="8"/>
        <v>17001157.895768687</v>
      </c>
      <c r="W55" s="67">
        <f t="shared" si="8"/>
        <v>3131111.5409023454</v>
      </c>
      <c r="X55" s="64">
        <f t="shared" si="9"/>
        <v>20132269.436671034</v>
      </c>
      <c r="Y55" s="64" t="s">
        <v>163</v>
      </c>
      <c r="Z55" s="64" t="s">
        <v>163</v>
      </c>
      <c r="AA55" s="64" t="b">
        <f t="shared" si="16"/>
        <v>1</v>
      </c>
      <c r="AB55" s="64" t="str">
        <f t="shared" si="17"/>
        <v>No</v>
      </c>
      <c r="AC55" s="64" t="str">
        <f t="shared" si="17"/>
        <v>No</v>
      </c>
      <c r="AD55" s="64" t="str">
        <f t="shared" si="10"/>
        <v>Yes</v>
      </c>
      <c r="AE55" s="66">
        <f t="shared" si="22"/>
        <v>7.0000000000000007E-2</v>
      </c>
      <c r="AF55" s="66">
        <f t="shared" si="11"/>
        <v>0</v>
      </c>
      <c r="AG55" s="64">
        <f t="shared" si="18"/>
        <v>629672.51465809962</v>
      </c>
      <c r="AH55" s="64">
        <f t="shared" si="12"/>
        <v>0</v>
      </c>
      <c r="AI55" s="64">
        <f t="shared" si="13"/>
        <v>629672.51465809962</v>
      </c>
      <c r="AJ55" s="66">
        <v>0</v>
      </c>
      <c r="AK55" s="66">
        <v>0</v>
      </c>
      <c r="AL55" s="64">
        <f t="shared" si="19"/>
        <v>0</v>
      </c>
      <c r="AM55" s="64">
        <f t="shared" si="19"/>
        <v>0</v>
      </c>
      <c r="AN55" s="66">
        <f t="shared" si="20"/>
        <v>1.89</v>
      </c>
      <c r="AO55" s="66">
        <f t="shared" si="20"/>
        <v>0.41</v>
      </c>
      <c r="AP55" s="68">
        <f>IFERROR(INDEX('Encounters and MCO Fees'!Q:Q,MATCH(A:A,'Encounters and MCO Fees'!G:G,0)),0)</f>
        <v>20132269.436671034</v>
      </c>
      <c r="AQ55" s="68">
        <f>IFERROR(INDEX('Encounters and MCO Fees'!R:R,MATCH(A:A,'Encounters and MCO Fees'!G:G,0)),0)</f>
        <v>1249878.5712232171</v>
      </c>
      <c r="AR55" s="68">
        <f t="shared" si="14"/>
        <v>21382148.007894251</v>
      </c>
      <c r="AS55" s="69">
        <f t="shared" si="15"/>
        <v>8555852.7038788069</v>
      </c>
      <c r="AT55" s="69">
        <f>AS55*INDEX('IGT Commitment Suggestions'!H:H,MATCH(G:G,'IGT Commitment Suggestions'!A:A,0))</f>
        <v>3761326.5058070137</v>
      </c>
      <c r="AU55" s="105">
        <f t="shared" si="21"/>
        <v>746603.18</v>
      </c>
    </row>
    <row r="56" spans="1:47" ht="23.25" x14ac:dyDescent="0.2">
      <c r="A56" s="60" t="s">
        <v>317</v>
      </c>
      <c r="B56" s="61" t="s">
        <v>317</v>
      </c>
      <c r="C56" s="61" t="s">
        <v>318</v>
      </c>
      <c r="D56" s="62" t="s">
        <v>318</v>
      </c>
      <c r="E56" s="63" t="s">
        <v>319</v>
      </c>
      <c r="F56" s="62" t="s">
        <v>162</v>
      </c>
      <c r="G56" s="62" t="s">
        <v>26</v>
      </c>
      <c r="H56" s="62" t="str">
        <f t="shared" si="3"/>
        <v>Urban Hidalgo</v>
      </c>
      <c r="I56" s="64">
        <f>INDEX('Encounters and MCO Fees'!N:N,MATCH(A:A,'Encounters and MCO Fees'!G:G,0))</f>
        <v>11000165.243509628</v>
      </c>
      <c r="J56" s="64">
        <f>INDEX('Encounters and MCO Fees'!M:M,MATCH(A:A,'Encounters and MCO Fees'!G:G,0))</f>
        <v>6333129.982233475</v>
      </c>
      <c r="K56" s="64">
        <f t="shared" si="4"/>
        <v>17333295.225743104</v>
      </c>
      <c r="L56" s="64">
        <v>6119936.0664767828</v>
      </c>
      <c r="M56" s="64">
        <v>4560392.4889729163</v>
      </c>
      <c r="N56" s="64">
        <f t="shared" si="5"/>
        <v>10680328.555449698</v>
      </c>
      <c r="O56" s="64">
        <v>19818119.426046129</v>
      </c>
      <c r="P56" s="64">
        <v>6831825.2735811304</v>
      </c>
      <c r="Q56" s="64">
        <f t="shared" si="6"/>
        <v>26649944.699627258</v>
      </c>
      <c r="R56" s="64" t="str">
        <f t="shared" si="7"/>
        <v>Yes</v>
      </c>
      <c r="S56" s="65" t="str">
        <f t="shared" si="7"/>
        <v>Yes</v>
      </c>
      <c r="T56" s="66">
        <f>ROUND(INDEX(Summary!H:H,MATCH(H:H,Summary!A:A,0)),2)</f>
        <v>0.74</v>
      </c>
      <c r="U56" s="66">
        <f>ROUND(INDEX(Summary!I:I,MATCH(H:H,Summary!A:A,0)),2)</f>
        <v>0.57999999999999996</v>
      </c>
      <c r="V56" s="67">
        <f t="shared" si="8"/>
        <v>8140122.2801971249</v>
      </c>
      <c r="W56" s="67">
        <f t="shared" si="8"/>
        <v>3673215.3896954153</v>
      </c>
      <c r="X56" s="64">
        <f t="shared" si="9"/>
        <v>11813337.66989254</v>
      </c>
      <c r="Y56" s="64" t="s">
        <v>163</v>
      </c>
      <c r="Z56" s="64" t="s">
        <v>163</v>
      </c>
      <c r="AA56" s="64" t="b">
        <f t="shared" si="16"/>
        <v>1</v>
      </c>
      <c r="AB56" s="64" t="str">
        <f t="shared" si="17"/>
        <v>Yes</v>
      </c>
      <c r="AC56" s="64" t="str">
        <f t="shared" si="17"/>
        <v>Yes</v>
      </c>
      <c r="AD56" s="64" t="str">
        <f t="shared" si="10"/>
        <v>Yes</v>
      </c>
      <c r="AE56" s="66">
        <f t="shared" si="22"/>
        <v>0.74</v>
      </c>
      <c r="AF56" s="66">
        <f t="shared" si="11"/>
        <v>0.35</v>
      </c>
      <c r="AG56" s="64">
        <f t="shared" si="18"/>
        <v>8140122.2801971249</v>
      </c>
      <c r="AH56" s="64">
        <f t="shared" si="12"/>
        <v>2216595.4937817161</v>
      </c>
      <c r="AI56" s="64">
        <f t="shared" si="13"/>
        <v>10356717.773978841</v>
      </c>
      <c r="AJ56" s="66">
        <v>0.73</v>
      </c>
      <c r="AK56" s="66">
        <v>0.3</v>
      </c>
      <c r="AL56" s="64">
        <f t="shared" si="19"/>
        <v>8030120.627762028</v>
      </c>
      <c r="AM56" s="64">
        <f t="shared" si="19"/>
        <v>1899938.9946700423</v>
      </c>
      <c r="AN56" s="66">
        <f t="shared" si="20"/>
        <v>1.47</v>
      </c>
      <c r="AO56" s="66">
        <f t="shared" si="20"/>
        <v>0.87999999999999989</v>
      </c>
      <c r="AP56" s="68">
        <f>IFERROR(INDEX('Encounters and MCO Fees'!Q:Q,MATCH(A:A,'Encounters and MCO Fees'!G:G,0)),0)</f>
        <v>21743397.29232461</v>
      </c>
      <c r="AQ56" s="68">
        <f>IFERROR(INDEX('Encounters and MCO Fees'!R:R,MATCH(A:A,'Encounters and MCO Fees'!G:G,0)),0)</f>
        <v>1342145.362928299</v>
      </c>
      <c r="AR56" s="68">
        <f t="shared" si="14"/>
        <v>23085542.655252907</v>
      </c>
      <c r="AS56" s="69">
        <f t="shared" si="15"/>
        <v>9237449.0380729008</v>
      </c>
      <c r="AT56" s="69">
        <f>AS56*INDEX('IGT Commitment Suggestions'!H:H,MATCH(G:G,'IGT Commitment Suggestions'!A:A,0))</f>
        <v>4546552.6609827867</v>
      </c>
      <c r="AU56" s="105">
        <f t="shared" si="21"/>
        <v>902466.37</v>
      </c>
    </row>
    <row r="57" spans="1:47" x14ac:dyDescent="0.2">
      <c r="A57" s="60" t="s">
        <v>320</v>
      </c>
      <c r="B57" s="61" t="s">
        <v>320</v>
      </c>
      <c r="C57" s="61" t="s">
        <v>321</v>
      </c>
      <c r="D57" s="62" t="s">
        <v>321</v>
      </c>
      <c r="E57" s="63" t="s">
        <v>322</v>
      </c>
      <c r="F57" s="62" t="s">
        <v>162</v>
      </c>
      <c r="G57" s="62" t="s">
        <v>24</v>
      </c>
      <c r="H57" s="62" t="str">
        <f t="shared" si="3"/>
        <v>Urban El Paso</v>
      </c>
      <c r="I57" s="64">
        <f>INDEX('Encounters and MCO Fees'!N:N,MATCH(A:A,'Encounters and MCO Fees'!G:G,0))</f>
        <v>10712737.385211315</v>
      </c>
      <c r="J57" s="64">
        <f>INDEX('Encounters and MCO Fees'!M:M,MATCH(A:A,'Encounters and MCO Fees'!G:G,0))</f>
        <v>5500941.0171991084</v>
      </c>
      <c r="K57" s="64">
        <f t="shared" si="4"/>
        <v>16213678.402410423</v>
      </c>
      <c r="L57" s="64">
        <v>4273130.1277769972</v>
      </c>
      <c r="M57" s="64">
        <v>3425114.9438561578</v>
      </c>
      <c r="N57" s="64">
        <f t="shared" si="5"/>
        <v>7698245.0716331545</v>
      </c>
      <c r="O57" s="64">
        <v>28956458.116266754</v>
      </c>
      <c r="P57" s="64">
        <v>8746419.7529987451</v>
      </c>
      <c r="Q57" s="64">
        <f t="shared" si="6"/>
        <v>37702877.869265497</v>
      </c>
      <c r="R57" s="64" t="str">
        <f t="shared" si="7"/>
        <v>Yes</v>
      </c>
      <c r="S57" s="65" t="str">
        <f t="shared" si="7"/>
        <v>Yes</v>
      </c>
      <c r="T57" s="66">
        <f>ROUND(INDEX(Summary!H:H,MATCH(H:H,Summary!A:A,0)),2)</f>
        <v>0.11</v>
      </c>
      <c r="U57" s="66">
        <f>ROUND(INDEX(Summary!I:I,MATCH(H:H,Summary!A:A,0)),2)</f>
        <v>0.56000000000000005</v>
      </c>
      <c r="V57" s="67">
        <f t="shared" si="8"/>
        <v>1178401.1123732447</v>
      </c>
      <c r="W57" s="67">
        <f t="shared" si="8"/>
        <v>3080526.969631501</v>
      </c>
      <c r="X57" s="64">
        <f t="shared" si="9"/>
        <v>4258928.0820047455</v>
      </c>
      <c r="Y57" s="64" t="s">
        <v>163</v>
      </c>
      <c r="Z57" s="64" t="s">
        <v>163</v>
      </c>
      <c r="AA57" s="64" t="b">
        <f t="shared" si="16"/>
        <v>1</v>
      </c>
      <c r="AB57" s="64" t="str">
        <f t="shared" si="17"/>
        <v>Yes</v>
      </c>
      <c r="AC57" s="64" t="str">
        <f t="shared" si="17"/>
        <v>Yes</v>
      </c>
      <c r="AD57" s="64" t="str">
        <f t="shared" si="10"/>
        <v>Yes</v>
      </c>
      <c r="AE57" s="66">
        <f t="shared" si="22"/>
        <v>1.81</v>
      </c>
      <c r="AF57" s="66">
        <f t="shared" si="11"/>
        <v>0.72</v>
      </c>
      <c r="AG57" s="64">
        <f t="shared" si="18"/>
        <v>19390054.66723248</v>
      </c>
      <c r="AH57" s="64">
        <f t="shared" si="12"/>
        <v>3960677.5323833581</v>
      </c>
      <c r="AI57" s="64">
        <f t="shared" si="13"/>
        <v>23350732.199615836</v>
      </c>
      <c r="AJ57" s="66">
        <v>1.76</v>
      </c>
      <c r="AK57" s="66">
        <v>0.71</v>
      </c>
      <c r="AL57" s="64">
        <f t="shared" si="19"/>
        <v>18854417.797971915</v>
      </c>
      <c r="AM57" s="64">
        <f t="shared" si="19"/>
        <v>3905668.1222113669</v>
      </c>
      <c r="AN57" s="66">
        <f t="shared" si="20"/>
        <v>1.87</v>
      </c>
      <c r="AO57" s="66">
        <f t="shared" si="20"/>
        <v>1.27</v>
      </c>
      <c r="AP57" s="68">
        <f>IFERROR(INDEX('Encounters and MCO Fees'!Q:Q,MATCH(A:A,'Encounters and MCO Fees'!G:G,0)),0)</f>
        <v>27019014.002188027</v>
      </c>
      <c r="AQ57" s="68">
        <f>IFERROR(INDEX('Encounters and MCO Fees'!R:R,MATCH(A:A,'Encounters and MCO Fees'!G:G,0)),0)</f>
        <v>1662220.9628330264</v>
      </c>
      <c r="AR57" s="68">
        <f t="shared" si="14"/>
        <v>28681234.965021051</v>
      </c>
      <c r="AS57" s="69">
        <f t="shared" si="15"/>
        <v>11476509.358903525</v>
      </c>
      <c r="AT57" s="69">
        <f>AS57*INDEX('IGT Commitment Suggestions'!H:H,MATCH(G:G,'IGT Commitment Suggestions'!A:A,0))</f>
        <v>5637027.9172058487</v>
      </c>
      <c r="AU57" s="105">
        <f t="shared" si="21"/>
        <v>1118919.8700000001</v>
      </c>
    </row>
    <row r="58" spans="1:47" ht="23.25" x14ac:dyDescent="0.2">
      <c r="A58" s="60" t="s">
        <v>323</v>
      </c>
      <c r="B58" s="61" t="s">
        <v>323</v>
      </c>
      <c r="C58" s="61" t="s">
        <v>324</v>
      </c>
      <c r="D58" s="62" t="s">
        <v>324</v>
      </c>
      <c r="E58" s="63" t="s">
        <v>325</v>
      </c>
      <c r="F58" s="62" t="s">
        <v>162</v>
      </c>
      <c r="G58" s="62" t="s">
        <v>34</v>
      </c>
      <c r="H58" s="62" t="str">
        <f t="shared" si="3"/>
        <v>Urban Travis</v>
      </c>
      <c r="I58" s="64">
        <f>INDEX('Encounters and MCO Fees'!N:N,MATCH(A:A,'Encounters and MCO Fees'!G:G,0))</f>
        <v>8899568.3462695442</v>
      </c>
      <c r="J58" s="64">
        <f>INDEX('Encounters and MCO Fees'!M:M,MATCH(A:A,'Encounters and MCO Fees'!G:G,0))</f>
        <v>5802744.6245446075</v>
      </c>
      <c r="K58" s="64">
        <f t="shared" si="4"/>
        <v>14702312.970814152</v>
      </c>
      <c r="L58" s="64">
        <v>11513739.989214305</v>
      </c>
      <c r="M58" s="64">
        <v>6898354.3424100811</v>
      </c>
      <c r="N58" s="64">
        <f t="shared" si="5"/>
        <v>18412094.331624385</v>
      </c>
      <c r="O58" s="64">
        <v>21762433.523939196</v>
      </c>
      <c r="P58" s="64">
        <v>7300401.0010388726</v>
      </c>
      <c r="Q58" s="64">
        <f t="shared" si="6"/>
        <v>29062834.524978068</v>
      </c>
      <c r="R58" s="64" t="str">
        <f t="shared" si="7"/>
        <v>Yes</v>
      </c>
      <c r="S58" s="65" t="str">
        <f t="shared" si="7"/>
        <v>Yes</v>
      </c>
      <c r="T58" s="66">
        <f>ROUND(INDEX(Summary!H:H,MATCH(H:H,Summary!A:A,0)),2)</f>
        <v>0.4</v>
      </c>
      <c r="U58" s="66">
        <f>ROUND(INDEX(Summary!I:I,MATCH(H:H,Summary!A:A,0)),2)</f>
        <v>1.2</v>
      </c>
      <c r="V58" s="67">
        <f t="shared" si="8"/>
        <v>3559827.3385078181</v>
      </c>
      <c r="W58" s="67">
        <f t="shared" si="8"/>
        <v>6963293.5494535286</v>
      </c>
      <c r="X58" s="64">
        <f t="shared" si="9"/>
        <v>10523120.887961347</v>
      </c>
      <c r="Y58" s="64" t="s">
        <v>163</v>
      </c>
      <c r="Z58" s="64" t="s">
        <v>163</v>
      </c>
      <c r="AA58" s="64" t="b">
        <f t="shared" si="16"/>
        <v>1</v>
      </c>
      <c r="AB58" s="64" t="str">
        <f t="shared" si="17"/>
        <v>Yes</v>
      </c>
      <c r="AC58" s="64" t="str">
        <f t="shared" si="17"/>
        <v>No</v>
      </c>
      <c r="AD58" s="64" t="str">
        <f t="shared" si="10"/>
        <v>Yes</v>
      </c>
      <c r="AE58" s="66">
        <f t="shared" si="22"/>
        <v>1.42</v>
      </c>
      <c r="AF58" s="66">
        <f t="shared" si="11"/>
        <v>0.04</v>
      </c>
      <c r="AG58" s="64">
        <f t="shared" si="18"/>
        <v>12637387.051702753</v>
      </c>
      <c r="AH58" s="64">
        <f t="shared" si="12"/>
        <v>232109.78498178429</v>
      </c>
      <c r="AI58" s="64">
        <f t="shared" si="13"/>
        <v>12869496.836684536</v>
      </c>
      <c r="AJ58" s="66">
        <v>1.42</v>
      </c>
      <c r="AK58" s="66">
        <v>0</v>
      </c>
      <c r="AL58" s="64">
        <f t="shared" si="19"/>
        <v>12637387.051702753</v>
      </c>
      <c r="AM58" s="64">
        <f t="shared" si="19"/>
        <v>0</v>
      </c>
      <c r="AN58" s="66">
        <f t="shared" si="20"/>
        <v>1.8199999999999998</v>
      </c>
      <c r="AO58" s="66">
        <f t="shared" si="20"/>
        <v>1.2</v>
      </c>
      <c r="AP58" s="68">
        <f>IFERROR(INDEX('Encounters and MCO Fees'!Q:Q,MATCH(A:A,'Encounters and MCO Fees'!G:G,0)),0)</f>
        <v>23160507.939664096</v>
      </c>
      <c r="AQ58" s="68">
        <f>IFERROR(INDEX('Encounters and MCO Fees'!R:R,MATCH(A:A,'Encounters and MCO Fees'!G:G,0)),0)</f>
        <v>1460193.5384032396</v>
      </c>
      <c r="AR58" s="68">
        <f t="shared" si="14"/>
        <v>24620701.478067335</v>
      </c>
      <c r="AS58" s="69">
        <f t="shared" si="15"/>
        <v>9851727.489433866</v>
      </c>
      <c r="AT58" s="69">
        <f>AS58*INDEX('IGT Commitment Suggestions'!H:H,MATCH(G:G,'IGT Commitment Suggestions'!A:A,0))</f>
        <v>4829755.4588434035</v>
      </c>
      <c r="AU58" s="105">
        <f t="shared" si="21"/>
        <v>958680.61</v>
      </c>
    </row>
    <row r="59" spans="1:47" x14ac:dyDescent="0.2">
      <c r="A59" s="60" t="s">
        <v>326</v>
      </c>
      <c r="B59" s="61" t="s">
        <v>326</v>
      </c>
      <c r="C59" s="61" t="s">
        <v>327</v>
      </c>
      <c r="D59" s="62" t="s">
        <v>327</v>
      </c>
      <c r="E59" s="63" t="s">
        <v>328</v>
      </c>
      <c r="F59" s="62" t="s">
        <v>173</v>
      </c>
      <c r="G59" s="62" t="s">
        <v>34</v>
      </c>
      <c r="H59" s="62" t="str">
        <f t="shared" si="3"/>
        <v>Children's Travis</v>
      </c>
      <c r="I59" s="64">
        <f>INDEX('Encounters and MCO Fees'!N:N,MATCH(A:A,'Encounters and MCO Fees'!G:G,0))</f>
        <v>55739533.090755835</v>
      </c>
      <c r="J59" s="64">
        <f>INDEX('Encounters and MCO Fees'!M:M,MATCH(A:A,'Encounters and MCO Fees'!G:G,0))</f>
        <v>17258587.267872505</v>
      </c>
      <c r="K59" s="64">
        <f t="shared" si="4"/>
        <v>72998120.358628333</v>
      </c>
      <c r="L59" s="64">
        <v>-7120589.0093540698</v>
      </c>
      <c r="M59" s="64">
        <v>7001127.1305864751</v>
      </c>
      <c r="N59" s="64">
        <f t="shared" si="5"/>
        <v>-119461.8787675947</v>
      </c>
      <c r="O59" s="64">
        <v>118817324.25482066</v>
      </c>
      <c r="P59" s="64">
        <v>37022043.890349165</v>
      </c>
      <c r="Q59" s="64">
        <f t="shared" si="6"/>
        <v>155839368.14516982</v>
      </c>
      <c r="R59" s="64" t="str">
        <f t="shared" si="7"/>
        <v>Yes</v>
      </c>
      <c r="S59" s="65" t="str">
        <f t="shared" si="7"/>
        <v>Yes</v>
      </c>
      <c r="T59" s="66">
        <f>ROUND(INDEX(Summary!H:H,MATCH(H:H,Summary!A:A,0)),2)</f>
        <v>0</v>
      </c>
      <c r="U59" s="66">
        <f>ROUND(INDEX(Summary!I:I,MATCH(H:H,Summary!A:A,0)),2)</f>
        <v>0.41</v>
      </c>
      <c r="V59" s="67">
        <f t="shared" si="8"/>
        <v>0</v>
      </c>
      <c r="W59" s="67">
        <f t="shared" si="8"/>
        <v>7076020.779827727</v>
      </c>
      <c r="X59" s="64">
        <f t="shared" si="9"/>
        <v>7076020.779827727</v>
      </c>
      <c r="Y59" s="64" t="s">
        <v>163</v>
      </c>
      <c r="Z59" s="64" t="s">
        <v>163</v>
      </c>
      <c r="AA59" s="64" t="b">
        <f t="shared" si="16"/>
        <v>1</v>
      </c>
      <c r="AB59" s="64" t="str">
        <f t="shared" si="17"/>
        <v>Yes</v>
      </c>
      <c r="AC59" s="64" t="str">
        <f t="shared" si="17"/>
        <v>Yes</v>
      </c>
      <c r="AD59" s="64" t="str">
        <f t="shared" si="10"/>
        <v>Yes</v>
      </c>
      <c r="AE59" s="66">
        <f t="shared" si="22"/>
        <v>1.48</v>
      </c>
      <c r="AF59" s="66">
        <f t="shared" si="11"/>
        <v>1.21</v>
      </c>
      <c r="AG59" s="64">
        <f t="shared" si="18"/>
        <v>82494508.974318638</v>
      </c>
      <c r="AH59" s="64">
        <f t="shared" si="12"/>
        <v>20882890.594125729</v>
      </c>
      <c r="AI59" s="64">
        <f t="shared" si="13"/>
        <v>103377399.56844437</v>
      </c>
      <c r="AJ59" s="66">
        <v>1.48</v>
      </c>
      <c r="AK59" s="66">
        <v>1.2</v>
      </c>
      <c r="AL59" s="64">
        <f t="shared" si="19"/>
        <v>82494508.974318638</v>
      </c>
      <c r="AM59" s="64">
        <f t="shared" si="19"/>
        <v>20710304.721447006</v>
      </c>
      <c r="AN59" s="66">
        <f t="shared" si="20"/>
        <v>1.48</v>
      </c>
      <c r="AO59" s="66">
        <f t="shared" si="20"/>
        <v>1.6099999999999999</v>
      </c>
      <c r="AP59" s="68">
        <f>IFERROR(INDEX('Encounters and MCO Fees'!Q:Q,MATCH(A:A,'Encounters and MCO Fees'!G:G,0)),0)</f>
        <v>110280834.47559337</v>
      </c>
      <c r="AQ59" s="68">
        <f>IFERROR(INDEX('Encounters and MCO Fees'!R:R,MATCH(A:A,'Encounters and MCO Fees'!G:G,0)),0)</f>
        <v>6732471.9047402674</v>
      </c>
      <c r="AR59" s="68">
        <f t="shared" si="14"/>
        <v>117013306.38033365</v>
      </c>
      <c r="AS59" s="69">
        <f t="shared" si="15"/>
        <v>46821704.415026717</v>
      </c>
      <c r="AT59" s="69">
        <f>AS59*INDEX('IGT Commitment Suggestions'!H:H,MATCH(G:G,'IGT Commitment Suggestions'!A:A,0))</f>
        <v>22954084.218566086</v>
      </c>
      <c r="AU59" s="105">
        <f t="shared" si="21"/>
        <v>4556262.8499999996</v>
      </c>
    </row>
    <row r="60" spans="1:47" ht="23.25" x14ac:dyDescent="0.2">
      <c r="A60" s="60" t="s">
        <v>329</v>
      </c>
      <c r="B60" s="61" t="s">
        <v>329</v>
      </c>
      <c r="C60" s="61" t="s">
        <v>330</v>
      </c>
      <c r="D60" s="62" t="s">
        <v>330</v>
      </c>
      <c r="E60" s="63" t="s">
        <v>331</v>
      </c>
      <c r="F60" s="62" t="s">
        <v>162</v>
      </c>
      <c r="G60" s="62" t="s">
        <v>26</v>
      </c>
      <c r="H60" s="62" t="str">
        <f t="shared" si="3"/>
        <v>Urban Hidalgo</v>
      </c>
      <c r="I60" s="64">
        <f>INDEX('Encounters and MCO Fees'!N:N,MATCH(A:A,'Encounters and MCO Fees'!G:G,0))</f>
        <v>10611832.352479136</v>
      </c>
      <c r="J60" s="64">
        <f>INDEX('Encounters and MCO Fees'!M:M,MATCH(A:A,'Encounters and MCO Fees'!G:G,0))</f>
        <v>4388214.4688083669</v>
      </c>
      <c r="K60" s="64">
        <f t="shared" si="4"/>
        <v>15000046.821287502</v>
      </c>
      <c r="L60" s="64">
        <v>3692005.9744726121</v>
      </c>
      <c r="M60" s="64">
        <v>3568405.4462776552</v>
      </c>
      <c r="N60" s="64">
        <f t="shared" si="5"/>
        <v>7260411.4207502678</v>
      </c>
      <c r="O60" s="64">
        <v>18523158.818613905</v>
      </c>
      <c r="P60" s="64">
        <v>5537605.4955476839</v>
      </c>
      <c r="Q60" s="64">
        <f t="shared" si="6"/>
        <v>24060764.314161591</v>
      </c>
      <c r="R60" s="64" t="str">
        <f t="shared" si="7"/>
        <v>Yes</v>
      </c>
      <c r="S60" s="65" t="str">
        <f t="shared" si="7"/>
        <v>Yes</v>
      </c>
      <c r="T60" s="66">
        <f>ROUND(INDEX(Summary!H:H,MATCH(H:H,Summary!A:A,0)),2)</f>
        <v>0.74</v>
      </c>
      <c r="U60" s="66">
        <f>ROUND(INDEX(Summary!I:I,MATCH(H:H,Summary!A:A,0)),2)</f>
        <v>0.57999999999999996</v>
      </c>
      <c r="V60" s="67">
        <f t="shared" si="8"/>
        <v>7852755.9408345604</v>
      </c>
      <c r="W60" s="67">
        <f t="shared" si="8"/>
        <v>2545164.3919088528</v>
      </c>
      <c r="X60" s="64">
        <f t="shared" si="9"/>
        <v>10397920.332743414</v>
      </c>
      <c r="Y60" s="64" t="s">
        <v>163</v>
      </c>
      <c r="Z60" s="64" t="s">
        <v>163</v>
      </c>
      <c r="AA60" s="64" t="b">
        <f t="shared" si="16"/>
        <v>1</v>
      </c>
      <c r="AB60" s="64" t="str">
        <f t="shared" si="17"/>
        <v>Yes</v>
      </c>
      <c r="AC60" s="64" t="str">
        <f t="shared" si="17"/>
        <v>Yes</v>
      </c>
      <c r="AD60" s="64" t="str">
        <f t="shared" si="10"/>
        <v>Yes</v>
      </c>
      <c r="AE60" s="66">
        <f t="shared" si="22"/>
        <v>0.7</v>
      </c>
      <c r="AF60" s="66">
        <f t="shared" si="11"/>
        <v>0.48</v>
      </c>
      <c r="AG60" s="64">
        <f t="shared" si="18"/>
        <v>7428282.6467353944</v>
      </c>
      <c r="AH60" s="64">
        <f t="shared" si="12"/>
        <v>2106342.9450280159</v>
      </c>
      <c r="AI60" s="64">
        <f t="shared" si="13"/>
        <v>9534625.5917634107</v>
      </c>
      <c r="AJ60" s="66">
        <v>0.7</v>
      </c>
      <c r="AK60" s="66">
        <v>0.41</v>
      </c>
      <c r="AL60" s="64">
        <f t="shared" si="19"/>
        <v>7428282.6467353944</v>
      </c>
      <c r="AM60" s="64">
        <f t="shared" si="19"/>
        <v>1799167.9322114303</v>
      </c>
      <c r="AN60" s="66">
        <f t="shared" si="20"/>
        <v>1.44</v>
      </c>
      <c r="AO60" s="66">
        <f t="shared" si="20"/>
        <v>0.99</v>
      </c>
      <c r="AP60" s="68">
        <f>IFERROR(INDEX('Encounters and MCO Fees'!Q:Q,MATCH(A:A,'Encounters and MCO Fees'!G:G,0)),0)</f>
        <v>19625370.911690235</v>
      </c>
      <c r="AQ60" s="68">
        <f>IFERROR(INDEX('Encounters and MCO Fees'!R:R,MATCH(A:A,'Encounters and MCO Fees'!G:G,0)),0)</f>
        <v>1206468.4936182506</v>
      </c>
      <c r="AR60" s="68">
        <f t="shared" si="14"/>
        <v>20831839.405308485</v>
      </c>
      <c r="AS60" s="69">
        <f t="shared" si="15"/>
        <v>8335652.2196401395</v>
      </c>
      <c r="AT60" s="69">
        <f>AS60*INDEX('IGT Commitment Suggestions'!H:H,MATCH(G:G,'IGT Commitment Suggestions'!A:A,0))</f>
        <v>4102699.9579678611</v>
      </c>
      <c r="AU60" s="105">
        <f t="shared" si="21"/>
        <v>814363.98</v>
      </c>
    </row>
    <row r="61" spans="1:47" x14ac:dyDescent="0.2">
      <c r="A61" s="60" t="s">
        <v>332</v>
      </c>
      <c r="B61" s="61" t="s">
        <v>332</v>
      </c>
      <c r="C61" s="61" t="s">
        <v>333</v>
      </c>
      <c r="D61" s="62" t="s">
        <v>333</v>
      </c>
      <c r="E61" s="63" t="s">
        <v>334</v>
      </c>
      <c r="F61" s="62" t="s">
        <v>162</v>
      </c>
      <c r="G61" s="62" t="s">
        <v>25</v>
      </c>
      <c r="H61" s="62" t="str">
        <f t="shared" si="3"/>
        <v>Urban Harris</v>
      </c>
      <c r="I61" s="64">
        <f>INDEX('Encounters and MCO Fees'!N:N,MATCH(A:A,'Encounters and MCO Fees'!G:G,0))</f>
        <v>8124928.8543670354</v>
      </c>
      <c r="J61" s="64">
        <f>INDEX('Encounters and MCO Fees'!M:M,MATCH(A:A,'Encounters and MCO Fees'!G:G,0))</f>
        <v>7004478.5144192073</v>
      </c>
      <c r="K61" s="64">
        <f t="shared" si="4"/>
        <v>15129407.368786242</v>
      </c>
      <c r="L61" s="64">
        <v>9867104.8306031004</v>
      </c>
      <c r="M61" s="64">
        <v>4778060.4366475195</v>
      </c>
      <c r="N61" s="64">
        <f t="shared" si="5"/>
        <v>14645165.26725062</v>
      </c>
      <c r="O61" s="64">
        <v>17810973.725672986</v>
      </c>
      <c r="P61" s="64">
        <v>8576091.488585256</v>
      </c>
      <c r="Q61" s="64">
        <f t="shared" si="6"/>
        <v>26387065.214258242</v>
      </c>
      <c r="R61" s="64" t="str">
        <f t="shared" si="7"/>
        <v>Yes</v>
      </c>
      <c r="S61" s="65" t="str">
        <f t="shared" si="7"/>
        <v>Yes</v>
      </c>
      <c r="T61" s="66">
        <f>ROUND(INDEX(Summary!H:H,MATCH(H:H,Summary!A:A,0)),2)</f>
        <v>1.89</v>
      </c>
      <c r="U61" s="66">
        <f>ROUND(INDEX(Summary!I:I,MATCH(H:H,Summary!A:A,0)),2)</f>
        <v>0.41</v>
      </c>
      <c r="V61" s="67">
        <f t="shared" si="8"/>
        <v>15356115.534753697</v>
      </c>
      <c r="W61" s="67">
        <f t="shared" si="8"/>
        <v>2871836.1909118746</v>
      </c>
      <c r="X61" s="64">
        <f t="shared" si="9"/>
        <v>18227951.725665573</v>
      </c>
      <c r="Y61" s="64" t="s">
        <v>163</v>
      </c>
      <c r="Z61" s="64" t="s">
        <v>163</v>
      </c>
      <c r="AA61" s="64" t="b">
        <f t="shared" si="16"/>
        <v>1</v>
      </c>
      <c r="AB61" s="64" t="str">
        <f t="shared" si="17"/>
        <v>No</v>
      </c>
      <c r="AC61" s="64" t="str">
        <f t="shared" si="17"/>
        <v>Yes</v>
      </c>
      <c r="AD61" s="64" t="str">
        <f t="shared" si="10"/>
        <v>Yes</v>
      </c>
      <c r="AE61" s="66">
        <f t="shared" si="22"/>
        <v>0.21</v>
      </c>
      <c r="AF61" s="66">
        <f t="shared" si="11"/>
        <v>0.56999999999999995</v>
      </c>
      <c r="AG61" s="64">
        <f t="shared" si="18"/>
        <v>1706235.0594170773</v>
      </c>
      <c r="AH61" s="64">
        <f t="shared" si="12"/>
        <v>3992552.7532189479</v>
      </c>
      <c r="AI61" s="64">
        <f t="shared" si="13"/>
        <v>5698787.8126360252</v>
      </c>
      <c r="AJ61" s="66">
        <v>0</v>
      </c>
      <c r="AK61" s="66">
        <v>0.01</v>
      </c>
      <c r="AL61" s="64">
        <f t="shared" si="19"/>
        <v>0</v>
      </c>
      <c r="AM61" s="64">
        <f t="shared" si="19"/>
        <v>70044.785144192079</v>
      </c>
      <c r="AN61" s="66">
        <f t="shared" si="20"/>
        <v>1.89</v>
      </c>
      <c r="AO61" s="66">
        <f t="shared" si="20"/>
        <v>0.42</v>
      </c>
      <c r="AP61" s="68">
        <f>IFERROR(INDEX('Encounters and MCO Fees'!Q:Q,MATCH(A:A,'Encounters and MCO Fees'!G:G,0)),0)</f>
        <v>18297996.510809764</v>
      </c>
      <c r="AQ61" s="68">
        <f>IFERROR(INDEX('Encounters and MCO Fees'!R:R,MATCH(A:A,'Encounters and MCO Fees'!G:G,0)),0)</f>
        <v>1142178.903292292</v>
      </c>
      <c r="AR61" s="68">
        <f t="shared" si="14"/>
        <v>19440175.414102055</v>
      </c>
      <c r="AS61" s="69">
        <f t="shared" si="15"/>
        <v>7778791.7901987983</v>
      </c>
      <c r="AT61" s="69">
        <f>AS61*INDEX('IGT Commitment Suggestions'!H:H,MATCH(G:G,'IGT Commitment Suggestions'!A:A,0))</f>
        <v>3419714.756235146</v>
      </c>
      <c r="AU61" s="105">
        <f t="shared" si="21"/>
        <v>678795.07</v>
      </c>
    </row>
    <row r="62" spans="1:47" x14ac:dyDescent="0.2">
      <c r="A62" s="60" t="s">
        <v>335</v>
      </c>
      <c r="B62" s="61" t="s">
        <v>335</v>
      </c>
      <c r="C62" s="61" t="s">
        <v>336</v>
      </c>
      <c r="D62" s="62" t="s">
        <v>336</v>
      </c>
      <c r="E62" s="63" t="s">
        <v>337</v>
      </c>
      <c r="F62" s="62" t="s">
        <v>162</v>
      </c>
      <c r="G62" s="62" t="s">
        <v>27</v>
      </c>
      <c r="H62" s="62" t="str">
        <f t="shared" si="3"/>
        <v>Urban Jefferson</v>
      </c>
      <c r="I62" s="64">
        <f>INDEX('Encounters and MCO Fees'!N:N,MATCH(A:A,'Encounters and MCO Fees'!G:G,0))</f>
        <v>10205736.648430081</v>
      </c>
      <c r="J62" s="64">
        <f>INDEX('Encounters and MCO Fees'!M:M,MATCH(A:A,'Encounters and MCO Fees'!G:G,0))</f>
        <v>6642308.5021514632</v>
      </c>
      <c r="K62" s="64">
        <f t="shared" si="4"/>
        <v>16848045.150581546</v>
      </c>
      <c r="L62" s="64">
        <v>7982421.2902870951</v>
      </c>
      <c r="M62" s="64">
        <v>6065939.1127150292</v>
      </c>
      <c r="N62" s="64">
        <f t="shared" si="5"/>
        <v>14048360.403002124</v>
      </c>
      <c r="O62" s="64">
        <v>22562710.918378986</v>
      </c>
      <c r="P62" s="64">
        <v>10435468.802580986</v>
      </c>
      <c r="Q62" s="64">
        <f t="shared" si="6"/>
        <v>32998179.720959973</v>
      </c>
      <c r="R62" s="64" t="str">
        <f t="shared" si="7"/>
        <v>Yes</v>
      </c>
      <c r="S62" s="65" t="str">
        <f t="shared" si="7"/>
        <v>Yes</v>
      </c>
      <c r="T62" s="66">
        <f>ROUND(INDEX(Summary!H:H,MATCH(H:H,Summary!A:A,0)),2)</f>
        <v>0.84</v>
      </c>
      <c r="U62" s="66">
        <f>ROUND(INDEX(Summary!I:I,MATCH(H:H,Summary!A:A,0)),2)</f>
        <v>1.1299999999999999</v>
      </c>
      <c r="V62" s="67">
        <f t="shared" si="8"/>
        <v>8572818.784681268</v>
      </c>
      <c r="W62" s="67">
        <f t="shared" si="8"/>
        <v>7505808.6074311528</v>
      </c>
      <c r="X62" s="64">
        <f t="shared" si="9"/>
        <v>16078627.392112421</v>
      </c>
      <c r="Y62" s="64" t="s">
        <v>163</v>
      </c>
      <c r="Z62" s="64" t="s">
        <v>163</v>
      </c>
      <c r="AA62" s="64" t="b">
        <f t="shared" si="16"/>
        <v>1</v>
      </c>
      <c r="AB62" s="64" t="str">
        <f t="shared" si="17"/>
        <v>Yes</v>
      </c>
      <c r="AC62" s="64" t="str">
        <f t="shared" si="17"/>
        <v>Yes</v>
      </c>
      <c r="AD62" s="64" t="str">
        <f t="shared" si="10"/>
        <v>Yes</v>
      </c>
      <c r="AE62" s="66">
        <f t="shared" si="22"/>
        <v>0.95</v>
      </c>
      <c r="AF62" s="66">
        <f t="shared" si="11"/>
        <v>0.31</v>
      </c>
      <c r="AG62" s="64">
        <f t="shared" si="18"/>
        <v>9695449.8160085771</v>
      </c>
      <c r="AH62" s="64">
        <f t="shared" si="12"/>
        <v>2059115.6356669536</v>
      </c>
      <c r="AI62" s="64">
        <f t="shared" si="13"/>
        <v>11754565.451675531</v>
      </c>
      <c r="AJ62" s="66">
        <v>0.89</v>
      </c>
      <c r="AK62" s="66">
        <v>0.28000000000000003</v>
      </c>
      <c r="AL62" s="64">
        <f t="shared" si="19"/>
        <v>9083105.617102772</v>
      </c>
      <c r="AM62" s="64">
        <f t="shared" si="19"/>
        <v>1859846.3806024098</v>
      </c>
      <c r="AN62" s="66">
        <f t="shared" si="20"/>
        <v>1.73</v>
      </c>
      <c r="AO62" s="66">
        <f t="shared" si="20"/>
        <v>1.41</v>
      </c>
      <c r="AP62" s="68">
        <f>IFERROR(INDEX('Encounters and MCO Fees'!Q:Q,MATCH(A:A,'Encounters and MCO Fees'!G:G,0)),0)</f>
        <v>27021579.389817603</v>
      </c>
      <c r="AQ62" s="68">
        <f>IFERROR(INDEX('Encounters and MCO Fees'!R:R,MATCH(A:A,'Encounters and MCO Fees'!G:G,0)),0)</f>
        <v>1676976.837586238</v>
      </c>
      <c r="AR62" s="68">
        <f t="shared" si="14"/>
        <v>28698556.227403842</v>
      </c>
      <c r="AS62" s="69">
        <f t="shared" si="15"/>
        <v>11483440.288833376</v>
      </c>
      <c r="AT62" s="69">
        <f>AS62*INDEX('IGT Commitment Suggestions'!H:H,MATCH(G:G,'IGT Commitment Suggestions'!A:A,0))</f>
        <v>5591766.3294131896</v>
      </c>
      <c r="AU62" s="105">
        <f t="shared" si="21"/>
        <v>1109935.69</v>
      </c>
    </row>
    <row r="63" spans="1:47" x14ac:dyDescent="0.2">
      <c r="A63" s="60" t="s">
        <v>338</v>
      </c>
      <c r="B63" s="61" t="s">
        <v>338</v>
      </c>
      <c r="C63" s="61" t="s">
        <v>339</v>
      </c>
      <c r="D63" s="62" t="s">
        <v>339</v>
      </c>
      <c r="E63" s="63" t="s">
        <v>340</v>
      </c>
      <c r="F63" s="62" t="s">
        <v>162</v>
      </c>
      <c r="G63" s="62" t="s">
        <v>23</v>
      </c>
      <c r="H63" s="62" t="str">
        <f t="shared" si="3"/>
        <v>Urban Dallas</v>
      </c>
      <c r="I63" s="64">
        <f>INDEX('Encounters and MCO Fees'!N:N,MATCH(A:A,'Encounters and MCO Fees'!G:G,0))</f>
        <v>8982113.3935876582</v>
      </c>
      <c r="J63" s="64">
        <f>INDEX('Encounters and MCO Fees'!M:M,MATCH(A:A,'Encounters and MCO Fees'!G:G,0))</f>
        <v>2997243.51241105</v>
      </c>
      <c r="K63" s="64">
        <f t="shared" si="4"/>
        <v>11979356.905998709</v>
      </c>
      <c r="L63" s="64">
        <v>10355403.260934114</v>
      </c>
      <c r="M63" s="64">
        <v>2293676.1203916627</v>
      </c>
      <c r="N63" s="64">
        <f t="shared" si="5"/>
        <v>12649079.381325778</v>
      </c>
      <c r="O63" s="64">
        <v>25757796.041862063</v>
      </c>
      <c r="P63" s="64">
        <v>4244924.1605687533</v>
      </c>
      <c r="Q63" s="64">
        <f t="shared" si="6"/>
        <v>30002720.202430815</v>
      </c>
      <c r="R63" s="64" t="str">
        <f t="shared" si="7"/>
        <v>Yes</v>
      </c>
      <c r="S63" s="65" t="str">
        <f t="shared" si="7"/>
        <v>Yes</v>
      </c>
      <c r="T63" s="66">
        <f>ROUND(INDEX(Summary!H:H,MATCH(H:H,Summary!A:A,0)),2)</f>
        <v>0.68</v>
      </c>
      <c r="U63" s="66">
        <f>ROUND(INDEX(Summary!I:I,MATCH(H:H,Summary!A:A,0)),2)</f>
        <v>0.39</v>
      </c>
      <c r="V63" s="67">
        <f t="shared" si="8"/>
        <v>6107837.107639608</v>
      </c>
      <c r="W63" s="67">
        <f t="shared" si="8"/>
        <v>1168924.9698403096</v>
      </c>
      <c r="X63" s="64">
        <f t="shared" si="9"/>
        <v>7276762.0774799176</v>
      </c>
      <c r="Y63" s="64" t="s">
        <v>163</v>
      </c>
      <c r="Z63" s="64" t="s">
        <v>163</v>
      </c>
      <c r="AA63" s="64" t="b">
        <f t="shared" si="16"/>
        <v>1</v>
      </c>
      <c r="AB63" s="64" t="str">
        <f t="shared" si="17"/>
        <v>Yes</v>
      </c>
      <c r="AC63" s="64" t="str">
        <f t="shared" si="17"/>
        <v>Yes</v>
      </c>
      <c r="AD63" s="64" t="str">
        <f t="shared" si="10"/>
        <v>Yes</v>
      </c>
      <c r="AE63" s="66">
        <f t="shared" si="22"/>
        <v>1.52</v>
      </c>
      <c r="AF63" s="66">
        <f t="shared" si="11"/>
        <v>0.71</v>
      </c>
      <c r="AG63" s="64">
        <f t="shared" si="18"/>
        <v>13652812.358253241</v>
      </c>
      <c r="AH63" s="64">
        <f t="shared" si="12"/>
        <v>2128042.8938118452</v>
      </c>
      <c r="AI63" s="64">
        <f t="shared" si="13"/>
        <v>15780855.252065085</v>
      </c>
      <c r="AJ63" s="66">
        <v>1.52</v>
      </c>
      <c r="AK63" s="66">
        <v>0.71</v>
      </c>
      <c r="AL63" s="64">
        <f t="shared" si="19"/>
        <v>13652812.358253241</v>
      </c>
      <c r="AM63" s="64">
        <f t="shared" si="19"/>
        <v>2128042.8938118452</v>
      </c>
      <c r="AN63" s="66">
        <f t="shared" si="20"/>
        <v>2.2000000000000002</v>
      </c>
      <c r="AO63" s="66">
        <f t="shared" si="20"/>
        <v>1.1000000000000001</v>
      </c>
      <c r="AP63" s="68">
        <f>IFERROR(INDEX('Encounters and MCO Fees'!Q:Q,MATCH(A:A,'Encounters and MCO Fees'!G:G,0)),0)</f>
        <v>23057617.329545006</v>
      </c>
      <c r="AQ63" s="68">
        <f>IFERROR(INDEX('Encounters and MCO Fees'!R:R,MATCH(A:A,'Encounters and MCO Fees'!G:G,0)),0)</f>
        <v>1445628.7603146983</v>
      </c>
      <c r="AR63" s="68">
        <f t="shared" si="14"/>
        <v>24503246.089859705</v>
      </c>
      <c r="AS63" s="69">
        <f t="shared" si="15"/>
        <v>9804728.8903964646</v>
      </c>
      <c r="AT63" s="69">
        <f>AS63*INDEX('IGT Commitment Suggestions'!H:H,MATCH(G:G,'IGT Commitment Suggestions'!A:A,0))</f>
        <v>4820615.9836115856</v>
      </c>
      <c r="AU63" s="105">
        <f t="shared" si="21"/>
        <v>956866.47</v>
      </c>
    </row>
    <row r="64" spans="1:47" x14ac:dyDescent="0.2">
      <c r="A64" s="60" t="s">
        <v>341</v>
      </c>
      <c r="B64" s="61" t="s">
        <v>341</v>
      </c>
      <c r="C64" s="61" t="s">
        <v>342</v>
      </c>
      <c r="D64" s="62" t="s">
        <v>342</v>
      </c>
      <c r="E64" s="63" t="s">
        <v>343</v>
      </c>
      <c r="F64" s="62" t="s">
        <v>162</v>
      </c>
      <c r="G64" s="62" t="s">
        <v>25</v>
      </c>
      <c r="H64" s="62" t="str">
        <f t="shared" si="3"/>
        <v>Urban Harris</v>
      </c>
      <c r="I64" s="64">
        <f>INDEX('Encounters and MCO Fees'!N:N,MATCH(A:A,'Encounters and MCO Fees'!G:G,0))</f>
        <v>8846118.53820494</v>
      </c>
      <c r="J64" s="64">
        <f>INDEX('Encounters and MCO Fees'!M:M,MATCH(A:A,'Encounters and MCO Fees'!G:G,0))</f>
        <v>5966002.2160753673</v>
      </c>
      <c r="K64" s="64">
        <f t="shared" si="4"/>
        <v>14812120.754280306</v>
      </c>
      <c r="L64" s="64">
        <v>8048499.2944663856</v>
      </c>
      <c r="M64" s="64">
        <v>2865288.6486205459</v>
      </c>
      <c r="N64" s="64">
        <f t="shared" si="5"/>
        <v>10913787.943086931</v>
      </c>
      <c r="O64" s="64">
        <v>20432313.910565056</v>
      </c>
      <c r="P64" s="64">
        <v>4564864.100660732</v>
      </c>
      <c r="Q64" s="64">
        <f t="shared" si="6"/>
        <v>24997178.01122579</v>
      </c>
      <c r="R64" s="64" t="str">
        <f t="shared" si="7"/>
        <v>Yes</v>
      </c>
      <c r="S64" s="65" t="str">
        <f t="shared" si="7"/>
        <v>Yes</v>
      </c>
      <c r="T64" s="66">
        <f>ROUND(INDEX(Summary!H:H,MATCH(H:H,Summary!A:A,0)),2)</f>
        <v>1.89</v>
      </c>
      <c r="U64" s="66">
        <f>ROUND(INDEX(Summary!I:I,MATCH(H:H,Summary!A:A,0)),2)</f>
        <v>0.41</v>
      </c>
      <c r="V64" s="67">
        <f t="shared" si="8"/>
        <v>16719164.037207335</v>
      </c>
      <c r="W64" s="67">
        <f t="shared" si="8"/>
        <v>2446060.9085909002</v>
      </c>
      <c r="X64" s="64">
        <f t="shared" si="9"/>
        <v>19165224.945798237</v>
      </c>
      <c r="Y64" s="64" t="s">
        <v>163</v>
      </c>
      <c r="Z64" s="64" t="s">
        <v>163</v>
      </c>
      <c r="AA64" s="64" t="b">
        <f t="shared" si="16"/>
        <v>1</v>
      </c>
      <c r="AB64" s="64" t="str">
        <f t="shared" si="17"/>
        <v>No</v>
      </c>
      <c r="AC64" s="64" t="str">
        <f t="shared" si="17"/>
        <v>No</v>
      </c>
      <c r="AD64" s="64" t="str">
        <f t="shared" si="10"/>
        <v>Yes</v>
      </c>
      <c r="AE64" s="66">
        <f t="shared" si="22"/>
        <v>0.28999999999999998</v>
      </c>
      <c r="AF64" s="66">
        <f t="shared" si="11"/>
        <v>0.25</v>
      </c>
      <c r="AG64" s="64">
        <f t="shared" si="18"/>
        <v>2565374.3760794327</v>
      </c>
      <c r="AH64" s="64">
        <f t="shared" si="12"/>
        <v>1491500.5540188418</v>
      </c>
      <c r="AI64" s="64">
        <f t="shared" si="13"/>
        <v>4056874.9300982747</v>
      </c>
      <c r="AJ64" s="66">
        <v>0</v>
      </c>
      <c r="AK64" s="66">
        <v>0</v>
      </c>
      <c r="AL64" s="64">
        <f t="shared" si="19"/>
        <v>0</v>
      </c>
      <c r="AM64" s="64">
        <f t="shared" si="19"/>
        <v>0</v>
      </c>
      <c r="AN64" s="66">
        <f t="shared" si="20"/>
        <v>1.89</v>
      </c>
      <c r="AO64" s="66">
        <f t="shared" si="20"/>
        <v>0.41</v>
      </c>
      <c r="AP64" s="68">
        <f>IFERROR(INDEX('Encounters and MCO Fees'!Q:Q,MATCH(A:A,'Encounters and MCO Fees'!G:G,0)),0)</f>
        <v>19165224.945798237</v>
      </c>
      <c r="AQ64" s="68">
        <f>IFERROR(INDEX('Encounters and MCO Fees'!R:R,MATCH(A:A,'Encounters and MCO Fees'!G:G,0)),0)</f>
        <v>1189489.7924976265</v>
      </c>
      <c r="AR64" s="68">
        <f t="shared" si="14"/>
        <v>20354714.738295864</v>
      </c>
      <c r="AS64" s="69">
        <f t="shared" si="15"/>
        <v>8144735.5553817088</v>
      </c>
      <c r="AT64" s="69">
        <f>AS64*INDEX('IGT Commitment Suggestions'!H:H,MATCH(G:G,'IGT Commitment Suggestions'!A:A,0))</f>
        <v>3580591.0629290766</v>
      </c>
      <c r="AU64" s="105">
        <f t="shared" si="21"/>
        <v>710728.16</v>
      </c>
    </row>
    <row r="65" spans="1:47" ht="23.25" x14ac:dyDescent="0.2">
      <c r="A65" s="60" t="s">
        <v>344</v>
      </c>
      <c r="B65" s="61" t="s">
        <v>344</v>
      </c>
      <c r="C65" s="61" t="s">
        <v>345</v>
      </c>
      <c r="D65" s="62" t="s">
        <v>345</v>
      </c>
      <c r="E65" s="63" t="s">
        <v>346</v>
      </c>
      <c r="F65" s="62" t="s">
        <v>162</v>
      </c>
      <c r="G65" s="62" t="s">
        <v>22</v>
      </c>
      <c r="H65" s="62" t="str">
        <f t="shared" si="3"/>
        <v>Urban Bexar</v>
      </c>
      <c r="I65" s="64">
        <f>INDEX('Encounters and MCO Fees'!N:N,MATCH(A:A,'Encounters and MCO Fees'!G:G,0))</f>
        <v>9478695.9282859005</v>
      </c>
      <c r="J65" s="64">
        <f>INDEX('Encounters and MCO Fees'!M:M,MATCH(A:A,'Encounters and MCO Fees'!G:G,0))</f>
        <v>5548668.6054106755</v>
      </c>
      <c r="K65" s="64">
        <f t="shared" si="4"/>
        <v>15027364.533696577</v>
      </c>
      <c r="L65" s="64">
        <v>7050333.4888747567</v>
      </c>
      <c r="M65" s="64">
        <v>3968899.210999174</v>
      </c>
      <c r="N65" s="64">
        <f t="shared" si="5"/>
        <v>11019232.699873932</v>
      </c>
      <c r="O65" s="64">
        <v>15754900.236293279</v>
      </c>
      <c r="P65" s="64">
        <v>8490754.7290620618</v>
      </c>
      <c r="Q65" s="64">
        <f t="shared" si="6"/>
        <v>24245654.96535534</v>
      </c>
      <c r="R65" s="64" t="str">
        <f t="shared" si="7"/>
        <v>Yes</v>
      </c>
      <c r="S65" s="65" t="str">
        <f t="shared" si="7"/>
        <v>Yes</v>
      </c>
      <c r="T65" s="66">
        <f>ROUND(INDEX(Summary!H:H,MATCH(H:H,Summary!A:A,0)),2)</f>
        <v>0.49</v>
      </c>
      <c r="U65" s="66">
        <f>ROUND(INDEX(Summary!I:I,MATCH(H:H,Summary!A:A,0)),2)</f>
        <v>0.56999999999999995</v>
      </c>
      <c r="V65" s="67">
        <f t="shared" si="8"/>
        <v>4644561.004860091</v>
      </c>
      <c r="W65" s="67">
        <f t="shared" si="8"/>
        <v>3162741.1050840849</v>
      </c>
      <c r="X65" s="64">
        <f t="shared" si="9"/>
        <v>7807302.1099441759</v>
      </c>
      <c r="Y65" s="64" t="s">
        <v>163</v>
      </c>
      <c r="Z65" s="64" t="s">
        <v>163</v>
      </c>
      <c r="AA65" s="64" t="b">
        <f t="shared" si="16"/>
        <v>1</v>
      </c>
      <c r="AB65" s="64" t="str">
        <f t="shared" si="17"/>
        <v>Yes</v>
      </c>
      <c r="AC65" s="64" t="str">
        <f t="shared" si="17"/>
        <v>Yes</v>
      </c>
      <c r="AD65" s="64" t="str">
        <f t="shared" si="10"/>
        <v>Yes</v>
      </c>
      <c r="AE65" s="66">
        <f t="shared" si="22"/>
        <v>0.82</v>
      </c>
      <c r="AF65" s="66">
        <f t="shared" si="11"/>
        <v>0.67</v>
      </c>
      <c r="AG65" s="64">
        <f t="shared" si="18"/>
        <v>7772530.6611944381</v>
      </c>
      <c r="AH65" s="64">
        <f t="shared" si="12"/>
        <v>3717607.9656251529</v>
      </c>
      <c r="AI65" s="64">
        <f t="shared" si="13"/>
        <v>11490138.626819592</v>
      </c>
      <c r="AJ65" s="66">
        <v>0.66</v>
      </c>
      <c r="AK65" s="66">
        <v>0.31</v>
      </c>
      <c r="AL65" s="64">
        <f t="shared" si="19"/>
        <v>6255939.3126686942</v>
      </c>
      <c r="AM65" s="64">
        <f t="shared" si="19"/>
        <v>1720087.2676773095</v>
      </c>
      <c r="AN65" s="66">
        <f t="shared" si="20"/>
        <v>1.1499999999999999</v>
      </c>
      <c r="AO65" s="66">
        <f t="shared" si="20"/>
        <v>0.87999999999999989</v>
      </c>
      <c r="AP65" s="68">
        <f>IFERROR(INDEX('Encounters and MCO Fees'!Q:Q,MATCH(A:A,'Encounters and MCO Fees'!G:G,0)),0)</f>
        <v>15783328.690290179</v>
      </c>
      <c r="AQ65" s="68">
        <f>IFERROR(INDEX('Encounters and MCO Fees'!R:R,MATCH(A:A,'Encounters and MCO Fees'!G:G,0)),0)</f>
        <v>980531.16799524147</v>
      </c>
      <c r="AR65" s="68">
        <f t="shared" si="14"/>
        <v>16763859.85828542</v>
      </c>
      <c r="AS65" s="69">
        <f t="shared" si="15"/>
        <v>6707890.8836943293</v>
      </c>
      <c r="AT65" s="69">
        <f>AS65*INDEX('IGT Commitment Suggestions'!H:H,MATCH(G:G,'IGT Commitment Suggestions'!A:A,0))</f>
        <v>2932209.6365340287</v>
      </c>
      <c r="AU65" s="105">
        <f t="shared" si="21"/>
        <v>582027.92000000004</v>
      </c>
    </row>
    <row r="66" spans="1:47" ht="23.25" x14ac:dyDescent="0.2">
      <c r="A66" s="60" t="s">
        <v>347</v>
      </c>
      <c r="B66" s="61" t="s">
        <v>347</v>
      </c>
      <c r="C66" s="61" t="s">
        <v>348</v>
      </c>
      <c r="D66" s="62" t="s">
        <v>348</v>
      </c>
      <c r="E66" s="63" t="s">
        <v>349</v>
      </c>
      <c r="F66" s="62" t="s">
        <v>162</v>
      </c>
      <c r="G66" s="62" t="s">
        <v>33</v>
      </c>
      <c r="H66" s="62" t="str">
        <f t="shared" si="3"/>
        <v>Urban Tarrant</v>
      </c>
      <c r="I66" s="64">
        <f>INDEX('Encounters and MCO Fees'!N:N,MATCH(A:A,'Encounters and MCO Fees'!G:G,0))</f>
        <v>15544447.219879512</v>
      </c>
      <c r="J66" s="64">
        <f>INDEX('Encounters and MCO Fees'!M:M,MATCH(A:A,'Encounters and MCO Fees'!G:G,0))</f>
        <v>2536418.8562826836</v>
      </c>
      <c r="K66" s="64">
        <f t="shared" si="4"/>
        <v>18080866.076162197</v>
      </c>
      <c r="L66" s="64">
        <v>11576598.845950751</v>
      </c>
      <c r="M66" s="64">
        <v>2244761.4519672943</v>
      </c>
      <c r="N66" s="64">
        <f t="shared" si="5"/>
        <v>13821360.297918044</v>
      </c>
      <c r="O66" s="64">
        <v>35342021.167827532</v>
      </c>
      <c r="P66" s="64">
        <v>3883924.4464490651</v>
      </c>
      <c r="Q66" s="64">
        <f t="shared" si="6"/>
        <v>39225945.614276595</v>
      </c>
      <c r="R66" s="64" t="str">
        <f t="shared" si="7"/>
        <v>Yes</v>
      </c>
      <c r="S66" s="65" t="str">
        <f t="shared" si="7"/>
        <v>Yes</v>
      </c>
      <c r="T66" s="66">
        <f>ROUND(INDEX(Summary!H:H,MATCH(H:H,Summary!A:A,0)),2)</f>
        <v>0.77</v>
      </c>
      <c r="U66" s="66">
        <f>ROUND(INDEX(Summary!I:I,MATCH(H:H,Summary!A:A,0)),2)</f>
        <v>0.66</v>
      </c>
      <c r="V66" s="67">
        <f t="shared" si="8"/>
        <v>11969224.359307224</v>
      </c>
      <c r="W66" s="67">
        <f t="shared" si="8"/>
        <v>1674036.4451465711</v>
      </c>
      <c r="X66" s="64">
        <f t="shared" si="9"/>
        <v>13643260.804453796</v>
      </c>
      <c r="Y66" s="64" t="s">
        <v>163</v>
      </c>
      <c r="Z66" s="64" t="s">
        <v>163</v>
      </c>
      <c r="AA66" s="64" t="b">
        <f t="shared" si="16"/>
        <v>1</v>
      </c>
      <c r="AB66" s="64" t="str">
        <f t="shared" si="17"/>
        <v>Yes</v>
      </c>
      <c r="AC66" s="64" t="str">
        <f t="shared" si="17"/>
        <v>Yes</v>
      </c>
      <c r="AD66" s="64" t="str">
        <f t="shared" si="10"/>
        <v>Yes</v>
      </c>
      <c r="AE66" s="66">
        <f t="shared" si="22"/>
        <v>1.05</v>
      </c>
      <c r="AF66" s="66">
        <f t="shared" si="11"/>
        <v>0.61</v>
      </c>
      <c r="AG66" s="64">
        <f t="shared" si="18"/>
        <v>16321669.580873488</v>
      </c>
      <c r="AH66" s="64">
        <f t="shared" si="12"/>
        <v>1547215.5023324369</v>
      </c>
      <c r="AI66" s="64">
        <f t="shared" si="13"/>
        <v>17868885.083205923</v>
      </c>
      <c r="AJ66" s="66">
        <v>1.04</v>
      </c>
      <c r="AK66" s="66">
        <v>0.5</v>
      </c>
      <c r="AL66" s="64">
        <f t="shared" si="19"/>
        <v>16166225.108674692</v>
      </c>
      <c r="AM66" s="64">
        <f t="shared" si="19"/>
        <v>1268209.4281413418</v>
      </c>
      <c r="AN66" s="66">
        <f t="shared" si="20"/>
        <v>1.81</v>
      </c>
      <c r="AO66" s="66">
        <f t="shared" si="20"/>
        <v>1.1600000000000001</v>
      </c>
      <c r="AP66" s="68">
        <f>IFERROR(INDEX('Encounters and MCO Fees'!Q:Q,MATCH(A:A,'Encounters and MCO Fees'!G:G,0)),0)</f>
        <v>31077695.341269828</v>
      </c>
      <c r="AQ66" s="68">
        <f>IFERROR(INDEX('Encounters and MCO Fees'!R:R,MATCH(A:A,'Encounters and MCO Fees'!G:G,0)),0)</f>
        <v>1904004.8733002227</v>
      </c>
      <c r="AR66" s="68">
        <f t="shared" si="14"/>
        <v>32981700.214570053</v>
      </c>
      <c r="AS66" s="69">
        <f t="shared" si="15"/>
        <v>13197297.523858065</v>
      </c>
      <c r="AT66" s="69">
        <f>AS66*INDEX('IGT Commitment Suggestions'!H:H,MATCH(G:G,'IGT Commitment Suggestions'!A:A,0))</f>
        <v>6515808.9075642284</v>
      </c>
      <c r="AU66" s="105">
        <f t="shared" si="21"/>
        <v>1293353.19</v>
      </c>
    </row>
    <row r="67" spans="1:47" x14ac:dyDescent="0.2">
      <c r="A67" s="60" t="s">
        <v>350</v>
      </c>
      <c r="B67" s="61" t="s">
        <v>350</v>
      </c>
      <c r="C67" s="61" t="s">
        <v>351</v>
      </c>
      <c r="D67" s="62" t="s">
        <v>351</v>
      </c>
      <c r="E67" s="63" t="s">
        <v>352</v>
      </c>
      <c r="F67" s="62" t="s">
        <v>162</v>
      </c>
      <c r="G67" s="62" t="s">
        <v>26</v>
      </c>
      <c r="H67" s="62" t="str">
        <f t="shared" si="3"/>
        <v>Urban Hidalgo</v>
      </c>
      <c r="I67" s="64">
        <f>INDEX('Encounters and MCO Fees'!N:N,MATCH(A:A,'Encounters and MCO Fees'!G:G,0))</f>
        <v>5812923.8208942953</v>
      </c>
      <c r="J67" s="64">
        <f>INDEX('Encounters and MCO Fees'!M:M,MATCH(A:A,'Encounters and MCO Fees'!G:G,0))</f>
        <v>6574532.7318031574</v>
      </c>
      <c r="K67" s="64">
        <f t="shared" si="4"/>
        <v>12387456.552697454</v>
      </c>
      <c r="L67" s="64">
        <v>7890595.9220672697</v>
      </c>
      <c r="M67" s="64">
        <v>484289.17041745316</v>
      </c>
      <c r="N67" s="64">
        <f t="shared" si="5"/>
        <v>8374885.0924847228</v>
      </c>
      <c r="O67" s="64">
        <v>7133484.5886652395</v>
      </c>
      <c r="P67" s="64">
        <v>2093382.3847834347</v>
      </c>
      <c r="Q67" s="64">
        <f t="shared" si="6"/>
        <v>9226866.9734486751</v>
      </c>
      <c r="R67" s="64" t="str">
        <f t="shared" si="7"/>
        <v>Yes</v>
      </c>
      <c r="S67" s="65" t="str">
        <f t="shared" si="7"/>
        <v>Yes</v>
      </c>
      <c r="T67" s="66">
        <f>ROUND(INDEX(Summary!H:H,MATCH(H:H,Summary!A:A,0)),2)</f>
        <v>0.74</v>
      </c>
      <c r="U67" s="66">
        <f>ROUND(INDEX(Summary!I:I,MATCH(H:H,Summary!A:A,0)),2)</f>
        <v>0.57999999999999996</v>
      </c>
      <c r="V67" s="67">
        <f t="shared" si="8"/>
        <v>4301563.6274617789</v>
      </c>
      <c r="W67" s="67">
        <f t="shared" si="8"/>
        <v>3813228.9844458308</v>
      </c>
      <c r="X67" s="64">
        <f t="shared" si="9"/>
        <v>8114792.6119076097</v>
      </c>
      <c r="Y67" s="64" t="s">
        <v>163</v>
      </c>
      <c r="Z67" s="64" t="s">
        <v>163</v>
      </c>
      <c r="AA67" s="64" t="b">
        <f t="shared" si="16"/>
        <v>1</v>
      </c>
      <c r="AB67" s="64" t="str">
        <f t="shared" si="17"/>
        <v>Yes</v>
      </c>
      <c r="AC67" s="64" t="str">
        <f t="shared" si="17"/>
        <v>No</v>
      </c>
      <c r="AD67" s="64" t="str">
        <f t="shared" si="10"/>
        <v>Yes</v>
      </c>
      <c r="AE67" s="66">
        <f t="shared" si="22"/>
        <v>0.34</v>
      </c>
      <c r="AF67" s="66">
        <f t="shared" si="11"/>
        <v>0</v>
      </c>
      <c r="AG67" s="64">
        <f t="shared" si="18"/>
        <v>1976394.0991040606</v>
      </c>
      <c r="AH67" s="64">
        <f t="shared" si="12"/>
        <v>0</v>
      </c>
      <c r="AI67" s="64">
        <f t="shared" si="13"/>
        <v>1976394.0991040606</v>
      </c>
      <c r="AJ67" s="66">
        <v>0.33</v>
      </c>
      <c r="AK67" s="66">
        <v>0</v>
      </c>
      <c r="AL67" s="64">
        <f t="shared" si="19"/>
        <v>1918264.8608951175</v>
      </c>
      <c r="AM67" s="64">
        <f t="shared" si="19"/>
        <v>0</v>
      </c>
      <c r="AN67" s="66">
        <f t="shared" si="20"/>
        <v>1.07</v>
      </c>
      <c r="AO67" s="66">
        <f t="shared" si="20"/>
        <v>0.57999999999999996</v>
      </c>
      <c r="AP67" s="68">
        <f>IFERROR(INDEX('Encounters and MCO Fees'!Q:Q,MATCH(A:A,'Encounters and MCO Fees'!G:G,0)),0)</f>
        <v>10033057.472802728</v>
      </c>
      <c r="AQ67" s="68">
        <f>IFERROR(INDEX('Encounters and MCO Fees'!R:R,MATCH(A:A,'Encounters and MCO Fees'!G:G,0)),0)</f>
        <v>618237.26010790828</v>
      </c>
      <c r="AR67" s="68">
        <f t="shared" si="14"/>
        <v>10651294.732910637</v>
      </c>
      <c r="AS67" s="69">
        <f t="shared" si="15"/>
        <v>4262009.0744268633</v>
      </c>
      <c r="AT67" s="69">
        <f>AS67*INDEX('IGT Commitment Suggestions'!H:H,MATCH(G:G,'IGT Commitment Suggestions'!A:A,0))</f>
        <v>2097705.6131625194</v>
      </c>
      <c r="AU67" s="105">
        <f t="shared" si="21"/>
        <v>416383.34</v>
      </c>
    </row>
    <row r="68" spans="1:47" x14ac:dyDescent="0.2">
      <c r="A68" s="60" t="s">
        <v>353</v>
      </c>
      <c r="B68" s="61" t="s">
        <v>353</v>
      </c>
      <c r="C68" s="61" t="s">
        <v>354</v>
      </c>
      <c r="D68" s="62" t="s">
        <v>354</v>
      </c>
      <c r="E68" s="63" t="s">
        <v>355</v>
      </c>
      <c r="F68" s="62" t="s">
        <v>162</v>
      </c>
      <c r="G68" s="62" t="s">
        <v>29</v>
      </c>
      <c r="H68" s="62" t="str">
        <f t="shared" si="3"/>
        <v>Urban MRSA Central</v>
      </c>
      <c r="I68" s="64">
        <f>INDEX('Encounters and MCO Fees'!N:N,MATCH(A:A,'Encounters and MCO Fees'!G:G,0))</f>
        <v>9962473.2574130744</v>
      </c>
      <c r="J68" s="64">
        <f>INDEX('Encounters and MCO Fees'!M:M,MATCH(A:A,'Encounters and MCO Fees'!G:G,0))</f>
        <v>4087731.08180317</v>
      </c>
      <c r="K68" s="64">
        <f t="shared" si="4"/>
        <v>14050204.339216243</v>
      </c>
      <c r="L68" s="64">
        <v>4943363.3455423387</v>
      </c>
      <c r="M68" s="64">
        <v>5479739.3444031756</v>
      </c>
      <c r="N68" s="64">
        <f t="shared" si="5"/>
        <v>10423102.689945515</v>
      </c>
      <c r="O68" s="64">
        <v>9351345.5173063353</v>
      </c>
      <c r="P68" s="64">
        <v>9243089.8060896285</v>
      </c>
      <c r="Q68" s="64">
        <f t="shared" si="6"/>
        <v>18594435.323395964</v>
      </c>
      <c r="R68" s="64" t="str">
        <f t="shared" si="7"/>
        <v>Yes</v>
      </c>
      <c r="S68" s="65" t="str">
        <f t="shared" si="7"/>
        <v>Yes</v>
      </c>
      <c r="T68" s="66">
        <f>ROUND(INDEX(Summary!H:H,MATCH(H:H,Summary!A:A,0)),2)</f>
        <v>0.5</v>
      </c>
      <c r="U68" s="66">
        <f>ROUND(INDEX(Summary!I:I,MATCH(H:H,Summary!A:A,0)),2)</f>
        <v>1.0900000000000001</v>
      </c>
      <c r="V68" s="67">
        <f t="shared" si="8"/>
        <v>4981236.6287065372</v>
      </c>
      <c r="W68" s="67">
        <f t="shared" si="8"/>
        <v>4455626.8791654557</v>
      </c>
      <c r="X68" s="64">
        <f t="shared" si="9"/>
        <v>9436863.5078719929</v>
      </c>
      <c r="Y68" s="64" t="s">
        <v>163</v>
      </c>
      <c r="Z68" s="64" t="s">
        <v>163</v>
      </c>
      <c r="AA68" s="64" t="b">
        <f t="shared" si="16"/>
        <v>1</v>
      </c>
      <c r="AB68" s="64" t="str">
        <f t="shared" si="17"/>
        <v>Yes</v>
      </c>
      <c r="AC68" s="64" t="str">
        <f t="shared" si="17"/>
        <v>No</v>
      </c>
      <c r="AD68" s="64" t="str">
        <f t="shared" si="10"/>
        <v>Yes</v>
      </c>
      <c r="AE68" s="66">
        <f t="shared" si="22"/>
        <v>0.31</v>
      </c>
      <c r="AF68" s="66">
        <f t="shared" si="11"/>
        <v>0.82</v>
      </c>
      <c r="AG68" s="64">
        <f t="shared" si="18"/>
        <v>3088366.7097980529</v>
      </c>
      <c r="AH68" s="64">
        <f t="shared" si="12"/>
        <v>3351939.4870785992</v>
      </c>
      <c r="AI68" s="64">
        <f t="shared" si="13"/>
        <v>6440306.1968766525</v>
      </c>
      <c r="AJ68" s="66">
        <v>0.3</v>
      </c>
      <c r="AK68" s="66">
        <v>0</v>
      </c>
      <c r="AL68" s="64">
        <f t="shared" si="19"/>
        <v>2988741.977223922</v>
      </c>
      <c r="AM68" s="64">
        <f t="shared" si="19"/>
        <v>0</v>
      </c>
      <c r="AN68" s="66">
        <f t="shared" si="20"/>
        <v>0.8</v>
      </c>
      <c r="AO68" s="66">
        <f t="shared" si="20"/>
        <v>1.0900000000000001</v>
      </c>
      <c r="AP68" s="68">
        <f>IFERROR(INDEX('Encounters and MCO Fees'!Q:Q,MATCH(A:A,'Encounters and MCO Fees'!G:G,0)),0)</f>
        <v>12425605.485095914</v>
      </c>
      <c r="AQ68" s="68">
        <f>IFERROR(INDEX('Encounters and MCO Fees'!R:R,MATCH(A:A,'Encounters and MCO Fees'!G:G,0)),0)</f>
        <v>773045.56589225936</v>
      </c>
      <c r="AR68" s="68">
        <f t="shared" si="14"/>
        <v>13198651.050988173</v>
      </c>
      <c r="AS68" s="69">
        <f t="shared" si="15"/>
        <v>5281308.2315424085</v>
      </c>
      <c r="AT68" s="69">
        <f>AS68*INDEX('IGT Commitment Suggestions'!H:H,MATCH(G:G,'IGT Commitment Suggestions'!A:A,0))</f>
        <v>2459726.211467613</v>
      </c>
      <c r="AU68" s="105">
        <f t="shared" si="21"/>
        <v>488242.49</v>
      </c>
    </row>
    <row r="69" spans="1:47" x14ac:dyDescent="0.2">
      <c r="A69" s="60" t="s">
        <v>356</v>
      </c>
      <c r="B69" s="61" t="s">
        <v>356</v>
      </c>
      <c r="C69" s="61" t="s">
        <v>357</v>
      </c>
      <c r="D69" s="62" t="s">
        <v>357</v>
      </c>
      <c r="E69" s="63" t="s">
        <v>358</v>
      </c>
      <c r="F69" s="62" t="s">
        <v>162</v>
      </c>
      <c r="G69" s="62" t="s">
        <v>31</v>
      </c>
      <c r="H69" s="62" t="str">
        <f t="shared" ref="H69:H132" si="23">CONCATENATE(F69," ",G69)</f>
        <v>Urban MRSA West</v>
      </c>
      <c r="I69" s="64">
        <f>INDEX('Encounters and MCO Fees'!N:N,MATCH(A:A,'Encounters and MCO Fees'!G:G,0))</f>
        <v>9889232.6582081094</v>
      </c>
      <c r="J69" s="64">
        <f>INDEX('Encounters and MCO Fees'!M:M,MATCH(A:A,'Encounters and MCO Fees'!G:G,0))</f>
        <v>4059120.7404027758</v>
      </c>
      <c r="K69" s="64">
        <f t="shared" ref="K69:K132" si="24">I69+J69</f>
        <v>13948353.398610886</v>
      </c>
      <c r="L69" s="64">
        <v>6665563.0994270723</v>
      </c>
      <c r="M69" s="64">
        <v>3827655.7361716856</v>
      </c>
      <c r="N69" s="64">
        <f t="shared" ref="N69:N132" si="25">+L69+M69</f>
        <v>10493218.835598757</v>
      </c>
      <c r="O69" s="64">
        <v>9102199.6457503829</v>
      </c>
      <c r="P69" s="64">
        <v>3895895.7065365794</v>
      </c>
      <c r="Q69" s="64">
        <f t="shared" ref="Q69:Q132" si="26">O69+P69</f>
        <v>12998095.352286963</v>
      </c>
      <c r="R69" s="64" t="str">
        <f t="shared" ref="R69:S132" si="27">IF(O69&gt;0,"Yes","No")</f>
        <v>Yes</v>
      </c>
      <c r="S69" s="65" t="str">
        <f t="shared" si="27"/>
        <v>Yes</v>
      </c>
      <c r="T69" s="66">
        <f>ROUND(INDEX(Summary!H:H,MATCH(H:H,Summary!A:A,0)),2)</f>
        <v>0.4</v>
      </c>
      <c r="U69" s="66">
        <f>ROUND(INDEX(Summary!I:I,MATCH(H:H,Summary!A:A,0)),2)</f>
        <v>0.93</v>
      </c>
      <c r="V69" s="67">
        <f t="shared" ref="V69:W132" si="28">+T69*I69</f>
        <v>3955693.0632832441</v>
      </c>
      <c r="W69" s="67">
        <f t="shared" si="28"/>
        <v>3774982.2885745815</v>
      </c>
      <c r="X69" s="64">
        <f t="shared" ref="X69:X132" si="29">+V69+W69</f>
        <v>7730675.3518578261</v>
      </c>
      <c r="Y69" s="64" t="s">
        <v>163</v>
      </c>
      <c r="Z69" s="64" t="s">
        <v>163</v>
      </c>
      <c r="AA69" s="64" t="b">
        <f t="shared" si="16"/>
        <v>1</v>
      </c>
      <c r="AB69" s="64" t="str">
        <f t="shared" si="17"/>
        <v>Yes</v>
      </c>
      <c r="AC69" s="64" t="str">
        <f t="shared" si="17"/>
        <v>Yes</v>
      </c>
      <c r="AD69" s="64" t="str">
        <f t="shared" ref="AD69:AD132" si="30">IF(AI69&gt;0,"Yes","No")</f>
        <v>Yes</v>
      </c>
      <c r="AE69" s="66">
        <f t="shared" si="22"/>
        <v>0.36</v>
      </c>
      <c r="AF69" s="66">
        <f t="shared" si="22"/>
        <v>0.02</v>
      </c>
      <c r="AG69" s="64">
        <f t="shared" si="18"/>
        <v>3560123.7569549191</v>
      </c>
      <c r="AH69" s="64">
        <f t="shared" si="18"/>
        <v>81182.414808055517</v>
      </c>
      <c r="AI69" s="64">
        <f t="shared" ref="AI69:AI132" si="31">AG69+AH69</f>
        <v>3641306.1717629745</v>
      </c>
      <c r="AJ69" s="66">
        <v>0.36</v>
      </c>
      <c r="AK69" s="66">
        <v>0.02</v>
      </c>
      <c r="AL69" s="64">
        <f t="shared" si="19"/>
        <v>3560123.7569549191</v>
      </c>
      <c r="AM69" s="64">
        <f t="shared" si="19"/>
        <v>81182.414808055517</v>
      </c>
      <c r="AN69" s="66">
        <f t="shared" si="20"/>
        <v>0.76</v>
      </c>
      <c r="AO69" s="66">
        <f t="shared" si="20"/>
        <v>0.95000000000000007</v>
      </c>
      <c r="AP69" s="68">
        <f>IFERROR(INDEX('Encounters and MCO Fees'!Q:Q,MATCH(A:A,'Encounters and MCO Fees'!G:G,0)),0)</f>
        <v>11371981.523620801</v>
      </c>
      <c r="AQ69" s="68">
        <f>IFERROR(INDEX('Encounters and MCO Fees'!R:R,MATCH(A:A,'Encounters and MCO Fees'!G:G,0)),0)</f>
        <v>702700.917425544</v>
      </c>
      <c r="AR69" s="68">
        <f t="shared" ref="AR69:AR132" si="32">AP69+AQ69</f>
        <v>12074682.441046346</v>
      </c>
      <c r="AS69" s="69">
        <f t="shared" ref="AS69:AS132" si="33">$AS$2*AR69*1.08</f>
        <v>4831563.4319602866</v>
      </c>
      <c r="AT69" s="69">
        <f>AS69*INDEX('IGT Commitment Suggestions'!H:H,MATCH(G:G,'IGT Commitment Suggestions'!A:A,0))</f>
        <v>2340290.0641292399</v>
      </c>
      <c r="AU69" s="105">
        <f t="shared" si="21"/>
        <v>464535.05</v>
      </c>
    </row>
    <row r="70" spans="1:47" x14ac:dyDescent="0.2">
      <c r="A70" s="60" t="s">
        <v>359</v>
      </c>
      <c r="B70" s="61" t="s">
        <v>359</v>
      </c>
      <c r="C70" s="61" t="s">
        <v>360</v>
      </c>
      <c r="D70" s="62" t="s">
        <v>360</v>
      </c>
      <c r="E70" s="63" t="s">
        <v>361</v>
      </c>
      <c r="F70" s="62" t="s">
        <v>162</v>
      </c>
      <c r="G70" s="62" t="s">
        <v>28</v>
      </c>
      <c r="H70" s="62" t="str">
        <f t="shared" si="23"/>
        <v>Urban Lubbock</v>
      </c>
      <c r="I70" s="64">
        <f>INDEX('Encounters and MCO Fees'!N:N,MATCH(A:A,'Encounters and MCO Fees'!G:G,0))</f>
        <v>6101912.9958767146</v>
      </c>
      <c r="J70" s="64">
        <f>INDEX('Encounters and MCO Fees'!M:M,MATCH(A:A,'Encounters and MCO Fees'!G:G,0))</f>
        <v>5586868.2696436504</v>
      </c>
      <c r="K70" s="64">
        <f t="shared" si="24"/>
        <v>11688781.265520364</v>
      </c>
      <c r="L70" s="64">
        <v>3125503.5991407828</v>
      </c>
      <c r="M70" s="64">
        <v>4981270.0259255143</v>
      </c>
      <c r="N70" s="64">
        <f t="shared" si="25"/>
        <v>8106773.6250662971</v>
      </c>
      <c r="O70" s="64">
        <v>13942038.43652777</v>
      </c>
      <c r="P70" s="64">
        <v>9125806.8604790159</v>
      </c>
      <c r="Q70" s="64">
        <f t="shared" si="26"/>
        <v>23067845.297006786</v>
      </c>
      <c r="R70" s="64" t="str">
        <f t="shared" si="27"/>
        <v>Yes</v>
      </c>
      <c r="S70" s="65" t="str">
        <f t="shared" si="27"/>
        <v>Yes</v>
      </c>
      <c r="T70" s="66">
        <f>ROUND(INDEX(Summary!H:H,MATCH(H:H,Summary!A:A,0)),2)</f>
        <v>0</v>
      </c>
      <c r="U70" s="66">
        <f>ROUND(INDEX(Summary!I:I,MATCH(H:H,Summary!A:A,0)),2)</f>
        <v>0.79</v>
      </c>
      <c r="V70" s="67">
        <f t="shared" si="28"/>
        <v>0</v>
      </c>
      <c r="W70" s="67">
        <f t="shared" si="28"/>
        <v>4413625.9330184842</v>
      </c>
      <c r="X70" s="64">
        <f t="shared" si="29"/>
        <v>4413625.9330184842</v>
      </c>
      <c r="Y70" s="64" t="s">
        <v>163</v>
      </c>
      <c r="Z70" s="64" t="s">
        <v>163</v>
      </c>
      <c r="AA70" s="64" t="b">
        <f t="shared" ref="AA70:AA133" si="34">Y70=Z70</f>
        <v>1</v>
      </c>
      <c r="AB70" s="64" t="str">
        <f t="shared" ref="AB70:AC133" si="35">IF(AL70&gt;0,"Yes","No")</f>
        <v>Yes</v>
      </c>
      <c r="AC70" s="64" t="str">
        <f t="shared" si="35"/>
        <v>Yes</v>
      </c>
      <c r="AD70" s="64" t="str">
        <f t="shared" si="30"/>
        <v>Yes</v>
      </c>
      <c r="AE70" s="66">
        <f t="shared" ref="AE70:AF133" si="36">IFERROR(ROUND(IF(I70&gt;0,IF(O70&gt;0,$R$3*MAX(O70-V70,0),0),0)/I70,2),0)</f>
        <v>1.59</v>
      </c>
      <c r="AF70" s="66">
        <f t="shared" si="36"/>
        <v>0.59</v>
      </c>
      <c r="AG70" s="64">
        <f t="shared" ref="AG70:AH133" si="37">AE70*I70</f>
        <v>9702041.663443977</v>
      </c>
      <c r="AH70" s="64">
        <f t="shared" si="37"/>
        <v>3296252.2790897535</v>
      </c>
      <c r="AI70" s="64">
        <f t="shared" si="31"/>
        <v>12998293.942533731</v>
      </c>
      <c r="AJ70" s="66">
        <v>0.01</v>
      </c>
      <c r="AK70" s="66">
        <v>0.52</v>
      </c>
      <c r="AL70" s="64">
        <f t="shared" ref="AL70:AM133" si="38">I70*AJ70</f>
        <v>61019.129958767146</v>
      </c>
      <c r="AM70" s="64">
        <f t="shared" si="38"/>
        <v>2905171.5002146983</v>
      </c>
      <c r="AN70" s="66">
        <f t="shared" ref="AN70:AO133" si="39">T70+AJ70</f>
        <v>0.01</v>
      </c>
      <c r="AO70" s="66">
        <f t="shared" si="39"/>
        <v>1.31</v>
      </c>
      <c r="AP70" s="68">
        <f>IFERROR(INDEX('Encounters and MCO Fees'!Q:Q,MATCH(A:A,'Encounters and MCO Fees'!G:G,0)),0)</f>
        <v>7379816.5631919494</v>
      </c>
      <c r="AQ70" s="68">
        <f>IFERROR(INDEX('Encounters and MCO Fees'!R:R,MATCH(A:A,'Encounters and MCO Fees'!G:G,0)),0)</f>
        <v>459139.69990881893</v>
      </c>
      <c r="AR70" s="68">
        <f t="shared" si="32"/>
        <v>7838956.2631007684</v>
      </c>
      <c r="AS70" s="69">
        <f t="shared" si="33"/>
        <v>3136679.9591171425</v>
      </c>
      <c r="AT70" s="69">
        <f>AS70*INDEX('IGT Commitment Suggestions'!H:H,MATCH(G:G,'IGT Commitment Suggestions'!A:A,0))</f>
        <v>1026243.0159271368</v>
      </c>
      <c r="AU70" s="105">
        <f t="shared" ref="AU70:AU133" si="40">ROUND((AT70/$AT$3)*$AU$3,2)</f>
        <v>203703.75</v>
      </c>
    </row>
    <row r="71" spans="1:47" x14ac:dyDescent="0.2">
      <c r="A71" s="60" t="s">
        <v>362</v>
      </c>
      <c r="B71" s="61" t="s">
        <v>362</v>
      </c>
      <c r="C71" s="61" t="s">
        <v>363</v>
      </c>
      <c r="D71" s="62" t="s">
        <v>363</v>
      </c>
      <c r="E71" s="63" t="s">
        <v>364</v>
      </c>
      <c r="F71" s="62" t="s">
        <v>162</v>
      </c>
      <c r="G71" s="62" t="s">
        <v>22</v>
      </c>
      <c r="H71" s="62" t="str">
        <f t="shared" si="23"/>
        <v>Urban Bexar</v>
      </c>
      <c r="I71" s="64">
        <f>INDEX('Encounters and MCO Fees'!N:N,MATCH(A:A,'Encounters and MCO Fees'!G:G,0))</f>
        <v>9720768.6959511079</v>
      </c>
      <c r="J71" s="64">
        <f>INDEX('Encounters and MCO Fees'!M:M,MATCH(A:A,'Encounters and MCO Fees'!G:G,0))</f>
        <v>2770733.9608248612</v>
      </c>
      <c r="K71" s="64">
        <f t="shared" si="24"/>
        <v>12491502.65677597</v>
      </c>
      <c r="L71" s="64">
        <v>12146166.10550781</v>
      </c>
      <c r="M71" s="64">
        <v>3326388.9481353629</v>
      </c>
      <c r="N71" s="64">
        <f t="shared" si="25"/>
        <v>15472555.053643173</v>
      </c>
      <c r="O71" s="64">
        <v>17568458.437958509</v>
      </c>
      <c r="P71" s="64">
        <v>4986088.218982935</v>
      </c>
      <c r="Q71" s="64">
        <f t="shared" si="26"/>
        <v>22554546.656941444</v>
      </c>
      <c r="R71" s="64" t="str">
        <f t="shared" si="27"/>
        <v>Yes</v>
      </c>
      <c r="S71" s="65" t="str">
        <f t="shared" si="27"/>
        <v>Yes</v>
      </c>
      <c r="T71" s="66">
        <f>ROUND(INDEX(Summary!H:H,MATCH(H:H,Summary!A:A,0)),2)</f>
        <v>0.49</v>
      </c>
      <c r="U71" s="66">
        <f>ROUND(INDEX(Summary!I:I,MATCH(H:H,Summary!A:A,0)),2)</f>
        <v>0.56999999999999995</v>
      </c>
      <c r="V71" s="67">
        <f t="shared" si="28"/>
        <v>4763176.6610160423</v>
      </c>
      <c r="W71" s="67">
        <f t="shared" si="28"/>
        <v>1579318.3576701707</v>
      </c>
      <c r="X71" s="64">
        <f t="shared" si="29"/>
        <v>6342495.0186862126</v>
      </c>
      <c r="Y71" s="64" t="s">
        <v>163</v>
      </c>
      <c r="Z71" s="64" t="s">
        <v>163</v>
      </c>
      <c r="AA71" s="64" t="b">
        <f t="shared" si="34"/>
        <v>1</v>
      </c>
      <c r="AB71" s="64" t="str">
        <f t="shared" si="35"/>
        <v>Yes</v>
      </c>
      <c r="AC71" s="64" t="str">
        <f t="shared" si="35"/>
        <v>Yes</v>
      </c>
      <c r="AD71" s="64" t="str">
        <f t="shared" si="30"/>
        <v>Yes</v>
      </c>
      <c r="AE71" s="66">
        <f t="shared" si="36"/>
        <v>0.92</v>
      </c>
      <c r="AF71" s="66">
        <f t="shared" si="36"/>
        <v>0.86</v>
      </c>
      <c r="AG71" s="64">
        <f t="shared" si="37"/>
        <v>8943107.2002750188</v>
      </c>
      <c r="AH71" s="64">
        <f t="shared" si="37"/>
        <v>2382831.2063093805</v>
      </c>
      <c r="AI71" s="64">
        <f t="shared" si="31"/>
        <v>11325938.406584399</v>
      </c>
      <c r="AJ71" s="66">
        <v>0.75</v>
      </c>
      <c r="AK71" s="66">
        <v>0.4</v>
      </c>
      <c r="AL71" s="64">
        <f t="shared" si="38"/>
        <v>7290576.5219633309</v>
      </c>
      <c r="AM71" s="64">
        <f t="shared" si="38"/>
        <v>1108293.5843299446</v>
      </c>
      <c r="AN71" s="66">
        <f t="shared" si="39"/>
        <v>1.24</v>
      </c>
      <c r="AO71" s="66">
        <f t="shared" si="39"/>
        <v>0.97</v>
      </c>
      <c r="AP71" s="68">
        <f>IFERROR(INDEX('Encounters and MCO Fees'!Q:Q,MATCH(A:A,'Encounters and MCO Fees'!G:G,0)),0)</f>
        <v>14741365.124979489</v>
      </c>
      <c r="AQ71" s="68">
        <f>IFERROR(INDEX('Encounters and MCO Fees'!R:R,MATCH(A:A,'Encounters and MCO Fees'!G:G,0)),0)</f>
        <v>915050.35940336797</v>
      </c>
      <c r="AR71" s="68">
        <f t="shared" si="32"/>
        <v>15656415.484382857</v>
      </c>
      <c r="AS71" s="69">
        <f t="shared" si="33"/>
        <v>6264758.091920957</v>
      </c>
      <c r="AT71" s="69">
        <f>AS71*INDEX('IGT Commitment Suggestions'!H:H,MATCH(G:G,'IGT Commitment Suggestions'!A:A,0))</f>
        <v>2738503.7064837031</v>
      </c>
      <c r="AU71" s="105">
        <f t="shared" si="40"/>
        <v>543578.32999999996</v>
      </c>
    </row>
    <row r="72" spans="1:47" ht="23.25" x14ac:dyDescent="0.2">
      <c r="A72" s="60" t="s">
        <v>365</v>
      </c>
      <c r="B72" s="61" t="s">
        <v>365</v>
      </c>
      <c r="C72" s="61" t="s">
        <v>366</v>
      </c>
      <c r="D72" s="62" t="s">
        <v>366</v>
      </c>
      <c r="E72" s="63" t="s">
        <v>367</v>
      </c>
      <c r="F72" s="62" t="s">
        <v>162</v>
      </c>
      <c r="G72" s="62" t="s">
        <v>25</v>
      </c>
      <c r="H72" s="62" t="str">
        <f t="shared" si="23"/>
        <v>Urban Harris</v>
      </c>
      <c r="I72" s="64">
        <f>INDEX('Encounters and MCO Fees'!N:N,MATCH(A:A,'Encounters and MCO Fees'!G:G,0))</f>
        <v>8397651.7623794544</v>
      </c>
      <c r="J72" s="64">
        <f>INDEX('Encounters and MCO Fees'!M:M,MATCH(A:A,'Encounters and MCO Fees'!G:G,0))</f>
        <v>8097526.8929185811</v>
      </c>
      <c r="K72" s="64">
        <f t="shared" si="24"/>
        <v>16495178.655298036</v>
      </c>
      <c r="L72" s="64">
        <v>9920199.561067313</v>
      </c>
      <c r="M72" s="64">
        <v>1235840.5568083636</v>
      </c>
      <c r="N72" s="64">
        <f t="shared" si="25"/>
        <v>11156040.117875677</v>
      </c>
      <c r="O72" s="64">
        <v>28802249.35182739</v>
      </c>
      <c r="P72" s="64">
        <v>4864873.4255729485</v>
      </c>
      <c r="Q72" s="64">
        <f t="shared" si="26"/>
        <v>33667122.777400337</v>
      </c>
      <c r="R72" s="64" t="str">
        <f t="shared" si="27"/>
        <v>Yes</v>
      </c>
      <c r="S72" s="65" t="str">
        <f t="shared" si="27"/>
        <v>Yes</v>
      </c>
      <c r="T72" s="66">
        <f>ROUND(INDEX(Summary!H:H,MATCH(H:H,Summary!A:A,0)),2)</f>
        <v>1.89</v>
      </c>
      <c r="U72" s="66">
        <f>ROUND(INDEX(Summary!I:I,MATCH(H:H,Summary!A:A,0)),2)</f>
        <v>0.41</v>
      </c>
      <c r="V72" s="67">
        <f t="shared" si="28"/>
        <v>15871561.830897167</v>
      </c>
      <c r="W72" s="67">
        <f t="shared" si="28"/>
        <v>3319986.0260966183</v>
      </c>
      <c r="X72" s="64">
        <f t="shared" si="29"/>
        <v>19191547.856993787</v>
      </c>
      <c r="Y72" s="64" t="s">
        <v>163</v>
      </c>
      <c r="Z72" s="64" t="s">
        <v>163</v>
      </c>
      <c r="AA72" s="64" t="b">
        <f t="shared" si="34"/>
        <v>1</v>
      </c>
      <c r="AB72" s="64" t="str">
        <f t="shared" si="35"/>
        <v>No</v>
      </c>
      <c r="AC72" s="64" t="str">
        <f t="shared" si="35"/>
        <v>No</v>
      </c>
      <c r="AD72" s="64" t="str">
        <f t="shared" si="30"/>
        <v>Yes</v>
      </c>
      <c r="AE72" s="66">
        <f t="shared" si="36"/>
        <v>1.07</v>
      </c>
      <c r="AF72" s="66">
        <f t="shared" si="36"/>
        <v>0.13</v>
      </c>
      <c r="AG72" s="64">
        <f t="shared" si="37"/>
        <v>8985487.3857460171</v>
      </c>
      <c r="AH72" s="64">
        <f t="shared" si="37"/>
        <v>1052678.4960794155</v>
      </c>
      <c r="AI72" s="64">
        <f t="shared" si="31"/>
        <v>10038165.881825432</v>
      </c>
      <c r="AJ72" s="66">
        <v>0</v>
      </c>
      <c r="AK72" s="66">
        <v>0</v>
      </c>
      <c r="AL72" s="64">
        <f t="shared" si="38"/>
        <v>0</v>
      </c>
      <c r="AM72" s="64">
        <f t="shared" si="38"/>
        <v>0</v>
      </c>
      <c r="AN72" s="66">
        <f t="shared" si="39"/>
        <v>1.89</v>
      </c>
      <c r="AO72" s="66">
        <f t="shared" si="39"/>
        <v>0.41</v>
      </c>
      <c r="AP72" s="68">
        <f>IFERROR(INDEX('Encounters and MCO Fees'!Q:Q,MATCH(A:A,'Encounters and MCO Fees'!G:G,0)),0)</f>
        <v>19191547.856993787</v>
      </c>
      <c r="AQ72" s="68">
        <f>IFERROR(INDEX('Encounters and MCO Fees'!R:R,MATCH(A:A,'Encounters and MCO Fees'!G:G,0)),0)</f>
        <v>1175655.9734737305</v>
      </c>
      <c r="AR72" s="68">
        <f t="shared" si="32"/>
        <v>20367203.830467518</v>
      </c>
      <c r="AS72" s="69">
        <f t="shared" si="33"/>
        <v>8149732.9407232748</v>
      </c>
      <c r="AT72" s="69">
        <f>AS72*INDEX('IGT Commitment Suggestions'!H:H,MATCH(G:G,'IGT Commitment Suggestions'!A:A,0))</f>
        <v>3582788.0149565982</v>
      </c>
      <c r="AU72" s="105">
        <f t="shared" si="40"/>
        <v>711164.24</v>
      </c>
    </row>
    <row r="73" spans="1:47" ht="23.25" x14ac:dyDescent="0.2">
      <c r="A73" s="60" t="s">
        <v>368</v>
      </c>
      <c r="B73" s="61" t="s">
        <v>368</v>
      </c>
      <c r="C73" s="61" t="s">
        <v>369</v>
      </c>
      <c r="D73" s="62" t="s">
        <v>369</v>
      </c>
      <c r="E73" s="63" t="s">
        <v>370</v>
      </c>
      <c r="F73" s="62" t="s">
        <v>162</v>
      </c>
      <c r="G73" s="62" t="s">
        <v>27</v>
      </c>
      <c r="H73" s="62" t="str">
        <f t="shared" si="23"/>
        <v>Urban Jefferson</v>
      </c>
      <c r="I73" s="64">
        <f>INDEX('Encounters and MCO Fees'!N:N,MATCH(A:A,'Encounters and MCO Fees'!G:G,0))</f>
        <v>8175029.0720967259</v>
      </c>
      <c r="J73" s="64">
        <f>INDEX('Encounters and MCO Fees'!M:M,MATCH(A:A,'Encounters and MCO Fees'!G:G,0))</f>
        <v>4921654.1289243195</v>
      </c>
      <c r="K73" s="64">
        <f t="shared" si="24"/>
        <v>13096683.201021045</v>
      </c>
      <c r="L73" s="64">
        <v>7526978.1927727219</v>
      </c>
      <c r="M73" s="64">
        <v>7341885.9903781181</v>
      </c>
      <c r="N73" s="64">
        <f t="shared" si="25"/>
        <v>14868864.183150839</v>
      </c>
      <c r="O73" s="64">
        <v>8379576.2561960686</v>
      </c>
      <c r="P73" s="64">
        <v>6991749.1640982749</v>
      </c>
      <c r="Q73" s="64">
        <f t="shared" si="26"/>
        <v>15371325.420294344</v>
      </c>
      <c r="R73" s="64" t="str">
        <f t="shared" si="27"/>
        <v>Yes</v>
      </c>
      <c r="S73" s="65" t="str">
        <f t="shared" si="27"/>
        <v>Yes</v>
      </c>
      <c r="T73" s="66">
        <f>ROUND(INDEX(Summary!H:H,MATCH(H:H,Summary!A:A,0)),2)</f>
        <v>0.84</v>
      </c>
      <c r="U73" s="66">
        <f>ROUND(INDEX(Summary!I:I,MATCH(H:H,Summary!A:A,0)),2)</f>
        <v>1.1299999999999999</v>
      </c>
      <c r="V73" s="67">
        <f t="shared" si="28"/>
        <v>6867024.4205612494</v>
      </c>
      <c r="W73" s="67">
        <f t="shared" si="28"/>
        <v>5561469.1656844802</v>
      </c>
      <c r="X73" s="64">
        <f t="shared" si="29"/>
        <v>12428493.586245731</v>
      </c>
      <c r="Y73" s="64" t="s">
        <v>163</v>
      </c>
      <c r="Z73" s="64" t="s">
        <v>163</v>
      </c>
      <c r="AA73" s="64" t="b">
        <f t="shared" si="34"/>
        <v>1</v>
      </c>
      <c r="AB73" s="64" t="str">
        <f t="shared" si="35"/>
        <v>Yes</v>
      </c>
      <c r="AC73" s="64" t="str">
        <f t="shared" si="35"/>
        <v>Yes</v>
      </c>
      <c r="AD73" s="64" t="str">
        <f t="shared" si="30"/>
        <v>Yes</v>
      </c>
      <c r="AE73" s="66">
        <f t="shared" si="36"/>
        <v>0.13</v>
      </c>
      <c r="AF73" s="66">
        <f t="shared" si="36"/>
        <v>0.2</v>
      </c>
      <c r="AG73" s="64">
        <f t="shared" si="37"/>
        <v>1062753.7793725743</v>
      </c>
      <c r="AH73" s="64">
        <f t="shared" si="37"/>
        <v>984330.8257848639</v>
      </c>
      <c r="AI73" s="64">
        <f t="shared" si="31"/>
        <v>2047084.6051574382</v>
      </c>
      <c r="AJ73" s="66">
        <v>0.12</v>
      </c>
      <c r="AK73" s="66">
        <v>0.18</v>
      </c>
      <c r="AL73" s="64">
        <f t="shared" si="38"/>
        <v>981003.48865160707</v>
      </c>
      <c r="AM73" s="64">
        <f t="shared" si="38"/>
        <v>885897.74320637749</v>
      </c>
      <c r="AN73" s="66">
        <f t="shared" si="39"/>
        <v>0.96</v>
      </c>
      <c r="AO73" s="66">
        <f t="shared" si="39"/>
        <v>1.3099999999999998</v>
      </c>
      <c r="AP73" s="68">
        <f>IFERROR(INDEX('Encounters and MCO Fees'!Q:Q,MATCH(A:A,'Encounters and MCO Fees'!G:G,0)),0)</f>
        <v>14295394.818103714</v>
      </c>
      <c r="AQ73" s="68">
        <f>IFERROR(INDEX('Encounters and MCO Fees'!R:R,MATCH(A:A,'Encounters and MCO Fees'!G:G,0)),0)</f>
        <v>887714.72488197498</v>
      </c>
      <c r="AR73" s="68">
        <f t="shared" si="32"/>
        <v>15183109.542985689</v>
      </c>
      <c r="AS73" s="69">
        <f t="shared" si="33"/>
        <v>6075369.4525302956</v>
      </c>
      <c r="AT73" s="69">
        <f>AS73*INDEX('IGT Commitment Suggestions'!H:H,MATCH(G:G,'IGT Commitment Suggestions'!A:A,0))</f>
        <v>2958350.9374311063</v>
      </c>
      <c r="AU73" s="105">
        <f t="shared" si="40"/>
        <v>587216.82999999996</v>
      </c>
    </row>
    <row r="74" spans="1:47" x14ac:dyDescent="0.2">
      <c r="A74" s="60" t="s">
        <v>371</v>
      </c>
      <c r="B74" s="61" t="s">
        <v>371</v>
      </c>
      <c r="C74" s="61" t="s">
        <v>372</v>
      </c>
      <c r="D74" s="62" t="s">
        <v>372</v>
      </c>
      <c r="E74" s="63" t="s">
        <v>373</v>
      </c>
      <c r="F74" s="62" t="s">
        <v>162</v>
      </c>
      <c r="G74" s="62" t="s">
        <v>34</v>
      </c>
      <c r="H74" s="62" t="str">
        <f t="shared" si="23"/>
        <v>Urban Travis</v>
      </c>
      <c r="I74" s="64">
        <f>INDEX('Encounters and MCO Fees'!N:N,MATCH(A:A,'Encounters and MCO Fees'!G:G,0))</f>
        <v>10820196.78019806</v>
      </c>
      <c r="J74" s="64">
        <f>INDEX('Encounters and MCO Fees'!M:M,MATCH(A:A,'Encounters and MCO Fees'!G:G,0))</f>
        <v>2515249.0735169253</v>
      </c>
      <c r="K74" s="64">
        <f t="shared" si="24"/>
        <v>13335445.853714986</v>
      </c>
      <c r="L74" s="64">
        <v>5900942.7100730371</v>
      </c>
      <c r="M74" s="64">
        <v>3485150.710554502</v>
      </c>
      <c r="N74" s="64">
        <f t="shared" si="25"/>
        <v>9386093.4206275381</v>
      </c>
      <c r="O74" s="64">
        <v>20936472.708599493</v>
      </c>
      <c r="P74" s="64">
        <v>4930639.523311126</v>
      </c>
      <c r="Q74" s="64">
        <f t="shared" si="26"/>
        <v>25867112.23191062</v>
      </c>
      <c r="R74" s="64" t="str">
        <f t="shared" si="27"/>
        <v>Yes</v>
      </c>
      <c r="S74" s="65" t="str">
        <f t="shared" si="27"/>
        <v>Yes</v>
      </c>
      <c r="T74" s="66">
        <f>ROUND(INDEX(Summary!H:H,MATCH(H:H,Summary!A:A,0)),2)</f>
        <v>0.4</v>
      </c>
      <c r="U74" s="66">
        <f>ROUND(INDEX(Summary!I:I,MATCH(H:H,Summary!A:A,0)),2)</f>
        <v>1.2</v>
      </c>
      <c r="V74" s="67">
        <f t="shared" si="28"/>
        <v>4328078.7120792242</v>
      </c>
      <c r="W74" s="67">
        <f t="shared" si="28"/>
        <v>3018298.8882203102</v>
      </c>
      <c r="X74" s="64">
        <f t="shared" si="29"/>
        <v>7346377.6002995344</v>
      </c>
      <c r="Y74" s="64" t="s">
        <v>163</v>
      </c>
      <c r="Z74" s="64" t="s">
        <v>163</v>
      </c>
      <c r="AA74" s="64" t="b">
        <f t="shared" si="34"/>
        <v>1</v>
      </c>
      <c r="AB74" s="64" t="str">
        <f t="shared" si="35"/>
        <v>Yes</v>
      </c>
      <c r="AC74" s="64" t="str">
        <f t="shared" si="35"/>
        <v>Yes</v>
      </c>
      <c r="AD74" s="64" t="str">
        <f t="shared" si="30"/>
        <v>Yes</v>
      </c>
      <c r="AE74" s="66">
        <f t="shared" si="36"/>
        <v>1.07</v>
      </c>
      <c r="AF74" s="66">
        <f t="shared" si="36"/>
        <v>0.53</v>
      </c>
      <c r="AG74" s="64">
        <f t="shared" si="37"/>
        <v>11577610.554811925</v>
      </c>
      <c r="AH74" s="64">
        <f t="shared" si="37"/>
        <v>1333082.0089639705</v>
      </c>
      <c r="AI74" s="64">
        <f t="shared" si="31"/>
        <v>12910692.563775895</v>
      </c>
      <c r="AJ74" s="66">
        <v>1.06</v>
      </c>
      <c r="AK74" s="66">
        <v>7.0000000000000007E-2</v>
      </c>
      <c r="AL74" s="64">
        <f t="shared" si="38"/>
        <v>11469408.587009944</v>
      </c>
      <c r="AM74" s="64">
        <f t="shared" si="38"/>
        <v>176067.43514618478</v>
      </c>
      <c r="AN74" s="66">
        <f t="shared" si="39"/>
        <v>1.46</v>
      </c>
      <c r="AO74" s="66">
        <f t="shared" si="39"/>
        <v>1.27</v>
      </c>
      <c r="AP74" s="68">
        <f>IFERROR(INDEX('Encounters and MCO Fees'!Q:Q,MATCH(A:A,'Encounters and MCO Fees'!G:G,0)),0)</f>
        <v>18991853.622455664</v>
      </c>
      <c r="AQ74" s="68">
        <f>IFERROR(INDEX('Encounters and MCO Fees'!R:R,MATCH(A:A,'Encounters and MCO Fees'!G:G,0)),0)</f>
        <v>1184001.6159020769</v>
      </c>
      <c r="AR74" s="68">
        <f t="shared" si="32"/>
        <v>20175855.238357741</v>
      </c>
      <c r="AS74" s="69">
        <f t="shared" si="33"/>
        <v>8073166.7150764689</v>
      </c>
      <c r="AT74" s="69">
        <f>AS74*INDEX('IGT Commitment Suggestions'!H:H,MATCH(G:G,'IGT Commitment Suggestions'!A:A,0))</f>
        <v>3957825.7776732421</v>
      </c>
      <c r="AU74" s="105">
        <f t="shared" si="40"/>
        <v>785607.23</v>
      </c>
    </row>
    <row r="75" spans="1:47" x14ac:dyDescent="0.2">
      <c r="A75" s="60" t="s">
        <v>374</v>
      </c>
      <c r="B75" s="61" t="s">
        <v>374</v>
      </c>
      <c r="C75" s="61" t="s">
        <v>375</v>
      </c>
      <c r="D75" s="62" t="s">
        <v>375</v>
      </c>
      <c r="E75" s="63" t="s">
        <v>376</v>
      </c>
      <c r="F75" s="62" t="s">
        <v>162</v>
      </c>
      <c r="G75" s="62" t="s">
        <v>23</v>
      </c>
      <c r="H75" s="62" t="str">
        <f t="shared" si="23"/>
        <v>Urban Dallas</v>
      </c>
      <c r="I75" s="64">
        <f>INDEX('Encounters and MCO Fees'!N:N,MATCH(A:A,'Encounters and MCO Fees'!G:G,0))</f>
        <v>8771541.5170732867</v>
      </c>
      <c r="J75" s="64">
        <f>INDEX('Encounters and MCO Fees'!M:M,MATCH(A:A,'Encounters and MCO Fees'!G:G,0))</f>
        <v>1214751.6058205636</v>
      </c>
      <c r="K75" s="64">
        <f t="shared" si="24"/>
        <v>9986293.1228938513</v>
      </c>
      <c r="L75" s="64">
        <v>1217412.4664670918</v>
      </c>
      <c r="M75" s="64">
        <v>1354255.9603187889</v>
      </c>
      <c r="N75" s="64">
        <f t="shared" si="25"/>
        <v>2571668.4267858807</v>
      </c>
      <c r="O75" s="64">
        <v>20187548.782678343</v>
      </c>
      <c r="P75" s="64">
        <v>2050495.4038403835</v>
      </c>
      <c r="Q75" s="64">
        <f t="shared" si="26"/>
        <v>22238044.186518729</v>
      </c>
      <c r="R75" s="64" t="str">
        <f t="shared" si="27"/>
        <v>Yes</v>
      </c>
      <c r="S75" s="65" t="str">
        <f t="shared" si="27"/>
        <v>Yes</v>
      </c>
      <c r="T75" s="66">
        <f>ROUND(INDEX(Summary!H:H,MATCH(H:H,Summary!A:A,0)),2)</f>
        <v>0.68</v>
      </c>
      <c r="U75" s="66">
        <f>ROUND(INDEX(Summary!I:I,MATCH(H:H,Summary!A:A,0)),2)</f>
        <v>0.39</v>
      </c>
      <c r="V75" s="67">
        <f t="shared" si="28"/>
        <v>5964648.2316098353</v>
      </c>
      <c r="W75" s="67">
        <f t="shared" si="28"/>
        <v>473753.12627001986</v>
      </c>
      <c r="X75" s="64">
        <f t="shared" si="29"/>
        <v>6438401.3578798547</v>
      </c>
      <c r="Y75" s="64" t="s">
        <v>163</v>
      </c>
      <c r="Z75" s="64" t="s">
        <v>163</v>
      </c>
      <c r="AA75" s="64" t="b">
        <f t="shared" si="34"/>
        <v>1</v>
      </c>
      <c r="AB75" s="64" t="str">
        <f t="shared" si="35"/>
        <v>Yes</v>
      </c>
      <c r="AC75" s="64" t="str">
        <f t="shared" si="35"/>
        <v>Yes</v>
      </c>
      <c r="AD75" s="64" t="str">
        <f t="shared" si="30"/>
        <v>Yes</v>
      </c>
      <c r="AE75" s="66">
        <f t="shared" si="36"/>
        <v>1.1299999999999999</v>
      </c>
      <c r="AF75" s="66">
        <f t="shared" si="36"/>
        <v>0.9</v>
      </c>
      <c r="AG75" s="64">
        <f t="shared" si="37"/>
        <v>9911841.9142928123</v>
      </c>
      <c r="AH75" s="64">
        <f t="shared" si="37"/>
        <v>1093276.4452385074</v>
      </c>
      <c r="AI75" s="64">
        <f t="shared" si="31"/>
        <v>11005118.359531321</v>
      </c>
      <c r="AJ75" s="66">
        <v>1.1200000000000001</v>
      </c>
      <c r="AK75" s="66">
        <v>0.9</v>
      </c>
      <c r="AL75" s="64">
        <f t="shared" si="38"/>
        <v>9824126.4991220813</v>
      </c>
      <c r="AM75" s="64">
        <f t="shared" si="38"/>
        <v>1093276.4452385074</v>
      </c>
      <c r="AN75" s="66">
        <f t="shared" si="39"/>
        <v>1.8000000000000003</v>
      </c>
      <c r="AO75" s="66">
        <f t="shared" si="39"/>
        <v>1.29</v>
      </c>
      <c r="AP75" s="68">
        <f>IFERROR(INDEX('Encounters and MCO Fees'!Q:Q,MATCH(A:A,'Encounters and MCO Fees'!G:G,0)),0)</f>
        <v>17355804.302240446</v>
      </c>
      <c r="AQ75" s="68">
        <f>IFERROR(INDEX('Encounters and MCO Fees'!R:R,MATCH(A:A,'Encounters and MCO Fees'!G:G,0)),0)</f>
        <v>1080829.7441611267</v>
      </c>
      <c r="AR75" s="68">
        <f t="shared" si="32"/>
        <v>18436634.046401571</v>
      </c>
      <c r="AS75" s="69">
        <f t="shared" si="33"/>
        <v>7377234.7473271266</v>
      </c>
      <c r="AT75" s="69">
        <f>AS75*INDEX('IGT Commitment Suggestions'!H:H,MATCH(G:G,'IGT Commitment Suggestions'!A:A,0))</f>
        <v>3627108.5244032587</v>
      </c>
      <c r="AU75" s="105">
        <f t="shared" si="40"/>
        <v>719961.63</v>
      </c>
    </row>
    <row r="76" spans="1:47" x14ac:dyDescent="0.2">
      <c r="A76" s="60" t="s">
        <v>377</v>
      </c>
      <c r="B76" s="61" t="s">
        <v>377</v>
      </c>
      <c r="C76" s="61" t="s">
        <v>378</v>
      </c>
      <c r="D76" s="62" t="s">
        <v>378</v>
      </c>
      <c r="E76" s="63" t="s">
        <v>379</v>
      </c>
      <c r="F76" s="62" t="s">
        <v>162</v>
      </c>
      <c r="G76" s="62" t="s">
        <v>31</v>
      </c>
      <c r="H76" s="62" t="str">
        <f t="shared" si="23"/>
        <v>Urban MRSA West</v>
      </c>
      <c r="I76" s="64">
        <f>INDEX('Encounters and MCO Fees'!N:N,MATCH(A:A,'Encounters and MCO Fees'!G:G,0))</f>
        <v>9265364.9779812265</v>
      </c>
      <c r="J76" s="64">
        <f>INDEX('Encounters and MCO Fees'!M:M,MATCH(A:A,'Encounters and MCO Fees'!G:G,0))</f>
        <v>1742713.6333384914</v>
      </c>
      <c r="K76" s="64">
        <f t="shared" si="24"/>
        <v>11008078.611319717</v>
      </c>
      <c r="L76" s="64">
        <v>6093630.7621533982</v>
      </c>
      <c r="M76" s="64">
        <v>1741204.2977280747</v>
      </c>
      <c r="N76" s="64">
        <f t="shared" si="25"/>
        <v>7834835.059881473</v>
      </c>
      <c r="O76" s="64">
        <v>23929158.717861328</v>
      </c>
      <c r="P76" s="64">
        <v>3794312.891829933</v>
      </c>
      <c r="Q76" s="64">
        <f t="shared" si="26"/>
        <v>27723471.609691262</v>
      </c>
      <c r="R76" s="64" t="str">
        <f t="shared" si="27"/>
        <v>Yes</v>
      </c>
      <c r="S76" s="65" t="str">
        <f t="shared" si="27"/>
        <v>Yes</v>
      </c>
      <c r="T76" s="66">
        <f>ROUND(INDEX(Summary!H:H,MATCH(H:H,Summary!A:A,0)),2)</f>
        <v>0.4</v>
      </c>
      <c r="U76" s="66">
        <f>ROUND(INDEX(Summary!I:I,MATCH(H:H,Summary!A:A,0)),2)</f>
        <v>0.93</v>
      </c>
      <c r="V76" s="67">
        <f t="shared" si="28"/>
        <v>3706145.9911924908</v>
      </c>
      <c r="W76" s="67">
        <f t="shared" si="28"/>
        <v>1620723.679004797</v>
      </c>
      <c r="X76" s="64">
        <f t="shared" si="29"/>
        <v>5326869.6701972876</v>
      </c>
      <c r="Y76" s="64" t="s">
        <v>163</v>
      </c>
      <c r="Z76" s="64" t="s">
        <v>163</v>
      </c>
      <c r="AA76" s="64" t="b">
        <f t="shared" si="34"/>
        <v>1</v>
      </c>
      <c r="AB76" s="64" t="str">
        <f t="shared" si="35"/>
        <v>Yes</v>
      </c>
      <c r="AC76" s="64" t="str">
        <f t="shared" si="35"/>
        <v>Yes</v>
      </c>
      <c r="AD76" s="64" t="str">
        <f t="shared" si="30"/>
        <v>Yes</v>
      </c>
      <c r="AE76" s="66">
        <f t="shared" si="36"/>
        <v>1.52</v>
      </c>
      <c r="AF76" s="66">
        <f t="shared" si="36"/>
        <v>0.87</v>
      </c>
      <c r="AG76" s="64">
        <f t="shared" si="37"/>
        <v>14083354.766531464</v>
      </c>
      <c r="AH76" s="64">
        <f t="shared" si="37"/>
        <v>1516160.8610044876</v>
      </c>
      <c r="AI76" s="64">
        <f t="shared" si="31"/>
        <v>15599515.62753595</v>
      </c>
      <c r="AJ76" s="66">
        <v>1.52</v>
      </c>
      <c r="AK76" s="66">
        <v>0.86</v>
      </c>
      <c r="AL76" s="64">
        <f t="shared" si="38"/>
        <v>14083354.766531464</v>
      </c>
      <c r="AM76" s="64">
        <f t="shared" si="38"/>
        <v>1498733.7246711026</v>
      </c>
      <c r="AN76" s="66">
        <f t="shared" si="39"/>
        <v>1.92</v>
      </c>
      <c r="AO76" s="66">
        <f t="shared" si="39"/>
        <v>1.79</v>
      </c>
      <c r="AP76" s="68">
        <f>IFERROR(INDEX('Encounters and MCO Fees'!Q:Q,MATCH(A:A,'Encounters and MCO Fees'!G:G,0)),0)</f>
        <v>20908958.161399852</v>
      </c>
      <c r="AQ76" s="68">
        <f>IFERROR(INDEX('Encounters and MCO Fees'!R:R,MATCH(A:A,'Encounters and MCO Fees'!G:G,0)),0)</f>
        <v>1279830.8218531436</v>
      </c>
      <c r="AR76" s="68">
        <f t="shared" si="32"/>
        <v>22188788.983252995</v>
      </c>
      <c r="AS76" s="69">
        <f t="shared" si="33"/>
        <v>8878622.0237588547</v>
      </c>
      <c r="AT76" s="69">
        <f>AS76*INDEX('IGT Commitment Suggestions'!H:H,MATCH(G:G,'IGT Commitment Suggestions'!A:A,0))</f>
        <v>4300585.3484017104</v>
      </c>
      <c r="AU76" s="105">
        <f t="shared" si="40"/>
        <v>853643.17</v>
      </c>
    </row>
    <row r="77" spans="1:47" x14ac:dyDescent="0.2">
      <c r="A77" s="60" t="s">
        <v>380</v>
      </c>
      <c r="B77" s="61" t="s">
        <v>380</v>
      </c>
      <c r="C77" s="61" t="s">
        <v>381</v>
      </c>
      <c r="D77" s="62" t="s">
        <v>381</v>
      </c>
      <c r="E77" s="63" t="s">
        <v>382</v>
      </c>
      <c r="F77" s="62" t="s">
        <v>162</v>
      </c>
      <c r="G77" s="62" t="s">
        <v>23</v>
      </c>
      <c r="H77" s="62" t="str">
        <f t="shared" si="23"/>
        <v>Urban Dallas</v>
      </c>
      <c r="I77" s="64">
        <f>INDEX('Encounters and MCO Fees'!N:N,MATCH(A:A,'Encounters and MCO Fees'!G:G,0))</f>
        <v>8530532.2723696977</v>
      </c>
      <c r="J77" s="64">
        <f>INDEX('Encounters and MCO Fees'!M:M,MATCH(A:A,'Encounters and MCO Fees'!G:G,0))</f>
        <v>4869735.8179975534</v>
      </c>
      <c r="K77" s="64">
        <f t="shared" si="24"/>
        <v>13400268.09036725</v>
      </c>
      <c r="L77" s="64">
        <v>-1195820.4835787117</v>
      </c>
      <c r="M77" s="64">
        <v>1114000.5271324622</v>
      </c>
      <c r="N77" s="64">
        <f t="shared" si="25"/>
        <v>-81819.956446249504</v>
      </c>
      <c r="O77" s="64">
        <v>3777987.0549836997</v>
      </c>
      <c r="P77" s="64">
        <v>2449093.178986676</v>
      </c>
      <c r="Q77" s="64">
        <f t="shared" si="26"/>
        <v>6227080.2339703757</v>
      </c>
      <c r="R77" s="64" t="str">
        <f t="shared" si="27"/>
        <v>Yes</v>
      </c>
      <c r="S77" s="65" t="str">
        <f t="shared" si="27"/>
        <v>Yes</v>
      </c>
      <c r="T77" s="66">
        <f>ROUND(INDEX(Summary!H:H,MATCH(H:H,Summary!A:A,0)),2)</f>
        <v>0.68</v>
      </c>
      <c r="U77" s="66">
        <f>ROUND(INDEX(Summary!I:I,MATCH(H:H,Summary!A:A,0)),2)</f>
        <v>0.39</v>
      </c>
      <c r="V77" s="67">
        <f t="shared" si="28"/>
        <v>5800761.9452113947</v>
      </c>
      <c r="W77" s="67">
        <f t="shared" si="28"/>
        <v>1899196.9690190458</v>
      </c>
      <c r="X77" s="64">
        <f t="shared" si="29"/>
        <v>7699958.9142304407</v>
      </c>
      <c r="Y77" s="64" t="s">
        <v>163</v>
      </c>
      <c r="Z77" s="64" t="s">
        <v>163</v>
      </c>
      <c r="AA77" s="64" t="b">
        <f t="shared" si="34"/>
        <v>1</v>
      </c>
      <c r="AB77" s="64" t="str">
        <f t="shared" si="35"/>
        <v>No</v>
      </c>
      <c r="AC77" s="64" t="str">
        <f t="shared" si="35"/>
        <v>Yes</v>
      </c>
      <c r="AD77" s="64" t="str">
        <f t="shared" si="30"/>
        <v>Yes</v>
      </c>
      <c r="AE77" s="66">
        <f t="shared" si="36"/>
        <v>0</v>
      </c>
      <c r="AF77" s="66">
        <f t="shared" si="36"/>
        <v>0.08</v>
      </c>
      <c r="AG77" s="64">
        <f t="shared" si="37"/>
        <v>0</v>
      </c>
      <c r="AH77" s="64">
        <f t="shared" si="37"/>
        <v>389578.86543980427</v>
      </c>
      <c r="AI77" s="64">
        <f t="shared" si="31"/>
        <v>389578.86543980427</v>
      </c>
      <c r="AJ77" s="66">
        <v>0</v>
      </c>
      <c r="AK77" s="66">
        <v>7.0000000000000007E-2</v>
      </c>
      <c r="AL77" s="64">
        <f t="shared" si="38"/>
        <v>0</v>
      </c>
      <c r="AM77" s="64">
        <f t="shared" si="38"/>
        <v>340881.5072598288</v>
      </c>
      <c r="AN77" s="66">
        <f t="shared" si="39"/>
        <v>0.68</v>
      </c>
      <c r="AO77" s="66">
        <f t="shared" si="39"/>
        <v>0.46</v>
      </c>
      <c r="AP77" s="68">
        <f>IFERROR(INDEX('Encounters and MCO Fees'!Q:Q,MATCH(A:A,'Encounters and MCO Fees'!G:G,0)),0)</f>
        <v>8040840.4214902688</v>
      </c>
      <c r="AQ77" s="68">
        <f>IFERROR(INDEX('Encounters and MCO Fees'!R:R,MATCH(A:A,'Encounters and MCO Fees'!G:G,0)),0)</f>
        <v>504333.666294455</v>
      </c>
      <c r="AR77" s="68">
        <f t="shared" si="32"/>
        <v>8545174.0877847243</v>
      </c>
      <c r="AS77" s="69">
        <f t="shared" si="33"/>
        <v>3419265.9594861805</v>
      </c>
      <c r="AT77" s="69">
        <f>AS77*INDEX('IGT Commitment Suggestions'!H:H,MATCH(G:G,'IGT Commitment Suggestions'!A:A,0))</f>
        <v>1681124.3146827673</v>
      </c>
      <c r="AU77" s="105">
        <f t="shared" si="40"/>
        <v>333694.18</v>
      </c>
    </row>
    <row r="78" spans="1:47" ht="23.25" x14ac:dyDescent="0.2">
      <c r="A78" s="60" t="s">
        <v>383</v>
      </c>
      <c r="B78" s="61" t="s">
        <v>383</v>
      </c>
      <c r="C78" s="61" t="s">
        <v>384</v>
      </c>
      <c r="D78" s="62" t="s">
        <v>384</v>
      </c>
      <c r="E78" s="63" t="s">
        <v>385</v>
      </c>
      <c r="F78" s="62" t="s">
        <v>162</v>
      </c>
      <c r="G78" s="62" t="s">
        <v>29</v>
      </c>
      <c r="H78" s="62" t="str">
        <f t="shared" si="23"/>
        <v>Urban MRSA Central</v>
      </c>
      <c r="I78" s="64">
        <f>INDEX('Encounters and MCO Fees'!N:N,MATCH(A:A,'Encounters and MCO Fees'!G:G,0))</f>
        <v>7283698.3428896051</v>
      </c>
      <c r="J78" s="64">
        <f>INDEX('Encounters and MCO Fees'!M:M,MATCH(A:A,'Encounters and MCO Fees'!G:G,0))</f>
        <v>3672989.4747406463</v>
      </c>
      <c r="K78" s="64">
        <f t="shared" si="24"/>
        <v>10956687.817630252</v>
      </c>
      <c r="L78" s="64">
        <v>5726963.6710040737</v>
      </c>
      <c r="M78" s="64">
        <v>5677112.757616342</v>
      </c>
      <c r="N78" s="64">
        <f t="shared" si="25"/>
        <v>11404076.428620417</v>
      </c>
      <c r="O78" s="64">
        <v>9521884.1973900199</v>
      </c>
      <c r="P78" s="64">
        <v>4574182.6786554288</v>
      </c>
      <c r="Q78" s="64">
        <f t="shared" si="26"/>
        <v>14096066.876045449</v>
      </c>
      <c r="R78" s="64" t="str">
        <f t="shared" si="27"/>
        <v>Yes</v>
      </c>
      <c r="S78" s="65" t="str">
        <f t="shared" si="27"/>
        <v>Yes</v>
      </c>
      <c r="T78" s="66">
        <f>ROUND(INDEX(Summary!H:H,MATCH(H:H,Summary!A:A,0)),2)</f>
        <v>0.5</v>
      </c>
      <c r="U78" s="66">
        <f>ROUND(INDEX(Summary!I:I,MATCH(H:H,Summary!A:A,0)),2)</f>
        <v>1.0900000000000001</v>
      </c>
      <c r="V78" s="67">
        <f t="shared" si="28"/>
        <v>3641849.1714448025</v>
      </c>
      <c r="W78" s="67">
        <f t="shared" si="28"/>
        <v>4003558.5274673048</v>
      </c>
      <c r="X78" s="64">
        <f t="shared" si="29"/>
        <v>7645407.6989121074</v>
      </c>
      <c r="Y78" s="64" t="s">
        <v>163</v>
      </c>
      <c r="Z78" s="64" t="s">
        <v>163</v>
      </c>
      <c r="AA78" s="64" t="b">
        <f t="shared" si="34"/>
        <v>1</v>
      </c>
      <c r="AB78" s="64" t="str">
        <f t="shared" si="35"/>
        <v>Yes</v>
      </c>
      <c r="AC78" s="64" t="str">
        <f t="shared" si="35"/>
        <v>No</v>
      </c>
      <c r="AD78" s="64" t="str">
        <f t="shared" si="30"/>
        <v>Yes</v>
      </c>
      <c r="AE78" s="66">
        <f t="shared" si="36"/>
        <v>0.56000000000000005</v>
      </c>
      <c r="AF78" s="66">
        <f t="shared" si="36"/>
        <v>0.11</v>
      </c>
      <c r="AG78" s="64">
        <f t="shared" si="37"/>
        <v>4078871.0720181791</v>
      </c>
      <c r="AH78" s="64">
        <f t="shared" si="37"/>
        <v>404028.84222147107</v>
      </c>
      <c r="AI78" s="64">
        <f t="shared" si="31"/>
        <v>4482899.9142396506</v>
      </c>
      <c r="AJ78" s="66">
        <v>0.56000000000000005</v>
      </c>
      <c r="AK78" s="66">
        <v>0</v>
      </c>
      <c r="AL78" s="64">
        <f t="shared" si="38"/>
        <v>4078871.0720181791</v>
      </c>
      <c r="AM78" s="64">
        <f t="shared" si="38"/>
        <v>0</v>
      </c>
      <c r="AN78" s="66">
        <f t="shared" si="39"/>
        <v>1.06</v>
      </c>
      <c r="AO78" s="66">
        <f t="shared" si="39"/>
        <v>1.0900000000000001</v>
      </c>
      <c r="AP78" s="68">
        <f>IFERROR(INDEX('Encounters and MCO Fees'!Q:Q,MATCH(A:A,'Encounters and MCO Fees'!G:G,0)),0)</f>
        <v>11724278.770930286</v>
      </c>
      <c r="AQ78" s="68">
        <f>IFERROR(INDEX('Encounters and MCO Fees'!R:R,MATCH(A:A,'Encounters and MCO Fees'!G:G,0)),0)</f>
        <v>730381.31827237993</v>
      </c>
      <c r="AR78" s="68">
        <f t="shared" si="32"/>
        <v>12454660.089202667</v>
      </c>
      <c r="AS78" s="69">
        <f t="shared" si="33"/>
        <v>4983607.6880935561</v>
      </c>
      <c r="AT78" s="69">
        <f>AS78*INDEX('IGT Commitment Suggestions'!H:H,MATCH(G:G,'IGT Commitment Suggestions'!A:A,0))</f>
        <v>2321074.6126997373</v>
      </c>
      <c r="AU78" s="105">
        <f t="shared" si="40"/>
        <v>460720.89</v>
      </c>
    </row>
    <row r="79" spans="1:47" ht="23.25" x14ac:dyDescent="0.2">
      <c r="A79" s="60" t="s">
        <v>386</v>
      </c>
      <c r="B79" s="61" t="s">
        <v>386</v>
      </c>
      <c r="C79" s="61" t="s">
        <v>387</v>
      </c>
      <c r="D79" s="62" t="s">
        <v>387</v>
      </c>
      <c r="E79" s="63" t="s">
        <v>388</v>
      </c>
      <c r="F79" s="62" t="s">
        <v>173</v>
      </c>
      <c r="G79" s="62" t="s">
        <v>23</v>
      </c>
      <c r="H79" s="62" t="str">
        <f t="shared" si="23"/>
        <v>Children's Dallas</v>
      </c>
      <c r="I79" s="64">
        <f>INDEX('Encounters and MCO Fees'!N:N,MATCH(A:A,'Encounters and MCO Fees'!G:G,0))</f>
        <v>10324433.571852261</v>
      </c>
      <c r="J79" s="64">
        <f>INDEX('Encounters and MCO Fees'!M:M,MATCH(A:A,'Encounters and MCO Fees'!G:G,0))</f>
        <v>48649393.613093816</v>
      </c>
      <c r="K79" s="64">
        <f t="shared" si="24"/>
        <v>58973827.184946075</v>
      </c>
      <c r="L79" s="64">
        <v>993926.31484454963</v>
      </c>
      <c r="M79" s="64">
        <v>-8244140.6464281008</v>
      </c>
      <c r="N79" s="64">
        <f t="shared" si="25"/>
        <v>-7250214.3315835511</v>
      </c>
      <c r="O79" s="64">
        <v>5925383.2166777337</v>
      </c>
      <c r="P79" s="64">
        <v>18491480.487476949</v>
      </c>
      <c r="Q79" s="64">
        <f t="shared" si="26"/>
        <v>24416863.704154681</v>
      </c>
      <c r="R79" s="64" t="str">
        <f t="shared" si="27"/>
        <v>Yes</v>
      </c>
      <c r="S79" s="65" t="str">
        <f t="shared" si="27"/>
        <v>Yes</v>
      </c>
      <c r="T79" s="66">
        <f>ROUND(INDEX(Summary!H:H,MATCH(H:H,Summary!A:A,0)),2)</f>
        <v>0.59</v>
      </c>
      <c r="U79" s="66">
        <f>ROUND(INDEX(Summary!I:I,MATCH(H:H,Summary!A:A,0)),2)</f>
        <v>0</v>
      </c>
      <c r="V79" s="67">
        <f t="shared" si="28"/>
        <v>6091415.8073928338</v>
      </c>
      <c r="W79" s="67">
        <f t="shared" si="28"/>
        <v>0</v>
      </c>
      <c r="X79" s="64">
        <f t="shared" si="29"/>
        <v>6091415.8073928338</v>
      </c>
      <c r="Y79" s="64" t="s">
        <v>163</v>
      </c>
      <c r="Z79" s="64" t="s">
        <v>163</v>
      </c>
      <c r="AA79" s="64" t="b">
        <f t="shared" si="34"/>
        <v>1</v>
      </c>
      <c r="AB79" s="64" t="str">
        <f t="shared" si="35"/>
        <v>No</v>
      </c>
      <c r="AC79" s="64" t="str">
        <f t="shared" si="35"/>
        <v>Yes</v>
      </c>
      <c r="AD79" s="64" t="str">
        <f t="shared" si="30"/>
        <v>Yes</v>
      </c>
      <c r="AE79" s="66">
        <f t="shared" si="36"/>
        <v>0</v>
      </c>
      <c r="AF79" s="66">
        <f t="shared" si="36"/>
        <v>0.26</v>
      </c>
      <c r="AG79" s="64">
        <f t="shared" si="37"/>
        <v>0</v>
      </c>
      <c r="AH79" s="64">
        <f t="shared" si="37"/>
        <v>12648842.339404393</v>
      </c>
      <c r="AI79" s="64">
        <f t="shared" si="31"/>
        <v>12648842.339404393</v>
      </c>
      <c r="AJ79" s="66">
        <v>0</v>
      </c>
      <c r="AK79" s="66">
        <v>0.26</v>
      </c>
      <c r="AL79" s="64">
        <f t="shared" si="38"/>
        <v>0</v>
      </c>
      <c r="AM79" s="64">
        <f t="shared" si="38"/>
        <v>12648842.339404393</v>
      </c>
      <c r="AN79" s="66">
        <f t="shared" si="39"/>
        <v>0.59</v>
      </c>
      <c r="AO79" s="66">
        <f t="shared" si="39"/>
        <v>0.26</v>
      </c>
      <c r="AP79" s="68">
        <f>IFERROR(INDEX('Encounters and MCO Fees'!Q:Q,MATCH(A:A,'Encounters and MCO Fees'!G:G,0)),0)</f>
        <v>18740258.146797225</v>
      </c>
      <c r="AQ79" s="68">
        <f>IFERROR(INDEX('Encounters and MCO Fees'!R:R,MATCH(A:A,'Encounters and MCO Fees'!G:G,0)),0)</f>
        <v>1143314.5754071802</v>
      </c>
      <c r="AR79" s="68">
        <f t="shared" si="32"/>
        <v>19883572.722204406</v>
      </c>
      <c r="AS79" s="69">
        <f t="shared" si="33"/>
        <v>7956212.7890628725</v>
      </c>
      <c r="AT79" s="69">
        <f>AS79*INDEX('IGT Commitment Suggestions'!H:H,MATCH(G:G,'IGT Commitment Suggestions'!A:A,0))</f>
        <v>3911770.2252367446</v>
      </c>
      <c r="AU79" s="105">
        <f t="shared" si="40"/>
        <v>776465.45</v>
      </c>
    </row>
    <row r="80" spans="1:47" x14ac:dyDescent="0.2">
      <c r="A80" s="60" t="s">
        <v>389</v>
      </c>
      <c r="B80" s="61" t="s">
        <v>389</v>
      </c>
      <c r="C80" s="61" t="s">
        <v>390</v>
      </c>
      <c r="D80" s="62" t="s">
        <v>390</v>
      </c>
      <c r="E80" s="63" t="s">
        <v>391</v>
      </c>
      <c r="F80" s="62" t="s">
        <v>162</v>
      </c>
      <c r="G80" s="62" t="s">
        <v>25</v>
      </c>
      <c r="H80" s="62" t="str">
        <f t="shared" si="23"/>
        <v>Urban Harris</v>
      </c>
      <c r="I80" s="64">
        <f>INDEX('Encounters and MCO Fees'!N:N,MATCH(A:A,'Encounters and MCO Fees'!G:G,0))</f>
        <v>8814496.4668481089</v>
      </c>
      <c r="J80" s="64">
        <f>INDEX('Encounters and MCO Fees'!M:M,MATCH(A:A,'Encounters and MCO Fees'!G:G,0))</f>
        <v>6345215.8723239545</v>
      </c>
      <c r="K80" s="64">
        <f t="shared" si="24"/>
        <v>15159712.339172063</v>
      </c>
      <c r="L80" s="64">
        <v>12718350.033077849</v>
      </c>
      <c r="M80" s="64">
        <v>2107800.0817788607</v>
      </c>
      <c r="N80" s="64">
        <f t="shared" si="25"/>
        <v>14826150.114856709</v>
      </c>
      <c r="O80" s="64">
        <v>38065717.912408911</v>
      </c>
      <c r="P80" s="64">
        <v>6065131.5639230562</v>
      </c>
      <c r="Q80" s="64">
        <f t="shared" si="26"/>
        <v>44130849.476331964</v>
      </c>
      <c r="R80" s="64" t="str">
        <f t="shared" si="27"/>
        <v>Yes</v>
      </c>
      <c r="S80" s="65" t="str">
        <f t="shared" si="27"/>
        <v>Yes</v>
      </c>
      <c r="T80" s="66">
        <f>ROUND(INDEX(Summary!H:H,MATCH(H:H,Summary!A:A,0)),2)</f>
        <v>1.89</v>
      </c>
      <c r="U80" s="66">
        <f>ROUND(INDEX(Summary!I:I,MATCH(H:H,Summary!A:A,0)),2)</f>
        <v>0.41</v>
      </c>
      <c r="V80" s="67">
        <f t="shared" si="28"/>
        <v>16659398.322342925</v>
      </c>
      <c r="W80" s="67">
        <f t="shared" si="28"/>
        <v>2601538.507652821</v>
      </c>
      <c r="X80" s="64">
        <f t="shared" si="29"/>
        <v>19260936.829995744</v>
      </c>
      <c r="Y80" s="64" t="s">
        <v>163</v>
      </c>
      <c r="Z80" s="64" t="s">
        <v>163</v>
      </c>
      <c r="AA80" s="64" t="b">
        <f t="shared" si="34"/>
        <v>1</v>
      </c>
      <c r="AB80" s="64" t="str">
        <f t="shared" si="35"/>
        <v>No</v>
      </c>
      <c r="AC80" s="64" t="str">
        <f t="shared" si="35"/>
        <v>No</v>
      </c>
      <c r="AD80" s="64" t="str">
        <f t="shared" si="30"/>
        <v>Yes</v>
      </c>
      <c r="AE80" s="66">
        <f t="shared" si="36"/>
        <v>1.69</v>
      </c>
      <c r="AF80" s="66">
        <f t="shared" si="36"/>
        <v>0.38</v>
      </c>
      <c r="AG80" s="64">
        <f t="shared" si="37"/>
        <v>14896499.028973304</v>
      </c>
      <c r="AH80" s="64">
        <f t="shared" si="37"/>
        <v>2411182.0314831026</v>
      </c>
      <c r="AI80" s="64">
        <f t="shared" si="31"/>
        <v>17307681.060456406</v>
      </c>
      <c r="AJ80" s="66">
        <v>0</v>
      </c>
      <c r="AK80" s="66">
        <v>0</v>
      </c>
      <c r="AL80" s="64">
        <f t="shared" si="38"/>
        <v>0</v>
      </c>
      <c r="AM80" s="64">
        <f t="shared" si="38"/>
        <v>0</v>
      </c>
      <c r="AN80" s="66">
        <f t="shared" si="39"/>
        <v>1.89</v>
      </c>
      <c r="AO80" s="66">
        <f t="shared" si="39"/>
        <v>0.41</v>
      </c>
      <c r="AP80" s="68">
        <f>IFERROR(INDEX('Encounters and MCO Fees'!Q:Q,MATCH(A:A,'Encounters and MCO Fees'!G:G,0)),0)</f>
        <v>19260936.829995744</v>
      </c>
      <c r="AQ80" s="68">
        <f>IFERROR(INDEX('Encounters and MCO Fees'!R:R,MATCH(A:A,'Encounters and MCO Fees'!G:G,0)),0)</f>
        <v>1200027.6850963314</v>
      </c>
      <c r="AR80" s="68">
        <f t="shared" si="32"/>
        <v>20460964.515092075</v>
      </c>
      <c r="AS80" s="69">
        <f t="shared" si="33"/>
        <v>8187250.3410689449</v>
      </c>
      <c r="AT80" s="69">
        <f>AS80*INDEX('IGT Commitment Suggestions'!H:H,MATCH(G:G,'IGT Commitment Suggestions'!A:A,0))</f>
        <v>3599281.4256350179</v>
      </c>
      <c r="AU80" s="105">
        <f t="shared" si="40"/>
        <v>714438.1</v>
      </c>
    </row>
    <row r="81" spans="1:47" x14ac:dyDescent="0.2">
      <c r="A81" s="60" t="s">
        <v>392</v>
      </c>
      <c r="B81" s="61" t="s">
        <v>392</v>
      </c>
      <c r="C81" s="61" t="s">
        <v>393</v>
      </c>
      <c r="D81" s="62" t="s">
        <v>393</v>
      </c>
      <c r="E81" s="63" t="s">
        <v>394</v>
      </c>
      <c r="F81" s="62" t="s">
        <v>162</v>
      </c>
      <c r="G81" s="62" t="s">
        <v>33</v>
      </c>
      <c r="H81" s="62" t="str">
        <f t="shared" si="23"/>
        <v>Urban Tarrant</v>
      </c>
      <c r="I81" s="64">
        <f>INDEX('Encounters and MCO Fees'!N:N,MATCH(A:A,'Encounters and MCO Fees'!G:G,0))</f>
        <v>6001303.5564925391</v>
      </c>
      <c r="J81" s="64">
        <f>INDEX('Encounters and MCO Fees'!M:M,MATCH(A:A,'Encounters and MCO Fees'!G:G,0))</f>
        <v>5265517.0188789871</v>
      </c>
      <c r="K81" s="64">
        <f t="shared" si="24"/>
        <v>11266820.575371526</v>
      </c>
      <c r="L81" s="64">
        <v>3623739.0820809202</v>
      </c>
      <c r="M81" s="64">
        <v>777429.2488684468</v>
      </c>
      <c r="N81" s="64">
        <f t="shared" si="25"/>
        <v>4401168.330949367</v>
      </c>
      <c r="O81" s="64">
        <v>17499189.948929533</v>
      </c>
      <c r="P81" s="64">
        <v>2350781.3210722739</v>
      </c>
      <c r="Q81" s="64">
        <f t="shared" si="26"/>
        <v>19849971.270001806</v>
      </c>
      <c r="R81" s="64" t="str">
        <f t="shared" si="27"/>
        <v>Yes</v>
      </c>
      <c r="S81" s="65" t="str">
        <f t="shared" si="27"/>
        <v>Yes</v>
      </c>
      <c r="T81" s="66">
        <f>ROUND(INDEX(Summary!H:H,MATCH(H:H,Summary!A:A,0)),2)</f>
        <v>0.77</v>
      </c>
      <c r="U81" s="66">
        <f>ROUND(INDEX(Summary!I:I,MATCH(H:H,Summary!A:A,0)),2)</f>
        <v>0.66</v>
      </c>
      <c r="V81" s="67">
        <f t="shared" si="28"/>
        <v>4621003.7384992549</v>
      </c>
      <c r="W81" s="67">
        <f t="shared" si="28"/>
        <v>3475241.2324601314</v>
      </c>
      <c r="X81" s="64">
        <f t="shared" si="29"/>
        <v>8096244.9709593859</v>
      </c>
      <c r="Y81" s="64" t="s">
        <v>163</v>
      </c>
      <c r="Z81" s="64" t="s">
        <v>163</v>
      </c>
      <c r="AA81" s="64" t="b">
        <f t="shared" si="34"/>
        <v>1</v>
      </c>
      <c r="AB81" s="64" t="str">
        <f t="shared" si="35"/>
        <v>Yes</v>
      </c>
      <c r="AC81" s="64" t="str">
        <f t="shared" si="35"/>
        <v>No</v>
      </c>
      <c r="AD81" s="64" t="str">
        <f t="shared" si="30"/>
        <v>Yes</v>
      </c>
      <c r="AE81" s="66">
        <f t="shared" si="36"/>
        <v>1.49</v>
      </c>
      <c r="AF81" s="66">
        <f t="shared" si="36"/>
        <v>0</v>
      </c>
      <c r="AG81" s="64">
        <f t="shared" si="37"/>
        <v>8941942.2991738841</v>
      </c>
      <c r="AH81" s="64">
        <f t="shared" si="37"/>
        <v>0</v>
      </c>
      <c r="AI81" s="64">
        <f t="shared" si="31"/>
        <v>8941942.2991738841</v>
      </c>
      <c r="AJ81" s="66">
        <v>1.49</v>
      </c>
      <c r="AK81" s="66">
        <v>0</v>
      </c>
      <c r="AL81" s="64">
        <f t="shared" si="38"/>
        <v>8941942.2991738841</v>
      </c>
      <c r="AM81" s="64">
        <f t="shared" si="38"/>
        <v>0</v>
      </c>
      <c r="AN81" s="66">
        <f t="shared" si="39"/>
        <v>2.2599999999999998</v>
      </c>
      <c r="AO81" s="66">
        <f t="shared" si="39"/>
        <v>0.66</v>
      </c>
      <c r="AP81" s="68">
        <f>IFERROR(INDEX('Encounters and MCO Fees'!Q:Q,MATCH(A:A,'Encounters and MCO Fees'!G:G,0)),0)</f>
        <v>17038187.270133268</v>
      </c>
      <c r="AQ81" s="68">
        <f>IFERROR(INDEX('Encounters and MCO Fees'!R:R,MATCH(A:A,'Encounters and MCO Fees'!G:G,0)),0)</f>
        <v>1063638.9090929956</v>
      </c>
      <c r="AR81" s="68">
        <f t="shared" si="32"/>
        <v>18101826.179226264</v>
      </c>
      <c r="AS81" s="69">
        <f t="shared" si="33"/>
        <v>7243264.7273555994</v>
      </c>
      <c r="AT81" s="69">
        <f>AS81*INDEX('IGT Commitment Suggestions'!H:H,MATCH(G:G,'IGT Commitment Suggestions'!A:A,0))</f>
        <v>3576166.1616727961</v>
      </c>
      <c r="AU81" s="105">
        <f t="shared" si="40"/>
        <v>709849.84</v>
      </c>
    </row>
    <row r="82" spans="1:47" x14ac:dyDescent="0.2">
      <c r="A82" s="60" t="s">
        <v>395</v>
      </c>
      <c r="B82" s="61" t="s">
        <v>395</v>
      </c>
      <c r="C82" s="61" t="s">
        <v>396</v>
      </c>
      <c r="D82" s="62" t="s">
        <v>396</v>
      </c>
      <c r="E82" s="63" t="s">
        <v>397</v>
      </c>
      <c r="F82" s="62" t="s">
        <v>162</v>
      </c>
      <c r="G82" s="62" t="s">
        <v>33</v>
      </c>
      <c r="H82" s="62" t="str">
        <f t="shared" si="23"/>
        <v>Urban Tarrant</v>
      </c>
      <c r="I82" s="64">
        <f>INDEX('Encounters and MCO Fees'!N:N,MATCH(A:A,'Encounters and MCO Fees'!G:G,0))</f>
        <v>8151645.4619570673</v>
      </c>
      <c r="J82" s="64">
        <f>INDEX('Encounters and MCO Fees'!M:M,MATCH(A:A,'Encounters and MCO Fees'!G:G,0))</f>
        <v>3289242.0363352937</v>
      </c>
      <c r="K82" s="64">
        <f t="shared" si="24"/>
        <v>11440887.49829236</v>
      </c>
      <c r="L82" s="64">
        <v>3528891.7859789105</v>
      </c>
      <c r="M82" s="64">
        <v>1460800.6025859157</v>
      </c>
      <c r="N82" s="64">
        <f t="shared" si="25"/>
        <v>4989692.388564826</v>
      </c>
      <c r="O82" s="64">
        <v>25010828.630009383</v>
      </c>
      <c r="P82" s="64">
        <v>4031094.1249129726</v>
      </c>
      <c r="Q82" s="64">
        <f t="shared" si="26"/>
        <v>29041922.754922356</v>
      </c>
      <c r="R82" s="64" t="str">
        <f t="shared" si="27"/>
        <v>Yes</v>
      </c>
      <c r="S82" s="65" t="str">
        <f t="shared" si="27"/>
        <v>Yes</v>
      </c>
      <c r="T82" s="66">
        <f>ROUND(INDEX(Summary!H:H,MATCH(H:H,Summary!A:A,0)),2)</f>
        <v>0.77</v>
      </c>
      <c r="U82" s="66">
        <f>ROUND(INDEX(Summary!I:I,MATCH(H:H,Summary!A:A,0)),2)</f>
        <v>0.66</v>
      </c>
      <c r="V82" s="67">
        <f t="shared" si="28"/>
        <v>6276767.0057069417</v>
      </c>
      <c r="W82" s="67">
        <f t="shared" si="28"/>
        <v>2170899.7439812939</v>
      </c>
      <c r="X82" s="64">
        <f t="shared" si="29"/>
        <v>8447666.749688236</v>
      </c>
      <c r="Y82" s="64" t="s">
        <v>163</v>
      </c>
      <c r="Z82" s="64" t="s">
        <v>163</v>
      </c>
      <c r="AA82" s="64" t="b">
        <f t="shared" si="34"/>
        <v>1</v>
      </c>
      <c r="AB82" s="64" t="str">
        <f t="shared" si="35"/>
        <v>Yes</v>
      </c>
      <c r="AC82" s="64" t="str">
        <f t="shared" si="35"/>
        <v>Yes</v>
      </c>
      <c r="AD82" s="64" t="str">
        <f t="shared" si="30"/>
        <v>Yes</v>
      </c>
      <c r="AE82" s="66">
        <f t="shared" si="36"/>
        <v>1.6</v>
      </c>
      <c r="AF82" s="66">
        <f t="shared" si="36"/>
        <v>0.39</v>
      </c>
      <c r="AG82" s="64">
        <f t="shared" si="37"/>
        <v>13042632.739131309</v>
      </c>
      <c r="AH82" s="64">
        <f t="shared" si="37"/>
        <v>1282804.3941707646</v>
      </c>
      <c r="AI82" s="64">
        <f t="shared" si="31"/>
        <v>14325437.133302074</v>
      </c>
      <c r="AJ82" s="66">
        <v>1.6</v>
      </c>
      <c r="AK82" s="66">
        <v>0.32</v>
      </c>
      <c r="AL82" s="64">
        <f t="shared" si="38"/>
        <v>13042632.739131309</v>
      </c>
      <c r="AM82" s="64">
        <f t="shared" si="38"/>
        <v>1052557.4516272941</v>
      </c>
      <c r="AN82" s="66">
        <f t="shared" si="39"/>
        <v>2.37</v>
      </c>
      <c r="AO82" s="66">
        <f t="shared" si="39"/>
        <v>0.98</v>
      </c>
      <c r="AP82" s="68">
        <f>IFERROR(INDEX('Encounters and MCO Fees'!Q:Q,MATCH(A:A,'Encounters and MCO Fees'!G:G,0)),0)</f>
        <v>22542856.940446839</v>
      </c>
      <c r="AQ82" s="68">
        <f>IFERROR(INDEX('Encounters and MCO Fees'!R:R,MATCH(A:A,'Encounters and MCO Fees'!G:G,0)),0)</f>
        <v>1389391.6889805363</v>
      </c>
      <c r="AR82" s="68">
        <f t="shared" si="32"/>
        <v>23932248.629427373</v>
      </c>
      <c r="AS82" s="69">
        <f t="shared" si="33"/>
        <v>9576249.9665790703</v>
      </c>
      <c r="AT82" s="69">
        <f>AS82*INDEX('IGT Commitment Suggestions'!H:H,MATCH(G:G,'IGT Commitment Suggestions'!A:A,0))</f>
        <v>4728014.5590789532</v>
      </c>
      <c r="AU82" s="105">
        <f t="shared" si="40"/>
        <v>938485.58</v>
      </c>
    </row>
    <row r="83" spans="1:47" x14ac:dyDescent="0.2">
      <c r="A83" s="60" t="s">
        <v>398</v>
      </c>
      <c r="B83" s="61" t="s">
        <v>398</v>
      </c>
      <c r="C83" s="61" t="s">
        <v>399</v>
      </c>
      <c r="D83" s="62" t="s">
        <v>399</v>
      </c>
      <c r="E83" s="63" t="s">
        <v>400</v>
      </c>
      <c r="F83" s="62" t="s">
        <v>162</v>
      </c>
      <c r="G83" s="62" t="s">
        <v>30</v>
      </c>
      <c r="H83" s="62" t="str">
        <f t="shared" si="23"/>
        <v>Urban MRSA Northeast</v>
      </c>
      <c r="I83" s="64">
        <f>INDEX('Encounters and MCO Fees'!N:N,MATCH(A:A,'Encounters and MCO Fees'!G:G,0))</f>
        <v>7321849.1915986529</v>
      </c>
      <c r="J83" s="64">
        <f>INDEX('Encounters and MCO Fees'!M:M,MATCH(A:A,'Encounters and MCO Fees'!G:G,0))</f>
        <v>3970540.4858533512</v>
      </c>
      <c r="K83" s="64">
        <f t="shared" si="24"/>
        <v>11292389.677452004</v>
      </c>
      <c r="L83" s="64">
        <v>4773401.640312193</v>
      </c>
      <c r="M83" s="64">
        <v>2659381.66455924</v>
      </c>
      <c r="N83" s="64">
        <f t="shared" si="25"/>
        <v>7432783.3048714325</v>
      </c>
      <c r="O83" s="64">
        <v>15684477.08416687</v>
      </c>
      <c r="P83" s="64">
        <v>4509444.3431312032</v>
      </c>
      <c r="Q83" s="64">
        <f t="shared" si="26"/>
        <v>20193921.427298073</v>
      </c>
      <c r="R83" s="64" t="str">
        <f t="shared" si="27"/>
        <v>Yes</v>
      </c>
      <c r="S83" s="65" t="str">
        <f t="shared" si="27"/>
        <v>Yes</v>
      </c>
      <c r="T83" s="66">
        <f>ROUND(INDEX(Summary!H:H,MATCH(H:H,Summary!A:A,0)),2)</f>
        <v>0.6</v>
      </c>
      <c r="U83" s="66">
        <f>ROUND(INDEX(Summary!I:I,MATCH(H:H,Summary!A:A,0)),2)</f>
        <v>1.22</v>
      </c>
      <c r="V83" s="67">
        <f t="shared" si="28"/>
        <v>4393109.5149591919</v>
      </c>
      <c r="W83" s="67">
        <f t="shared" si="28"/>
        <v>4844059.3927410888</v>
      </c>
      <c r="X83" s="64">
        <f t="shared" si="29"/>
        <v>9237168.9077002816</v>
      </c>
      <c r="Y83" s="64" t="s">
        <v>163</v>
      </c>
      <c r="Z83" s="64" t="s">
        <v>163</v>
      </c>
      <c r="AA83" s="64" t="b">
        <f t="shared" si="34"/>
        <v>1</v>
      </c>
      <c r="AB83" s="64" t="str">
        <f t="shared" si="35"/>
        <v>Yes</v>
      </c>
      <c r="AC83" s="64" t="str">
        <f t="shared" si="35"/>
        <v>No</v>
      </c>
      <c r="AD83" s="64" t="str">
        <f t="shared" si="30"/>
        <v>Yes</v>
      </c>
      <c r="AE83" s="66">
        <f t="shared" si="36"/>
        <v>1.07</v>
      </c>
      <c r="AF83" s="66">
        <f t="shared" si="36"/>
        <v>0</v>
      </c>
      <c r="AG83" s="64">
        <f t="shared" si="37"/>
        <v>7834378.6350105591</v>
      </c>
      <c r="AH83" s="64">
        <f t="shared" si="37"/>
        <v>0</v>
      </c>
      <c r="AI83" s="64">
        <f t="shared" si="31"/>
        <v>7834378.6350105591</v>
      </c>
      <c r="AJ83" s="66">
        <v>1.07</v>
      </c>
      <c r="AK83" s="66">
        <v>0</v>
      </c>
      <c r="AL83" s="64">
        <f t="shared" si="38"/>
        <v>7834378.6350105591</v>
      </c>
      <c r="AM83" s="64">
        <f t="shared" si="38"/>
        <v>0</v>
      </c>
      <c r="AN83" s="66">
        <f t="shared" si="39"/>
        <v>1.67</v>
      </c>
      <c r="AO83" s="66">
        <f t="shared" si="39"/>
        <v>1.22</v>
      </c>
      <c r="AP83" s="68">
        <f>IFERROR(INDEX('Encounters and MCO Fees'!Q:Q,MATCH(A:A,'Encounters and MCO Fees'!G:G,0)),0)</f>
        <v>17071547.542710837</v>
      </c>
      <c r="AQ83" s="68">
        <f>IFERROR(INDEX('Encounters and MCO Fees'!R:R,MATCH(A:A,'Encounters and MCO Fees'!G:G,0)),0)</f>
        <v>1063139.0932320531</v>
      </c>
      <c r="AR83" s="68">
        <f t="shared" si="32"/>
        <v>18134686.635942891</v>
      </c>
      <c r="AS83" s="69">
        <f t="shared" si="33"/>
        <v>7256413.5105061894</v>
      </c>
      <c r="AT83" s="69">
        <f>AS83*INDEX('IGT Commitment Suggestions'!H:H,MATCH(G:G,'IGT Commitment Suggestions'!A:A,0))</f>
        <v>3548548.9531775909</v>
      </c>
      <c r="AU83" s="105">
        <f t="shared" si="40"/>
        <v>704367.97</v>
      </c>
    </row>
    <row r="84" spans="1:47" x14ac:dyDescent="0.2">
      <c r="A84" s="60" t="s">
        <v>401</v>
      </c>
      <c r="B84" s="61" t="s">
        <v>401</v>
      </c>
      <c r="C84" s="61" t="s">
        <v>402</v>
      </c>
      <c r="D84" s="62" t="s">
        <v>402</v>
      </c>
      <c r="E84" s="63" t="s">
        <v>403</v>
      </c>
      <c r="F84" s="62" t="s">
        <v>162</v>
      </c>
      <c r="G84" s="62" t="s">
        <v>30</v>
      </c>
      <c r="H84" s="62" t="str">
        <f t="shared" si="23"/>
        <v>Urban MRSA Northeast</v>
      </c>
      <c r="I84" s="64">
        <f>INDEX('Encounters and MCO Fees'!N:N,MATCH(A:A,'Encounters and MCO Fees'!G:G,0))</f>
        <v>7792593.5181792714</v>
      </c>
      <c r="J84" s="64">
        <f>INDEX('Encounters and MCO Fees'!M:M,MATCH(A:A,'Encounters and MCO Fees'!G:G,0))</f>
        <v>2309274.399063509</v>
      </c>
      <c r="K84" s="64">
        <f t="shared" si="24"/>
        <v>10101867.91724278</v>
      </c>
      <c r="L84" s="64">
        <v>4360814.5353125203</v>
      </c>
      <c r="M84" s="64">
        <v>2835233.5713435053</v>
      </c>
      <c r="N84" s="64">
        <f t="shared" si="25"/>
        <v>7196048.1066560261</v>
      </c>
      <c r="O84" s="64">
        <v>14288717.062016405</v>
      </c>
      <c r="P84" s="64">
        <v>4069652.0056560012</v>
      </c>
      <c r="Q84" s="64">
        <f t="shared" si="26"/>
        <v>18358369.067672405</v>
      </c>
      <c r="R84" s="64" t="str">
        <f t="shared" si="27"/>
        <v>Yes</v>
      </c>
      <c r="S84" s="65" t="str">
        <f t="shared" si="27"/>
        <v>Yes</v>
      </c>
      <c r="T84" s="66">
        <f>ROUND(INDEX(Summary!H:H,MATCH(H:H,Summary!A:A,0)),2)</f>
        <v>0.6</v>
      </c>
      <c r="U84" s="66">
        <f>ROUND(INDEX(Summary!I:I,MATCH(H:H,Summary!A:A,0)),2)</f>
        <v>1.22</v>
      </c>
      <c r="V84" s="67">
        <f t="shared" si="28"/>
        <v>4675556.110907563</v>
      </c>
      <c r="W84" s="67">
        <f t="shared" si="28"/>
        <v>2817314.7668574811</v>
      </c>
      <c r="X84" s="64">
        <f t="shared" si="29"/>
        <v>7492870.8777650446</v>
      </c>
      <c r="Y84" s="64" t="s">
        <v>163</v>
      </c>
      <c r="Z84" s="64" t="s">
        <v>163</v>
      </c>
      <c r="AA84" s="64" t="b">
        <f t="shared" si="34"/>
        <v>1</v>
      </c>
      <c r="AB84" s="64" t="str">
        <f t="shared" si="35"/>
        <v>Yes</v>
      </c>
      <c r="AC84" s="64" t="str">
        <f t="shared" si="35"/>
        <v>Yes</v>
      </c>
      <c r="AD84" s="64" t="str">
        <f t="shared" si="30"/>
        <v>Yes</v>
      </c>
      <c r="AE84" s="66">
        <f t="shared" si="36"/>
        <v>0.86</v>
      </c>
      <c r="AF84" s="66">
        <f t="shared" si="36"/>
        <v>0.38</v>
      </c>
      <c r="AG84" s="64">
        <f t="shared" si="37"/>
        <v>6701630.4256341737</v>
      </c>
      <c r="AH84" s="64">
        <f t="shared" si="37"/>
        <v>877524.27164413338</v>
      </c>
      <c r="AI84" s="64">
        <f t="shared" si="31"/>
        <v>7579154.6972783068</v>
      </c>
      <c r="AJ84" s="66">
        <v>0.85</v>
      </c>
      <c r="AK84" s="66">
        <v>0.36</v>
      </c>
      <c r="AL84" s="64">
        <f t="shared" si="38"/>
        <v>6623704.4904523809</v>
      </c>
      <c r="AM84" s="64">
        <f t="shared" si="38"/>
        <v>831338.78366286319</v>
      </c>
      <c r="AN84" s="66">
        <f t="shared" si="39"/>
        <v>1.45</v>
      </c>
      <c r="AO84" s="66">
        <f t="shared" si="39"/>
        <v>1.58</v>
      </c>
      <c r="AP84" s="68">
        <f>IFERROR(INDEX('Encounters and MCO Fees'!Q:Q,MATCH(A:A,'Encounters and MCO Fees'!G:G,0)),0)</f>
        <v>14947914.151880287</v>
      </c>
      <c r="AQ84" s="68">
        <f>IFERROR(INDEX('Encounters and MCO Fees'!R:R,MATCH(A:A,'Encounters and MCO Fees'!G:G,0)),0)</f>
        <v>923078.18451777543</v>
      </c>
      <c r="AR84" s="68">
        <f t="shared" si="32"/>
        <v>15870992.336398061</v>
      </c>
      <c r="AS84" s="69">
        <f t="shared" si="33"/>
        <v>6350618.8734863214</v>
      </c>
      <c r="AT84" s="69">
        <f>AS84*INDEX('IGT Commitment Suggestions'!H:H,MATCH(G:G,'IGT Commitment Suggestions'!A:A,0))</f>
        <v>3105595.0605504727</v>
      </c>
      <c r="AU84" s="105">
        <f t="shared" si="40"/>
        <v>616444</v>
      </c>
    </row>
    <row r="85" spans="1:47" x14ac:dyDescent="0.2">
      <c r="A85" s="60" t="s">
        <v>404</v>
      </c>
      <c r="B85" s="61" t="s">
        <v>404</v>
      </c>
      <c r="C85" s="61" t="s">
        <v>405</v>
      </c>
      <c r="D85" s="62" t="s">
        <v>405</v>
      </c>
      <c r="E85" s="63" t="s">
        <v>406</v>
      </c>
      <c r="F85" s="62" t="s">
        <v>162</v>
      </c>
      <c r="G85" s="62" t="s">
        <v>26</v>
      </c>
      <c r="H85" s="62" t="str">
        <f t="shared" si="23"/>
        <v>Urban Hidalgo</v>
      </c>
      <c r="I85" s="64">
        <f>INDEX('Encounters and MCO Fees'!N:N,MATCH(A:A,'Encounters and MCO Fees'!G:G,0))</f>
        <v>7172813.7024166789</v>
      </c>
      <c r="J85" s="64">
        <f>INDEX('Encounters and MCO Fees'!M:M,MATCH(A:A,'Encounters and MCO Fees'!G:G,0))</f>
        <v>3852422.6180410059</v>
      </c>
      <c r="K85" s="64">
        <f t="shared" si="24"/>
        <v>11025236.320457686</v>
      </c>
      <c r="L85" s="64">
        <v>9641847.8913138844</v>
      </c>
      <c r="M85" s="64">
        <v>4181566.8976707077</v>
      </c>
      <c r="N85" s="64">
        <f t="shared" si="25"/>
        <v>13823414.788984593</v>
      </c>
      <c r="O85" s="64">
        <v>6123221.7527888343</v>
      </c>
      <c r="P85" s="64">
        <v>3409442.4242566573</v>
      </c>
      <c r="Q85" s="64">
        <f t="shared" si="26"/>
        <v>9532664.1770454906</v>
      </c>
      <c r="R85" s="64" t="str">
        <f t="shared" si="27"/>
        <v>Yes</v>
      </c>
      <c r="S85" s="65" t="str">
        <f t="shared" si="27"/>
        <v>Yes</v>
      </c>
      <c r="T85" s="66">
        <f>ROUND(INDEX(Summary!H:H,MATCH(H:H,Summary!A:A,0)),2)</f>
        <v>0.74</v>
      </c>
      <c r="U85" s="66">
        <f>ROUND(INDEX(Summary!I:I,MATCH(H:H,Summary!A:A,0)),2)</f>
        <v>0.57999999999999996</v>
      </c>
      <c r="V85" s="67">
        <f t="shared" si="28"/>
        <v>5307882.1397883426</v>
      </c>
      <c r="W85" s="67">
        <f t="shared" si="28"/>
        <v>2234405.1184637831</v>
      </c>
      <c r="X85" s="64">
        <f t="shared" si="29"/>
        <v>7542287.2582521252</v>
      </c>
      <c r="Y85" s="64" t="s">
        <v>163</v>
      </c>
      <c r="Z85" s="64" t="s">
        <v>163</v>
      </c>
      <c r="AA85" s="64" t="b">
        <f t="shared" si="34"/>
        <v>1</v>
      </c>
      <c r="AB85" s="64" t="str">
        <f t="shared" si="35"/>
        <v>Yes</v>
      </c>
      <c r="AC85" s="64" t="str">
        <f t="shared" si="35"/>
        <v>Yes</v>
      </c>
      <c r="AD85" s="64" t="str">
        <f t="shared" si="30"/>
        <v>Yes</v>
      </c>
      <c r="AE85" s="66">
        <f t="shared" si="36"/>
        <v>0.08</v>
      </c>
      <c r="AF85" s="66">
        <f t="shared" si="36"/>
        <v>0.21</v>
      </c>
      <c r="AG85" s="64">
        <f t="shared" si="37"/>
        <v>573825.09619333432</v>
      </c>
      <c r="AH85" s="64">
        <f t="shared" si="37"/>
        <v>809008.7497886112</v>
      </c>
      <c r="AI85" s="64">
        <f t="shared" si="31"/>
        <v>1382833.8459819455</v>
      </c>
      <c r="AJ85" s="66">
        <v>7.0000000000000007E-2</v>
      </c>
      <c r="AK85" s="66">
        <v>0.18</v>
      </c>
      <c r="AL85" s="64">
        <f t="shared" si="38"/>
        <v>502096.95916916756</v>
      </c>
      <c r="AM85" s="64">
        <f t="shared" si="38"/>
        <v>693436.07124738104</v>
      </c>
      <c r="AN85" s="66">
        <f t="shared" si="39"/>
        <v>0.81</v>
      </c>
      <c r="AO85" s="66">
        <f t="shared" si="39"/>
        <v>0.76</v>
      </c>
      <c r="AP85" s="68">
        <f>IFERROR(INDEX('Encounters and MCO Fees'!Q:Q,MATCH(A:A,'Encounters and MCO Fees'!G:G,0)),0)</f>
        <v>8737820.2886686753</v>
      </c>
      <c r="AQ85" s="68">
        <f>IFERROR(INDEX('Encounters and MCO Fees'!R:R,MATCH(A:A,'Encounters and MCO Fees'!G:G,0)),0)</f>
        <v>538461.53175459849</v>
      </c>
      <c r="AR85" s="68">
        <f t="shared" si="32"/>
        <v>9276281.8204232734</v>
      </c>
      <c r="AS85" s="69">
        <f t="shared" si="33"/>
        <v>3711811.4076241697</v>
      </c>
      <c r="AT85" s="69">
        <f>AS85*INDEX('IGT Commitment Suggestions'!H:H,MATCH(G:G,'IGT Commitment Suggestions'!A:A,0))</f>
        <v>1826905.4544002726</v>
      </c>
      <c r="AU85" s="105">
        <f t="shared" si="40"/>
        <v>362630.95</v>
      </c>
    </row>
    <row r="86" spans="1:47" ht="23.25" x14ac:dyDescent="0.2">
      <c r="A86" s="60" t="s">
        <v>407</v>
      </c>
      <c r="B86" s="61" t="s">
        <v>407</v>
      </c>
      <c r="C86" s="61" t="s">
        <v>408</v>
      </c>
      <c r="D86" s="62" t="s">
        <v>408</v>
      </c>
      <c r="E86" s="63" t="s">
        <v>409</v>
      </c>
      <c r="F86" s="62" t="s">
        <v>162</v>
      </c>
      <c r="G86" s="62" t="s">
        <v>25</v>
      </c>
      <c r="H86" s="62" t="str">
        <f t="shared" si="23"/>
        <v>Urban Harris</v>
      </c>
      <c r="I86" s="64">
        <f>INDEX('Encounters and MCO Fees'!N:N,MATCH(A:A,'Encounters and MCO Fees'!G:G,0))</f>
        <v>7550521.3152250629</v>
      </c>
      <c r="J86" s="64">
        <f>INDEX('Encounters and MCO Fees'!M:M,MATCH(A:A,'Encounters and MCO Fees'!G:G,0))</f>
        <v>9706524.3010125756</v>
      </c>
      <c r="K86" s="64">
        <f t="shared" si="24"/>
        <v>17257045.61623764</v>
      </c>
      <c r="L86" s="64">
        <v>9442027.3941526525</v>
      </c>
      <c r="M86" s="64">
        <v>1152870.153268843</v>
      </c>
      <c r="N86" s="64">
        <f t="shared" si="25"/>
        <v>10594897.547421496</v>
      </c>
      <c r="O86" s="64">
        <v>28250383.171723146</v>
      </c>
      <c r="P86" s="64">
        <v>5837185.5110408431</v>
      </c>
      <c r="Q86" s="64">
        <f t="shared" si="26"/>
        <v>34087568.682763986</v>
      </c>
      <c r="R86" s="64" t="str">
        <f t="shared" si="27"/>
        <v>Yes</v>
      </c>
      <c r="S86" s="65" t="str">
        <f t="shared" si="27"/>
        <v>Yes</v>
      </c>
      <c r="T86" s="66">
        <f>ROUND(INDEX(Summary!H:H,MATCH(H:H,Summary!A:A,0)),2)</f>
        <v>1.89</v>
      </c>
      <c r="U86" s="66">
        <f>ROUND(INDEX(Summary!I:I,MATCH(H:H,Summary!A:A,0)),2)</f>
        <v>0.41</v>
      </c>
      <c r="V86" s="67">
        <f t="shared" si="28"/>
        <v>14270485.285775369</v>
      </c>
      <c r="W86" s="67">
        <f t="shared" si="28"/>
        <v>3979674.9634151557</v>
      </c>
      <c r="X86" s="64">
        <f t="shared" si="29"/>
        <v>18250160.249190524</v>
      </c>
      <c r="Y86" s="64" t="s">
        <v>163</v>
      </c>
      <c r="Z86" s="64" t="s">
        <v>163</v>
      </c>
      <c r="AA86" s="64" t="b">
        <f t="shared" si="34"/>
        <v>1</v>
      </c>
      <c r="AB86" s="64" t="str">
        <f t="shared" si="35"/>
        <v>No</v>
      </c>
      <c r="AC86" s="64" t="str">
        <f t="shared" si="35"/>
        <v>No</v>
      </c>
      <c r="AD86" s="64" t="str">
        <f t="shared" si="30"/>
        <v>Yes</v>
      </c>
      <c r="AE86" s="66">
        <f t="shared" si="36"/>
        <v>1.29</v>
      </c>
      <c r="AF86" s="66">
        <f t="shared" si="36"/>
        <v>0.13</v>
      </c>
      <c r="AG86" s="64">
        <f t="shared" si="37"/>
        <v>9740172.496640332</v>
      </c>
      <c r="AH86" s="64">
        <f t="shared" si="37"/>
        <v>1261848.159131635</v>
      </c>
      <c r="AI86" s="64">
        <f t="shared" si="31"/>
        <v>11002020.655771967</v>
      </c>
      <c r="AJ86" s="66">
        <v>0</v>
      </c>
      <c r="AK86" s="66">
        <v>0</v>
      </c>
      <c r="AL86" s="64">
        <f t="shared" si="38"/>
        <v>0</v>
      </c>
      <c r="AM86" s="64">
        <f t="shared" si="38"/>
        <v>0</v>
      </c>
      <c r="AN86" s="66">
        <f t="shared" si="39"/>
        <v>1.89</v>
      </c>
      <c r="AO86" s="66">
        <f t="shared" si="39"/>
        <v>0.41</v>
      </c>
      <c r="AP86" s="68">
        <f>IFERROR(INDEX('Encounters and MCO Fees'!Q:Q,MATCH(A:A,'Encounters and MCO Fees'!G:G,0)),0)</f>
        <v>18250160.249190524</v>
      </c>
      <c r="AQ86" s="68">
        <f>IFERROR(INDEX('Encounters and MCO Fees'!R:R,MATCH(A:A,'Encounters and MCO Fees'!G:G,0)),0)</f>
        <v>1126068.3645097946</v>
      </c>
      <c r="AR86" s="68">
        <f t="shared" si="32"/>
        <v>19376228.613700319</v>
      </c>
      <c r="AS86" s="69">
        <f t="shared" si="33"/>
        <v>7753204.1174860466</v>
      </c>
      <c r="AT86" s="69">
        <f>AS86*INDEX('IGT Commitment Suggestions'!H:H,MATCH(G:G,'IGT Commitment Suggestions'!A:A,0))</f>
        <v>3408465.8959605</v>
      </c>
      <c r="AU86" s="105">
        <f t="shared" si="40"/>
        <v>676562.24</v>
      </c>
    </row>
    <row r="87" spans="1:47" x14ac:dyDescent="0.2">
      <c r="A87" s="60" t="s">
        <v>410</v>
      </c>
      <c r="B87" s="61" t="s">
        <v>410</v>
      </c>
      <c r="C87" s="61" t="s">
        <v>411</v>
      </c>
      <c r="D87" s="62" t="s">
        <v>411</v>
      </c>
      <c r="E87" s="63" t="s">
        <v>412</v>
      </c>
      <c r="F87" s="62" t="s">
        <v>162</v>
      </c>
      <c r="G87" s="62" t="s">
        <v>23</v>
      </c>
      <c r="H87" s="62" t="str">
        <f t="shared" si="23"/>
        <v>Urban Dallas</v>
      </c>
      <c r="I87" s="64">
        <f>INDEX('Encounters and MCO Fees'!N:N,MATCH(A:A,'Encounters and MCO Fees'!G:G,0))</f>
        <v>4601310.9190159738</v>
      </c>
      <c r="J87" s="64">
        <f>INDEX('Encounters and MCO Fees'!M:M,MATCH(A:A,'Encounters and MCO Fees'!G:G,0))</f>
        <v>3516327.1262445627</v>
      </c>
      <c r="K87" s="64">
        <f t="shared" si="24"/>
        <v>8117638.0452605365</v>
      </c>
      <c r="L87" s="64">
        <v>2751684.4501192821</v>
      </c>
      <c r="M87" s="64">
        <v>1454227.5735420259</v>
      </c>
      <c r="N87" s="64">
        <f t="shared" si="25"/>
        <v>4205912.023661308</v>
      </c>
      <c r="O87" s="64">
        <v>4353500.2464364329</v>
      </c>
      <c r="P87" s="64">
        <v>1645820.587945946</v>
      </c>
      <c r="Q87" s="64">
        <f t="shared" si="26"/>
        <v>5999320.8343823794</v>
      </c>
      <c r="R87" s="64" t="str">
        <f t="shared" si="27"/>
        <v>Yes</v>
      </c>
      <c r="S87" s="65" t="str">
        <f t="shared" si="27"/>
        <v>Yes</v>
      </c>
      <c r="T87" s="66">
        <f>ROUND(INDEX(Summary!H:H,MATCH(H:H,Summary!A:A,0)),2)</f>
        <v>0.68</v>
      </c>
      <c r="U87" s="66">
        <f>ROUND(INDEX(Summary!I:I,MATCH(H:H,Summary!A:A,0)),2)</f>
        <v>0.39</v>
      </c>
      <c r="V87" s="67">
        <f t="shared" si="28"/>
        <v>3128891.4249308626</v>
      </c>
      <c r="W87" s="67">
        <f t="shared" si="28"/>
        <v>1371367.5792353796</v>
      </c>
      <c r="X87" s="64">
        <f t="shared" si="29"/>
        <v>4500259.0041662417</v>
      </c>
      <c r="Y87" s="64" t="s">
        <v>163</v>
      </c>
      <c r="Z87" s="64" t="s">
        <v>163</v>
      </c>
      <c r="AA87" s="64" t="b">
        <f t="shared" si="34"/>
        <v>1</v>
      </c>
      <c r="AB87" s="64" t="str">
        <f t="shared" si="35"/>
        <v>Yes</v>
      </c>
      <c r="AC87" s="64" t="str">
        <f t="shared" si="35"/>
        <v>Yes</v>
      </c>
      <c r="AD87" s="64" t="str">
        <f t="shared" si="30"/>
        <v>Yes</v>
      </c>
      <c r="AE87" s="66">
        <f t="shared" si="36"/>
        <v>0.19</v>
      </c>
      <c r="AF87" s="66">
        <f t="shared" si="36"/>
        <v>0.05</v>
      </c>
      <c r="AG87" s="64">
        <f t="shared" si="37"/>
        <v>874249.07461303507</v>
      </c>
      <c r="AH87" s="64">
        <f t="shared" si="37"/>
        <v>175816.35631222813</v>
      </c>
      <c r="AI87" s="64">
        <f t="shared" si="31"/>
        <v>1050065.4309252631</v>
      </c>
      <c r="AJ87" s="66">
        <v>0.18</v>
      </c>
      <c r="AK87" s="66">
        <v>0.05</v>
      </c>
      <c r="AL87" s="64">
        <f t="shared" si="38"/>
        <v>828235.96542287525</v>
      </c>
      <c r="AM87" s="64">
        <f t="shared" si="38"/>
        <v>175816.35631222813</v>
      </c>
      <c r="AN87" s="66">
        <f t="shared" si="39"/>
        <v>0.8600000000000001</v>
      </c>
      <c r="AO87" s="66">
        <f t="shared" si="39"/>
        <v>0.44</v>
      </c>
      <c r="AP87" s="68">
        <f>IFERROR(INDEX('Encounters and MCO Fees'!Q:Q,MATCH(A:A,'Encounters and MCO Fees'!G:G,0)),0)</f>
        <v>5504311.3259013453</v>
      </c>
      <c r="AQ87" s="68">
        <f>IFERROR(INDEX('Encounters and MCO Fees'!R:R,MATCH(A:A,'Encounters and MCO Fees'!G:G,0)),0)</f>
        <v>340737.75239340164</v>
      </c>
      <c r="AR87" s="68">
        <f t="shared" si="32"/>
        <v>5845049.0782947466</v>
      </c>
      <c r="AS87" s="69">
        <f t="shared" si="33"/>
        <v>2338837.9381888602</v>
      </c>
      <c r="AT87" s="69">
        <f>AS87*INDEX('IGT Commitment Suggestions'!H:H,MATCH(G:G,'IGT Commitment Suggestions'!A:A,0))</f>
        <v>1149918.5417511817</v>
      </c>
      <c r="AU87" s="105">
        <f t="shared" si="40"/>
        <v>228252.68</v>
      </c>
    </row>
    <row r="88" spans="1:47" x14ac:dyDescent="0.2">
      <c r="A88" s="60" t="s">
        <v>413</v>
      </c>
      <c r="B88" s="61" t="s">
        <v>413</v>
      </c>
      <c r="C88" s="61" t="s">
        <v>414</v>
      </c>
      <c r="D88" s="62" t="s">
        <v>414</v>
      </c>
      <c r="E88" s="63" t="s">
        <v>415</v>
      </c>
      <c r="F88" s="62" t="s">
        <v>162</v>
      </c>
      <c r="G88" s="62" t="s">
        <v>32</v>
      </c>
      <c r="H88" s="62" t="str">
        <f t="shared" si="23"/>
        <v>Urban Nueces</v>
      </c>
      <c r="I88" s="64">
        <f>INDEX('Encounters and MCO Fees'!N:N,MATCH(A:A,'Encounters and MCO Fees'!G:G,0))</f>
        <v>5700060.2491236879</v>
      </c>
      <c r="J88" s="64">
        <f>INDEX('Encounters and MCO Fees'!M:M,MATCH(A:A,'Encounters and MCO Fees'!G:G,0))</f>
        <v>3362393.2048291783</v>
      </c>
      <c r="K88" s="64">
        <f t="shared" si="24"/>
        <v>9062453.4539528657</v>
      </c>
      <c r="L88" s="64">
        <v>2873408.8599968469</v>
      </c>
      <c r="M88" s="64">
        <v>2242060.7309685061</v>
      </c>
      <c r="N88" s="64">
        <f t="shared" si="25"/>
        <v>5115469.590965353</v>
      </c>
      <c r="O88" s="64">
        <v>10495087.339253852</v>
      </c>
      <c r="P88" s="64">
        <v>6770780.4262090102</v>
      </c>
      <c r="Q88" s="64">
        <f t="shared" si="26"/>
        <v>17265867.76546286</v>
      </c>
      <c r="R88" s="64" t="str">
        <f t="shared" si="27"/>
        <v>Yes</v>
      </c>
      <c r="S88" s="65" t="str">
        <f t="shared" si="27"/>
        <v>Yes</v>
      </c>
      <c r="T88" s="66">
        <f>ROUND(INDEX(Summary!H:H,MATCH(H:H,Summary!A:A,0)),2)</f>
        <v>0.3</v>
      </c>
      <c r="U88" s="66">
        <f>ROUND(INDEX(Summary!I:I,MATCH(H:H,Summary!A:A,0)),2)</f>
        <v>0.81</v>
      </c>
      <c r="V88" s="67">
        <f t="shared" si="28"/>
        <v>1710018.0747371062</v>
      </c>
      <c r="W88" s="67">
        <f t="shared" si="28"/>
        <v>2723538.4959116345</v>
      </c>
      <c r="X88" s="64">
        <f t="shared" si="29"/>
        <v>4433556.570648741</v>
      </c>
      <c r="Y88" s="64" t="s">
        <v>163</v>
      </c>
      <c r="Z88" s="64" t="s">
        <v>163</v>
      </c>
      <c r="AA88" s="64" t="b">
        <f t="shared" si="34"/>
        <v>1</v>
      </c>
      <c r="AB88" s="64" t="str">
        <f t="shared" si="35"/>
        <v>Yes</v>
      </c>
      <c r="AC88" s="64" t="str">
        <f t="shared" si="35"/>
        <v>Yes</v>
      </c>
      <c r="AD88" s="64" t="str">
        <f t="shared" si="30"/>
        <v>Yes</v>
      </c>
      <c r="AE88" s="66">
        <f t="shared" si="36"/>
        <v>1.07</v>
      </c>
      <c r="AF88" s="66">
        <f t="shared" si="36"/>
        <v>0.84</v>
      </c>
      <c r="AG88" s="64">
        <f t="shared" si="37"/>
        <v>6099064.4665623466</v>
      </c>
      <c r="AH88" s="64">
        <f t="shared" si="37"/>
        <v>2824410.2920565098</v>
      </c>
      <c r="AI88" s="64">
        <f t="shared" si="31"/>
        <v>8923474.7586188558</v>
      </c>
      <c r="AJ88" s="66">
        <v>1.07</v>
      </c>
      <c r="AK88" s="66">
        <v>0.67</v>
      </c>
      <c r="AL88" s="64">
        <f t="shared" si="38"/>
        <v>6099064.4665623466</v>
      </c>
      <c r="AM88" s="64">
        <f t="shared" si="38"/>
        <v>2252803.4472355498</v>
      </c>
      <c r="AN88" s="66">
        <f t="shared" si="39"/>
        <v>1.37</v>
      </c>
      <c r="AO88" s="66">
        <f t="shared" si="39"/>
        <v>1.48</v>
      </c>
      <c r="AP88" s="68">
        <f>IFERROR(INDEX('Encounters and MCO Fees'!Q:Q,MATCH(A:A,'Encounters and MCO Fees'!G:G,0)),0)</f>
        <v>12785424.484446637</v>
      </c>
      <c r="AQ88" s="68">
        <f>IFERROR(INDEX('Encounters and MCO Fees'!R:R,MATCH(A:A,'Encounters and MCO Fees'!G:G,0)),0)</f>
        <v>790137.89257187746</v>
      </c>
      <c r="AR88" s="68">
        <f t="shared" si="32"/>
        <v>13575562.377018515</v>
      </c>
      <c r="AS88" s="69">
        <f t="shared" si="33"/>
        <v>5432125.5295401895</v>
      </c>
      <c r="AT88" s="69">
        <f>AS88*INDEX('IGT Commitment Suggestions'!H:H,MATCH(G:G,'IGT Commitment Suggestions'!A:A,0))</f>
        <v>2681724.537046256</v>
      </c>
      <c r="AU88" s="105">
        <f t="shared" si="40"/>
        <v>532307.97</v>
      </c>
    </row>
    <row r="89" spans="1:47" x14ac:dyDescent="0.2">
      <c r="A89" s="60" t="s">
        <v>416</v>
      </c>
      <c r="B89" s="61" t="s">
        <v>416</v>
      </c>
      <c r="C89" s="61" t="s">
        <v>417</v>
      </c>
      <c r="D89" s="62" t="s">
        <v>417</v>
      </c>
      <c r="E89" s="63" t="s">
        <v>418</v>
      </c>
      <c r="F89" s="62" t="s">
        <v>162</v>
      </c>
      <c r="G89" s="62" t="s">
        <v>31</v>
      </c>
      <c r="H89" s="62" t="str">
        <f t="shared" si="23"/>
        <v>Urban MRSA West</v>
      </c>
      <c r="I89" s="64">
        <f>INDEX('Encounters and MCO Fees'!N:N,MATCH(A:A,'Encounters and MCO Fees'!G:G,0))</f>
        <v>6544003.4858652717</v>
      </c>
      <c r="J89" s="64">
        <f>INDEX('Encounters and MCO Fees'!M:M,MATCH(A:A,'Encounters and MCO Fees'!G:G,0))</f>
        <v>3849325.2708522063</v>
      </c>
      <c r="K89" s="64">
        <f t="shared" si="24"/>
        <v>10393328.756717477</v>
      </c>
      <c r="L89" s="64">
        <v>4680092.9455617908</v>
      </c>
      <c r="M89" s="64">
        <v>5132905.2924970482</v>
      </c>
      <c r="N89" s="64">
        <f t="shared" si="25"/>
        <v>9812998.238058839</v>
      </c>
      <c r="O89" s="64">
        <v>23649808.619056664</v>
      </c>
      <c r="P89" s="64">
        <v>10245632.132710855</v>
      </c>
      <c r="Q89" s="64">
        <f t="shared" si="26"/>
        <v>33895440.751767516</v>
      </c>
      <c r="R89" s="64" t="str">
        <f t="shared" si="27"/>
        <v>Yes</v>
      </c>
      <c r="S89" s="65" t="str">
        <f t="shared" si="27"/>
        <v>Yes</v>
      </c>
      <c r="T89" s="66">
        <f>ROUND(INDEX(Summary!H:H,MATCH(H:H,Summary!A:A,0)),2)</f>
        <v>0.4</v>
      </c>
      <c r="U89" s="66">
        <f>ROUND(INDEX(Summary!I:I,MATCH(H:H,Summary!A:A,0)),2)</f>
        <v>0.93</v>
      </c>
      <c r="V89" s="67">
        <f t="shared" si="28"/>
        <v>2617601.3943461087</v>
      </c>
      <c r="W89" s="67">
        <f t="shared" si="28"/>
        <v>3579872.5018925522</v>
      </c>
      <c r="X89" s="64">
        <f t="shared" si="29"/>
        <v>6197473.8962386604</v>
      </c>
      <c r="Y89" s="64" t="s">
        <v>163</v>
      </c>
      <c r="Z89" s="64" t="s">
        <v>163</v>
      </c>
      <c r="AA89" s="64" t="b">
        <f t="shared" si="34"/>
        <v>1</v>
      </c>
      <c r="AB89" s="64" t="str">
        <f t="shared" si="35"/>
        <v>Yes</v>
      </c>
      <c r="AC89" s="64" t="str">
        <f t="shared" si="35"/>
        <v>Yes</v>
      </c>
      <c r="AD89" s="64" t="str">
        <f t="shared" si="30"/>
        <v>Yes</v>
      </c>
      <c r="AE89" s="66">
        <f t="shared" si="36"/>
        <v>2.2400000000000002</v>
      </c>
      <c r="AF89" s="66">
        <f t="shared" si="36"/>
        <v>1.21</v>
      </c>
      <c r="AG89" s="64">
        <f t="shared" si="37"/>
        <v>14658567.80833821</v>
      </c>
      <c r="AH89" s="64">
        <f t="shared" si="37"/>
        <v>4657683.5777311698</v>
      </c>
      <c r="AI89" s="64">
        <f t="shared" si="31"/>
        <v>19316251.38606938</v>
      </c>
      <c r="AJ89" s="66">
        <v>2.23</v>
      </c>
      <c r="AK89" s="66">
        <v>1.2</v>
      </c>
      <c r="AL89" s="64">
        <f t="shared" si="38"/>
        <v>14593127.773479555</v>
      </c>
      <c r="AM89" s="64">
        <f t="shared" si="38"/>
        <v>4619190.3250226472</v>
      </c>
      <c r="AN89" s="66">
        <f t="shared" si="39"/>
        <v>2.63</v>
      </c>
      <c r="AO89" s="66">
        <f t="shared" si="39"/>
        <v>2.13</v>
      </c>
      <c r="AP89" s="68">
        <f>IFERROR(INDEX('Encounters and MCO Fees'!Q:Q,MATCH(A:A,'Encounters and MCO Fees'!G:G,0)),0)</f>
        <v>25409791.994740866</v>
      </c>
      <c r="AQ89" s="68">
        <f>IFERROR(INDEX('Encounters and MCO Fees'!R:R,MATCH(A:A,'Encounters and MCO Fees'!G:G,0)),0)</f>
        <v>1582400.4672743389</v>
      </c>
      <c r="AR89" s="68">
        <f t="shared" si="32"/>
        <v>26992192.462015204</v>
      </c>
      <c r="AS89" s="69">
        <f t="shared" si="33"/>
        <v>10800655.891750766</v>
      </c>
      <c r="AT89" s="69">
        <f>AS89*INDEX('IGT Commitment Suggestions'!H:H,MATCH(G:G,'IGT Commitment Suggestions'!A:A,0))</f>
        <v>5231571.1105727684</v>
      </c>
      <c r="AU89" s="105">
        <f t="shared" si="40"/>
        <v>1038438.86</v>
      </c>
    </row>
    <row r="90" spans="1:47" x14ac:dyDescent="0.2">
      <c r="A90" s="60" t="s">
        <v>419</v>
      </c>
      <c r="B90" s="61" t="s">
        <v>419</v>
      </c>
      <c r="C90" s="61" t="s">
        <v>420</v>
      </c>
      <c r="D90" s="62" t="s">
        <v>420</v>
      </c>
      <c r="E90" s="63" t="s">
        <v>421</v>
      </c>
      <c r="F90" s="62" t="s">
        <v>162</v>
      </c>
      <c r="G90" s="62" t="s">
        <v>33</v>
      </c>
      <c r="H90" s="62" t="str">
        <f t="shared" si="23"/>
        <v>Urban Tarrant</v>
      </c>
      <c r="I90" s="64">
        <f>INDEX('Encounters and MCO Fees'!N:N,MATCH(A:A,'Encounters and MCO Fees'!G:G,0))</f>
        <v>4714559.4558990579</v>
      </c>
      <c r="J90" s="64">
        <f>INDEX('Encounters and MCO Fees'!M:M,MATCH(A:A,'Encounters and MCO Fees'!G:G,0))</f>
        <v>3311833.6574033471</v>
      </c>
      <c r="K90" s="64">
        <f t="shared" si="24"/>
        <v>8026393.113302405</v>
      </c>
      <c r="L90" s="64">
        <v>3616869.4056583736</v>
      </c>
      <c r="M90" s="64">
        <v>2020932.423969707</v>
      </c>
      <c r="N90" s="64">
        <f t="shared" si="25"/>
        <v>5637801.8296280801</v>
      </c>
      <c r="O90" s="64">
        <v>18403089.582365405</v>
      </c>
      <c r="P90" s="64">
        <v>4818866.3525242042</v>
      </c>
      <c r="Q90" s="64">
        <f t="shared" si="26"/>
        <v>23221955.934889607</v>
      </c>
      <c r="R90" s="64" t="str">
        <f t="shared" si="27"/>
        <v>Yes</v>
      </c>
      <c r="S90" s="65" t="str">
        <f t="shared" si="27"/>
        <v>Yes</v>
      </c>
      <c r="T90" s="66">
        <f>ROUND(INDEX(Summary!H:H,MATCH(H:H,Summary!A:A,0)),2)</f>
        <v>0.77</v>
      </c>
      <c r="U90" s="66">
        <f>ROUND(INDEX(Summary!I:I,MATCH(H:H,Summary!A:A,0)),2)</f>
        <v>0.66</v>
      </c>
      <c r="V90" s="67">
        <f t="shared" si="28"/>
        <v>3630210.7810422746</v>
      </c>
      <c r="W90" s="67">
        <f t="shared" si="28"/>
        <v>2185810.2138862093</v>
      </c>
      <c r="X90" s="64">
        <f t="shared" si="29"/>
        <v>5816020.9949284839</v>
      </c>
      <c r="Y90" s="64" t="s">
        <v>163</v>
      </c>
      <c r="Z90" s="64" t="s">
        <v>163</v>
      </c>
      <c r="AA90" s="64" t="b">
        <f t="shared" si="34"/>
        <v>1</v>
      </c>
      <c r="AB90" s="64" t="str">
        <f t="shared" si="35"/>
        <v>Yes</v>
      </c>
      <c r="AC90" s="64" t="str">
        <f t="shared" si="35"/>
        <v>Yes</v>
      </c>
      <c r="AD90" s="64" t="str">
        <f t="shared" si="30"/>
        <v>Yes</v>
      </c>
      <c r="AE90" s="66">
        <f t="shared" si="36"/>
        <v>2.1800000000000002</v>
      </c>
      <c r="AF90" s="66">
        <f t="shared" si="36"/>
        <v>0.55000000000000004</v>
      </c>
      <c r="AG90" s="64">
        <f t="shared" si="37"/>
        <v>10277739.613859948</v>
      </c>
      <c r="AH90" s="64">
        <f t="shared" si="37"/>
        <v>1821508.5115718411</v>
      </c>
      <c r="AI90" s="64">
        <f t="shared" si="31"/>
        <v>12099248.125431789</v>
      </c>
      <c r="AJ90" s="66">
        <v>2.1800000000000002</v>
      </c>
      <c r="AK90" s="66">
        <v>0.45</v>
      </c>
      <c r="AL90" s="64">
        <f t="shared" si="38"/>
        <v>10277739.613859948</v>
      </c>
      <c r="AM90" s="64">
        <f t="shared" si="38"/>
        <v>1490325.1458315062</v>
      </c>
      <c r="AN90" s="66">
        <f t="shared" si="39"/>
        <v>2.95</v>
      </c>
      <c r="AO90" s="66">
        <f t="shared" si="39"/>
        <v>1.1100000000000001</v>
      </c>
      <c r="AP90" s="68">
        <f>IFERROR(INDEX('Encounters and MCO Fees'!Q:Q,MATCH(A:A,'Encounters and MCO Fees'!G:G,0)),0)</f>
        <v>17584085.754619937</v>
      </c>
      <c r="AQ90" s="68">
        <f>IFERROR(INDEX('Encounters and MCO Fees'!R:R,MATCH(A:A,'Encounters and MCO Fees'!G:G,0)),0)</f>
        <v>1090502.0007931814</v>
      </c>
      <c r="AR90" s="68">
        <f t="shared" si="32"/>
        <v>18674587.755413119</v>
      </c>
      <c r="AS90" s="69">
        <f t="shared" si="33"/>
        <v>7472449.5444510067</v>
      </c>
      <c r="AT90" s="69">
        <f>AS90*INDEX('IGT Commitment Suggestions'!H:H,MATCH(G:G,'IGT Commitment Suggestions'!A:A,0))</f>
        <v>3689319.9698679289</v>
      </c>
      <c r="AU90" s="105">
        <f t="shared" si="40"/>
        <v>732310.27</v>
      </c>
    </row>
    <row r="91" spans="1:47" x14ac:dyDescent="0.2">
      <c r="A91" s="60" t="s">
        <v>422</v>
      </c>
      <c r="B91" s="61" t="s">
        <v>422</v>
      </c>
      <c r="C91" s="61" t="s">
        <v>423</v>
      </c>
      <c r="D91" s="62" t="s">
        <v>423</v>
      </c>
      <c r="E91" s="63" t="s">
        <v>424</v>
      </c>
      <c r="F91" s="62" t="s">
        <v>162</v>
      </c>
      <c r="G91" s="62" t="s">
        <v>25</v>
      </c>
      <c r="H91" s="62" t="str">
        <f t="shared" si="23"/>
        <v>Urban Harris</v>
      </c>
      <c r="I91" s="64">
        <f>INDEX('Encounters and MCO Fees'!N:N,MATCH(A:A,'Encounters and MCO Fees'!G:G,0))</f>
        <v>4677205.0412597647</v>
      </c>
      <c r="J91" s="64">
        <f>INDEX('Encounters and MCO Fees'!M:M,MATCH(A:A,'Encounters and MCO Fees'!G:G,0))</f>
        <v>4583463.3238691473</v>
      </c>
      <c r="K91" s="64">
        <f t="shared" si="24"/>
        <v>9260668.365128912</v>
      </c>
      <c r="L91" s="64">
        <v>5174276.1060531493</v>
      </c>
      <c r="M91" s="64">
        <v>1870646.4708074208</v>
      </c>
      <c r="N91" s="64">
        <f t="shared" si="25"/>
        <v>7044922.5768605703</v>
      </c>
      <c r="O91" s="64">
        <v>10502937.238667162</v>
      </c>
      <c r="P91" s="64">
        <v>3525431.7855775012</v>
      </c>
      <c r="Q91" s="64">
        <f t="shared" si="26"/>
        <v>14028369.024244662</v>
      </c>
      <c r="R91" s="64" t="str">
        <f t="shared" si="27"/>
        <v>Yes</v>
      </c>
      <c r="S91" s="65" t="str">
        <f t="shared" si="27"/>
        <v>Yes</v>
      </c>
      <c r="T91" s="66">
        <f>ROUND(INDEX(Summary!H:H,MATCH(H:H,Summary!A:A,0)),2)</f>
        <v>1.89</v>
      </c>
      <c r="U91" s="66">
        <f>ROUND(INDEX(Summary!I:I,MATCH(H:H,Summary!A:A,0)),2)</f>
        <v>0.41</v>
      </c>
      <c r="V91" s="67">
        <f t="shared" si="28"/>
        <v>8839917.5279809553</v>
      </c>
      <c r="W91" s="67">
        <f t="shared" si="28"/>
        <v>1879219.9627863504</v>
      </c>
      <c r="X91" s="64">
        <f t="shared" si="29"/>
        <v>10719137.490767306</v>
      </c>
      <c r="Y91" s="64" t="s">
        <v>163</v>
      </c>
      <c r="Z91" s="64" t="s">
        <v>163</v>
      </c>
      <c r="AA91" s="64" t="b">
        <f t="shared" si="34"/>
        <v>1</v>
      </c>
      <c r="AB91" s="64" t="str">
        <f t="shared" si="35"/>
        <v>No</v>
      </c>
      <c r="AC91" s="64" t="str">
        <f t="shared" si="35"/>
        <v>No</v>
      </c>
      <c r="AD91" s="64" t="str">
        <f t="shared" si="30"/>
        <v>Yes</v>
      </c>
      <c r="AE91" s="66">
        <f t="shared" si="36"/>
        <v>0.25</v>
      </c>
      <c r="AF91" s="66">
        <f t="shared" si="36"/>
        <v>0.25</v>
      </c>
      <c r="AG91" s="64">
        <f t="shared" si="37"/>
        <v>1169301.2603149412</v>
      </c>
      <c r="AH91" s="64">
        <f t="shared" si="37"/>
        <v>1145865.8309672868</v>
      </c>
      <c r="AI91" s="64">
        <f t="shared" si="31"/>
        <v>2315167.091282228</v>
      </c>
      <c r="AJ91" s="66">
        <v>0</v>
      </c>
      <c r="AK91" s="66">
        <v>0</v>
      </c>
      <c r="AL91" s="64">
        <f t="shared" si="38"/>
        <v>0</v>
      </c>
      <c r="AM91" s="64">
        <f t="shared" si="38"/>
        <v>0</v>
      </c>
      <c r="AN91" s="66">
        <f t="shared" si="39"/>
        <v>1.89</v>
      </c>
      <c r="AO91" s="66">
        <f t="shared" si="39"/>
        <v>0.41</v>
      </c>
      <c r="AP91" s="68">
        <f>IFERROR(INDEX('Encounters and MCO Fees'!Q:Q,MATCH(A:A,'Encounters and MCO Fees'!G:G,0)),0)</f>
        <v>10719137.490767306</v>
      </c>
      <c r="AQ91" s="68">
        <f>IFERROR(INDEX('Encounters and MCO Fees'!R:R,MATCH(A:A,'Encounters and MCO Fees'!G:G,0)),0)</f>
        <v>660786.81742609595</v>
      </c>
      <c r="AR91" s="68">
        <f t="shared" si="32"/>
        <v>11379924.308193402</v>
      </c>
      <c r="AS91" s="69">
        <f t="shared" si="33"/>
        <v>4553562.9126805095</v>
      </c>
      <c r="AT91" s="69">
        <f>AS91*INDEX('IGT Commitment Suggestions'!H:H,MATCH(G:G,'IGT Commitment Suggestions'!A:A,0))</f>
        <v>2001838.6795696288</v>
      </c>
      <c r="AU91" s="105">
        <f t="shared" si="40"/>
        <v>397354.26</v>
      </c>
    </row>
    <row r="92" spans="1:47" x14ac:dyDescent="0.2">
      <c r="A92" s="60" t="s">
        <v>425</v>
      </c>
      <c r="B92" s="61" t="s">
        <v>425</v>
      </c>
      <c r="C92" s="61" t="s">
        <v>426</v>
      </c>
      <c r="D92" s="62" t="s">
        <v>426</v>
      </c>
      <c r="E92" s="63" t="s">
        <v>427</v>
      </c>
      <c r="F92" s="62" t="s">
        <v>162</v>
      </c>
      <c r="G92" s="62" t="s">
        <v>29</v>
      </c>
      <c r="H92" s="62" t="str">
        <f t="shared" si="23"/>
        <v>Urban MRSA Central</v>
      </c>
      <c r="I92" s="64">
        <f>INDEX('Encounters and MCO Fees'!N:N,MATCH(A:A,'Encounters and MCO Fees'!G:G,0))</f>
        <v>6006002.5957743404</v>
      </c>
      <c r="J92" s="64">
        <f>INDEX('Encounters and MCO Fees'!M:M,MATCH(A:A,'Encounters and MCO Fees'!G:G,0))</f>
        <v>3498533.2715401021</v>
      </c>
      <c r="K92" s="64">
        <f t="shared" si="24"/>
        <v>9504535.867314443</v>
      </c>
      <c r="L92" s="64">
        <v>2427559.9345371332</v>
      </c>
      <c r="M92" s="64">
        <v>2636385.0831185612</v>
      </c>
      <c r="N92" s="64">
        <f t="shared" si="25"/>
        <v>5063945.0176556949</v>
      </c>
      <c r="O92" s="64">
        <v>7911853.3830279997</v>
      </c>
      <c r="P92" s="64">
        <v>4549559.7059501465</v>
      </c>
      <c r="Q92" s="64">
        <f t="shared" si="26"/>
        <v>12461413.088978145</v>
      </c>
      <c r="R92" s="64" t="str">
        <f t="shared" si="27"/>
        <v>Yes</v>
      </c>
      <c r="S92" s="65" t="str">
        <f t="shared" si="27"/>
        <v>Yes</v>
      </c>
      <c r="T92" s="66">
        <f>ROUND(INDEX(Summary!H:H,MATCH(H:H,Summary!A:A,0)),2)</f>
        <v>0.5</v>
      </c>
      <c r="U92" s="66">
        <f>ROUND(INDEX(Summary!I:I,MATCH(H:H,Summary!A:A,0)),2)</f>
        <v>1.0900000000000001</v>
      </c>
      <c r="V92" s="67">
        <f t="shared" si="28"/>
        <v>3003001.2978871702</v>
      </c>
      <c r="W92" s="67">
        <f t="shared" si="28"/>
        <v>3813401.2659787117</v>
      </c>
      <c r="X92" s="64">
        <f t="shared" si="29"/>
        <v>6816402.5638658814</v>
      </c>
      <c r="Y92" s="64" t="s">
        <v>163</v>
      </c>
      <c r="Z92" s="64" t="s">
        <v>163</v>
      </c>
      <c r="AA92" s="64" t="b">
        <f t="shared" si="34"/>
        <v>1</v>
      </c>
      <c r="AB92" s="64" t="str">
        <f t="shared" si="35"/>
        <v>Yes</v>
      </c>
      <c r="AC92" s="64" t="str">
        <f t="shared" si="35"/>
        <v>No</v>
      </c>
      <c r="AD92" s="64" t="str">
        <f t="shared" si="30"/>
        <v>Yes</v>
      </c>
      <c r="AE92" s="66">
        <f t="shared" si="36"/>
        <v>0.56999999999999995</v>
      </c>
      <c r="AF92" s="66">
        <f t="shared" si="36"/>
        <v>0.15</v>
      </c>
      <c r="AG92" s="64">
        <f t="shared" si="37"/>
        <v>3423421.4795913738</v>
      </c>
      <c r="AH92" s="64">
        <f t="shared" si="37"/>
        <v>524779.99073101534</v>
      </c>
      <c r="AI92" s="64">
        <f t="shared" si="31"/>
        <v>3948201.4703223892</v>
      </c>
      <c r="AJ92" s="66">
        <v>0.56000000000000005</v>
      </c>
      <c r="AK92" s="66">
        <v>0</v>
      </c>
      <c r="AL92" s="64">
        <f t="shared" si="38"/>
        <v>3363361.4536336311</v>
      </c>
      <c r="AM92" s="64">
        <f t="shared" si="38"/>
        <v>0</v>
      </c>
      <c r="AN92" s="66">
        <f t="shared" si="39"/>
        <v>1.06</v>
      </c>
      <c r="AO92" s="66">
        <f t="shared" si="39"/>
        <v>1.0900000000000001</v>
      </c>
      <c r="AP92" s="68">
        <f>IFERROR(INDEX('Encounters and MCO Fees'!Q:Q,MATCH(A:A,'Encounters and MCO Fees'!G:G,0)),0)</f>
        <v>10179764.017499514</v>
      </c>
      <c r="AQ92" s="68">
        <f>IFERROR(INDEX('Encounters and MCO Fees'!R:R,MATCH(A:A,'Encounters and MCO Fees'!G:G,0)),0)</f>
        <v>628727.99787569337</v>
      </c>
      <c r="AR92" s="68">
        <f t="shared" si="32"/>
        <v>10808492.015375208</v>
      </c>
      <c r="AS92" s="69">
        <f t="shared" si="33"/>
        <v>4324909.995032236</v>
      </c>
      <c r="AT92" s="69">
        <f>AS92*INDEX('IGT Commitment Suggestions'!H:H,MATCH(G:G,'IGT Commitment Suggestions'!A:A,0))</f>
        <v>2014291.5373663381</v>
      </c>
      <c r="AU92" s="105">
        <f t="shared" si="40"/>
        <v>399826.09</v>
      </c>
    </row>
    <row r="93" spans="1:47" x14ac:dyDescent="0.2">
      <c r="A93" s="60" t="s">
        <v>428</v>
      </c>
      <c r="B93" s="61" t="s">
        <v>428</v>
      </c>
      <c r="C93" s="61" t="s">
        <v>429</v>
      </c>
      <c r="D93" s="62" t="s">
        <v>429</v>
      </c>
      <c r="E93" s="63" t="s">
        <v>430</v>
      </c>
      <c r="F93" s="62" t="s">
        <v>162</v>
      </c>
      <c r="G93" s="62" t="s">
        <v>31</v>
      </c>
      <c r="H93" s="62" t="str">
        <f t="shared" si="23"/>
        <v>Urban MRSA West</v>
      </c>
      <c r="I93" s="64">
        <f>INDEX('Encounters and MCO Fees'!N:N,MATCH(A:A,'Encounters and MCO Fees'!G:G,0))</f>
        <v>6037503.8020140296</v>
      </c>
      <c r="J93" s="64">
        <f>INDEX('Encounters and MCO Fees'!M:M,MATCH(A:A,'Encounters and MCO Fees'!G:G,0))</f>
        <v>4142191.9293261911</v>
      </c>
      <c r="K93" s="64">
        <f t="shared" si="24"/>
        <v>10179695.73134022</v>
      </c>
      <c r="L93" s="64">
        <v>-6576937.3786356719</v>
      </c>
      <c r="M93" s="64">
        <v>2612104.2532534269</v>
      </c>
      <c r="N93" s="64">
        <f t="shared" si="25"/>
        <v>-3964833.1253822451</v>
      </c>
      <c r="O93" s="64">
        <v>-3122855.0606663134</v>
      </c>
      <c r="P93" s="64">
        <v>4397802.4235148551</v>
      </c>
      <c r="Q93" s="64">
        <f t="shared" si="26"/>
        <v>1274947.3628485417</v>
      </c>
      <c r="R93" s="64" t="str">
        <f t="shared" si="27"/>
        <v>No</v>
      </c>
      <c r="S93" s="65" t="str">
        <f t="shared" si="27"/>
        <v>Yes</v>
      </c>
      <c r="T93" s="66">
        <f>ROUND(INDEX(Summary!H:H,MATCH(H:H,Summary!A:A,0)),2)</f>
        <v>0.4</v>
      </c>
      <c r="U93" s="66">
        <f>ROUND(INDEX(Summary!I:I,MATCH(H:H,Summary!A:A,0)),2)</f>
        <v>0.93</v>
      </c>
      <c r="V93" s="67">
        <f t="shared" si="28"/>
        <v>2415001.5208056117</v>
      </c>
      <c r="W93" s="67">
        <f t="shared" si="28"/>
        <v>3852238.494273358</v>
      </c>
      <c r="X93" s="64">
        <f t="shared" si="29"/>
        <v>6267240.0150789693</v>
      </c>
      <c r="Y93" s="64" t="s">
        <v>163</v>
      </c>
      <c r="Z93" s="64" t="s">
        <v>163</v>
      </c>
      <c r="AA93" s="64" t="b">
        <f t="shared" si="34"/>
        <v>1</v>
      </c>
      <c r="AB93" s="64" t="str">
        <f t="shared" si="35"/>
        <v>No</v>
      </c>
      <c r="AC93" s="64" t="str">
        <f t="shared" si="35"/>
        <v>Yes</v>
      </c>
      <c r="AD93" s="64" t="str">
        <f t="shared" si="30"/>
        <v>Yes</v>
      </c>
      <c r="AE93" s="66">
        <f t="shared" si="36"/>
        <v>0</v>
      </c>
      <c r="AF93" s="66">
        <f t="shared" si="36"/>
        <v>0.09</v>
      </c>
      <c r="AG93" s="64">
        <f t="shared" si="37"/>
        <v>0</v>
      </c>
      <c r="AH93" s="64">
        <f t="shared" si="37"/>
        <v>372797.27363935718</v>
      </c>
      <c r="AI93" s="64">
        <f t="shared" si="31"/>
        <v>372797.27363935718</v>
      </c>
      <c r="AJ93" s="66">
        <v>0</v>
      </c>
      <c r="AK93" s="66">
        <v>0.09</v>
      </c>
      <c r="AL93" s="64">
        <f t="shared" si="38"/>
        <v>0</v>
      </c>
      <c r="AM93" s="64">
        <f t="shared" si="38"/>
        <v>372797.27363935718</v>
      </c>
      <c r="AN93" s="66">
        <f t="shared" si="39"/>
        <v>0.4</v>
      </c>
      <c r="AO93" s="66">
        <f t="shared" si="39"/>
        <v>1.02</v>
      </c>
      <c r="AP93" s="68">
        <f>IFERROR(INDEX('Encounters and MCO Fees'!Q:Q,MATCH(A:A,'Encounters and MCO Fees'!G:G,0)),0)</f>
        <v>6640037.288718326</v>
      </c>
      <c r="AQ93" s="68">
        <f>IFERROR(INDEX('Encounters and MCO Fees'!R:R,MATCH(A:A,'Encounters and MCO Fees'!G:G,0)),0)</f>
        <v>408853.46096197335</v>
      </c>
      <c r="AR93" s="68">
        <f t="shared" si="32"/>
        <v>7048890.7496802993</v>
      </c>
      <c r="AS93" s="69">
        <f t="shared" si="33"/>
        <v>2820543.1445770757</v>
      </c>
      <c r="AT93" s="69">
        <f>AS93*INDEX('IGT Commitment Suggestions'!H:H,MATCH(G:G,'IGT Commitment Suggestions'!A:A,0))</f>
        <v>1366201.4769458231</v>
      </c>
      <c r="AU93" s="105">
        <f t="shared" si="40"/>
        <v>271183.68</v>
      </c>
    </row>
    <row r="94" spans="1:47" x14ac:dyDescent="0.2">
      <c r="A94" s="60" t="s">
        <v>431</v>
      </c>
      <c r="B94" s="61" t="s">
        <v>431</v>
      </c>
      <c r="C94" s="61" t="s">
        <v>432</v>
      </c>
      <c r="D94" s="62" t="s">
        <v>432</v>
      </c>
      <c r="E94" s="63" t="s">
        <v>433</v>
      </c>
      <c r="F94" s="62" t="s">
        <v>173</v>
      </c>
      <c r="G94" s="62" t="s">
        <v>28</v>
      </c>
      <c r="H94" s="62" t="str">
        <f t="shared" si="23"/>
        <v>Children's Lubbock</v>
      </c>
      <c r="I94" s="64">
        <f>INDEX('Encounters and MCO Fees'!N:N,MATCH(A:A,'Encounters and MCO Fees'!G:G,0))</f>
        <v>29796203.416901547</v>
      </c>
      <c r="J94" s="64">
        <f>INDEX('Encounters and MCO Fees'!M:M,MATCH(A:A,'Encounters and MCO Fees'!G:G,0))</f>
        <v>9192542.4045396522</v>
      </c>
      <c r="K94" s="64">
        <f t="shared" si="24"/>
        <v>38988745.821441203</v>
      </c>
      <c r="L94" s="64">
        <v>-8313527.4011652116</v>
      </c>
      <c r="M94" s="64">
        <v>5015312.7806524653</v>
      </c>
      <c r="N94" s="64">
        <f t="shared" si="25"/>
        <v>-3298214.6205127463</v>
      </c>
      <c r="O94" s="64">
        <v>22749510.17830148</v>
      </c>
      <c r="P94" s="64">
        <v>21538392.993616916</v>
      </c>
      <c r="Q94" s="64">
        <f t="shared" si="26"/>
        <v>44287903.171918392</v>
      </c>
      <c r="R94" s="64" t="str">
        <f t="shared" si="27"/>
        <v>Yes</v>
      </c>
      <c r="S94" s="65" t="str">
        <f t="shared" si="27"/>
        <v>Yes</v>
      </c>
      <c r="T94" s="66">
        <f>ROUND(INDEX(Summary!H:H,MATCH(H:H,Summary!A:A,0)),2)</f>
        <v>0</v>
      </c>
      <c r="U94" s="66">
        <f>ROUND(INDEX(Summary!I:I,MATCH(H:H,Summary!A:A,0)),2)</f>
        <v>0.55000000000000004</v>
      </c>
      <c r="V94" s="67">
        <f t="shared" si="28"/>
        <v>0</v>
      </c>
      <c r="W94" s="67">
        <f t="shared" si="28"/>
        <v>5055898.3224968091</v>
      </c>
      <c r="X94" s="64">
        <f t="shared" si="29"/>
        <v>5055898.3224968091</v>
      </c>
      <c r="Y94" s="64" t="s">
        <v>163</v>
      </c>
      <c r="Z94" s="64" t="s">
        <v>163</v>
      </c>
      <c r="AA94" s="64" t="b">
        <f t="shared" si="34"/>
        <v>1</v>
      </c>
      <c r="AB94" s="64" t="str">
        <f t="shared" si="35"/>
        <v>Yes</v>
      </c>
      <c r="AC94" s="64" t="str">
        <f t="shared" si="35"/>
        <v>Yes</v>
      </c>
      <c r="AD94" s="64" t="str">
        <f t="shared" si="30"/>
        <v>Yes</v>
      </c>
      <c r="AE94" s="66">
        <f t="shared" si="36"/>
        <v>0.53</v>
      </c>
      <c r="AF94" s="66">
        <f t="shared" si="36"/>
        <v>1.25</v>
      </c>
      <c r="AG94" s="64">
        <f t="shared" si="37"/>
        <v>15791987.810957821</v>
      </c>
      <c r="AH94" s="64">
        <f t="shared" si="37"/>
        <v>11490678.005674565</v>
      </c>
      <c r="AI94" s="64">
        <f t="shared" si="31"/>
        <v>27282665.816632386</v>
      </c>
      <c r="AJ94" s="66">
        <v>0.53</v>
      </c>
      <c r="AK94" s="66">
        <v>1.24</v>
      </c>
      <c r="AL94" s="64">
        <f t="shared" si="38"/>
        <v>15791987.810957821</v>
      </c>
      <c r="AM94" s="64">
        <f t="shared" si="38"/>
        <v>11398752.581629168</v>
      </c>
      <c r="AN94" s="66">
        <f t="shared" si="39"/>
        <v>0.53</v>
      </c>
      <c r="AO94" s="66">
        <f t="shared" si="39"/>
        <v>1.79</v>
      </c>
      <c r="AP94" s="68">
        <f>IFERROR(INDEX('Encounters and MCO Fees'!Q:Q,MATCH(A:A,'Encounters and MCO Fees'!G:G,0)),0)</f>
        <v>32246638.7150838</v>
      </c>
      <c r="AQ94" s="68">
        <f>IFERROR(INDEX('Encounters and MCO Fees'!R:R,MATCH(A:A,'Encounters and MCO Fees'!G:G,0)),0)</f>
        <v>1976653.4881325588</v>
      </c>
      <c r="AR94" s="68">
        <f t="shared" si="32"/>
        <v>34223292.203216359</v>
      </c>
      <c r="AS94" s="69">
        <f t="shared" si="33"/>
        <v>13694108.142194996</v>
      </c>
      <c r="AT94" s="69">
        <f>AS94*INDEX('IGT Commitment Suggestions'!H:H,MATCH(G:G,'IGT Commitment Suggestions'!A:A,0))</f>
        <v>4480368.7412961563</v>
      </c>
      <c r="AU94" s="105">
        <f t="shared" si="40"/>
        <v>889329.21</v>
      </c>
    </row>
    <row r="95" spans="1:47" ht="23.25" x14ac:dyDescent="0.2">
      <c r="A95" s="60" t="s">
        <v>434</v>
      </c>
      <c r="B95" s="61" t="s">
        <v>434</v>
      </c>
      <c r="C95" s="61" t="s">
        <v>435</v>
      </c>
      <c r="D95" s="62" t="s">
        <v>435</v>
      </c>
      <c r="E95" s="63" t="s">
        <v>436</v>
      </c>
      <c r="F95" s="62" t="s">
        <v>162</v>
      </c>
      <c r="G95" s="62" t="s">
        <v>23</v>
      </c>
      <c r="H95" s="62" t="str">
        <f t="shared" si="23"/>
        <v>Urban Dallas</v>
      </c>
      <c r="I95" s="64">
        <f>INDEX('Encounters and MCO Fees'!N:N,MATCH(A:A,'Encounters and MCO Fees'!G:G,0))</f>
        <v>4779620.6249214606</v>
      </c>
      <c r="J95" s="64">
        <f>INDEX('Encounters and MCO Fees'!M:M,MATCH(A:A,'Encounters and MCO Fees'!G:G,0))</f>
        <v>1364470.0224481432</v>
      </c>
      <c r="K95" s="64">
        <f t="shared" si="24"/>
        <v>6144090.6473696036</v>
      </c>
      <c r="L95" s="64">
        <v>2017432.974833129</v>
      </c>
      <c r="M95" s="64">
        <v>1202102.2665944644</v>
      </c>
      <c r="N95" s="64">
        <f t="shared" si="25"/>
        <v>3219535.2414275934</v>
      </c>
      <c r="O95" s="64">
        <v>13139533.903217735</v>
      </c>
      <c r="P95" s="64">
        <v>2158666.9911835189</v>
      </c>
      <c r="Q95" s="64">
        <f t="shared" si="26"/>
        <v>15298200.894401254</v>
      </c>
      <c r="R95" s="64" t="str">
        <f t="shared" si="27"/>
        <v>Yes</v>
      </c>
      <c r="S95" s="65" t="str">
        <f t="shared" si="27"/>
        <v>Yes</v>
      </c>
      <c r="T95" s="66">
        <f>ROUND(INDEX(Summary!H:H,MATCH(H:H,Summary!A:A,0)),2)</f>
        <v>0.68</v>
      </c>
      <c r="U95" s="66">
        <f>ROUND(INDEX(Summary!I:I,MATCH(H:H,Summary!A:A,0)),2)</f>
        <v>0.39</v>
      </c>
      <c r="V95" s="67">
        <f t="shared" si="28"/>
        <v>3250142.0249465937</v>
      </c>
      <c r="W95" s="67">
        <f t="shared" si="28"/>
        <v>532143.30875477591</v>
      </c>
      <c r="X95" s="64">
        <f t="shared" si="29"/>
        <v>3782285.3337013694</v>
      </c>
      <c r="Y95" s="64" t="s">
        <v>163</v>
      </c>
      <c r="Z95" s="64" t="s">
        <v>163</v>
      </c>
      <c r="AA95" s="64" t="b">
        <f t="shared" si="34"/>
        <v>1</v>
      </c>
      <c r="AB95" s="64" t="str">
        <f t="shared" si="35"/>
        <v>Yes</v>
      </c>
      <c r="AC95" s="64" t="str">
        <f t="shared" si="35"/>
        <v>Yes</v>
      </c>
      <c r="AD95" s="64" t="str">
        <f t="shared" si="30"/>
        <v>Yes</v>
      </c>
      <c r="AE95" s="66">
        <f t="shared" si="36"/>
        <v>1.44</v>
      </c>
      <c r="AF95" s="66">
        <f t="shared" si="36"/>
        <v>0.83</v>
      </c>
      <c r="AG95" s="64">
        <f t="shared" si="37"/>
        <v>6882653.6998869032</v>
      </c>
      <c r="AH95" s="64">
        <f t="shared" si="37"/>
        <v>1132510.1186319587</v>
      </c>
      <c r="AI95" s="64">
        <f t="shared" si="31"/>
        <v>8015163.8185188621</v>
      </c>
      <c r="AJ95" s="66">
        <v>1.44</v>
      </c>
      <c r="AK95" s="66">
        <v>0.83</v>
      </c>
      <c r="AL95" s="64">
        <f t="shared" si="38"/>
        <v>6882653.6998869032</v>
      </c>
      <c r="AM95" s="64">
        <f t="shared" si="38"/>
        <v>1132510.1186319587</v>
      </c>
      <c r="AN95" s="66">
        <f t="shared" si="39"/>
        <v>2.12</v>
      </c>
      <c r="AO95" s="66">
        <f t="shared" si="39"/>
        <v>1.22</v>
      </c>
      <c r="AP95" s="68">
        <f>IFERROR(INDEX('Encounters and MCO Fees'!Q:Q,MATCH(A:A,'Encounters and MCO Fees'!G:G,0)),0)</f>
        <v>11797449.152220232</v>
      </c>
      <c r="AQ95" s="68">
        <f>IFERROR(INDEX('Encounters and MCO Fees'!R:R,MATCH(A:A,'Encounters and MCO Fees'!G:G,0)),0)</f>
        <v>732001.34895449155</v>
      </c>
      <c r="AR95" s="68">
        <f t="shared" si="32"/>
        <v>12529450.501174724</v>
      </c>
      <c r="AS95" s="69">
        <f t="shared" si="33"/>
        <v>5013534.3235400552</v>
      </c>
      <c r="AT95" s="69">
        <f>AS95*INDEX('IGT Commitment Suggestions'!H:H,MATCH(G:G,'IGT Commitment Suggestions'!A:A,0))</f>
        <v>2464966.0347176837</v>
      </c>
      <c r="AU95" s="105">
        <f t="shared" si="40"/>
        <v>489282.56</v>
      </c>
    </row>
    <row r="96" spans="1:47" ht="23.25" x14ac:dyDescent="0.2">
      <c r="A96" s="60" t="s">
        <v>437</v>
      </c>
      <c r="B96" s="61" t="s">
        <v>437</v>
      </c>
      <c r="C96" s="61" t="s">
        <v>438</v>
      </c>
      <c r="D96" s="62" t="s">
        <v>438</v>
      </c>
      <c r="E96" s="63" t="s">
        <v>439</v>
      </c>
      <c r="F96" s="62" t="s">
        <v>162</v>
      </c>
      <c r="G96" s="62" t="s">
        <v>22</v>
      </c>
      <c r="H96" s="62" t="str">
        <f t="shared" si="23"/>
        <v>Urban Bexar</v>
      </c>
      <c r="I96" s="64">
        <f>INDEX('Encounters and MCO Fees'!N:N,MATCH(A:A,'Encounters and MCO Fees'!G:G,0))</f>
        <v>7907821.0567530189</v>
      </c>
      <c r="J96" s="64">
        <f>INDEX('Encounters and MCO Fees'!M:M,MATCH(A:A,'Encounters and MCO Fees'!G:G,0))</f>
        <v>1793118.6559093385</v>
      </c>
      <c r="K96" s="64">
        <f t="shared" si="24"/>
        <v>9700939.7126623578</v>
      </c>
      <c r="L96" s="64">
        <v>2337140.5246065632</v>
      </c>
      <c r="M96" s="64">
        <v>1497767.4528737126</v>
      </c>
      <c r="N96" s="64">
        <f t="shared" si="25"/>
        <v>3834907.9774802756</v>
      </c>
      <c r="O96" s="64">
        <v>12015071.859224178</v>
      </c>
      <c r="P96" s="64">
        <v>1629316.7046807522</v>
      </c>
      <c r="Q96" s="64">
        <f t="shared" si="26"/>
        <v>13644388.56390493</v>
      </c>
      <c r="R96" s="64" t="str">
        <f t="shared" si="27"/>
        <v>Yes</v>
      </c>
      <c r="S96" s="65" t="str">
        <f t="shared" si="27"/>
        <v>Yes</v>
      </c>
      <c r="T96" s="66">
        <f>ROUND(INDEX(Summary!H:H,MATCH(H:H,Summary!A:A,0)),2)</f>
        <v>0.49</v>
      </c>
      <c r="U96" s="66">
        <f>ROUND(INDEX(Summary!I:I,MATCH(H:H,Summary!A:A,0)),2)</f>
        <v>0.56999999999999995</v>
      </c>
      <c r="V96" s="67">
        <f t="shared" si="28"/>
        <v>3874832.3178089792</v>
      </c>
      <c r="W96" s="67">
        <f t="shared" si="28"/>
        <v>1022077.6338683228</v>
      </c>
      <c r="X96" s="64">
        <f t="shared" si="29"/>
        <v>4896909.9516773019</v>
      </c>
      <c r="Y96" s="64" t="s">
        <v>163</v>
      </c>
      <c r="Z96" s="64" t="s">
        <v>163</v>
      </c>
      <c r="AA96" s="64" t="b">
        <f t="shared" si="34"/>
        <v>1</v>
      </c>
      <c r="AB96" s="64" t="str">
        <f t="shared" si="35"/>
        <v>Yes</v>
      </c>
      <c r="AC96" s="64" t="str">
        <f t="shared" si="35"/>
        <v>Yes</v>
      </c>
      <c r="AD96" s="64" t="str">
        <f t="shared" si="30"/>
        <v>Yes</v>
      </c>
      <c r="AE96" s="66">
        <f t="shared" si="36"/>
        <v>0.72</v>
      </c>
      <c r="AF96" s="66">
        <f t="shared" si="36"/>
        <v>0.24</v>
      </c>
      <c r="AG96" s="64">
        <f t="shared" si="37"/>
        <v>5693631.160862173</v>
      </c>
      <c r="AH96" s="64">
        <f t="shared" si="37"/>
        <v>430348.47741824121</v>
      </c>
      <c r="AI96" s="64">
        <f t="shared" si="31"/>
        <v>6123979.638280414</v>
      </c>
      <c r="AJ96" s="66">
        <v>0.57999999999999996</v>
      </c>
      <c r="AK96" s="66">
        <v>0.11</v>
      </c>
      <c r="AL96" s="64">
        <f t="shared" si="38"/>
        <v>4586536.2129167505</v>
      </c>
      <c r="AM96" s="64">
        <f t="shared" si="38"/>
        <v>197243.05215002724</v>
      </c>
      <c r="AN96" s="66">
        <f t="shared" si="39"/>
        <v>1.0699999999999998</v>
      </c>
      <c r="AO96" s="66">
        <f t="shared" si="39"/>
        <v>0.67999999999999994</v>
      </c>
      <c r="AP96" s="68">
        <f>IFERROR(INDEX('Encounters and MCO Fees'!Q:Q,MATCH(A:A,'Encounters and MCO Fees'!G:G,0)),0)</f>
        <v>9680689.2167440783</v>
      </c>
      <c r="AQ96" s="68">
        <f>IFERROR(INDEX('Encounters and MCO Fees'!R:R,MATCH(A:A,'Encounters and MCO Fees'!G:G,0)),0)</f>
        <v>598949.19068460912</v>
      </c>
      <c r="AR96" s="68">
        <f t="shared" si="32"/>
        <v>10279638.407428687</v>
      </c>
      <c r="AS96" s="69">
        <f t="shared" si="33"/>
        <v>4113294.5123485159</v>
      </c>
      <c r="AT96" s="69">
        <f>AS96*INDEX('IGT Commitment Suggestions'!H:H,MATCH(G:G,'IGT Commitment Suggestions'!A:A,0))</f>
        <v>1798037.8655724812</v>
      </c>
      <c r="AU96" s="105">
        <f t="shared" si="40"/>
        <v>356900.89</v>
      </c>
    </row>
    <row r="97" spans="1:47" x14ac:dyDescent="0.2">
      <c r="A97" s="60" t="s">
        <v>440</v>
      </c>
      <c r="B97" s="61" t="s">
        <v>440</v>
      </c>
      <c r="C97" s="61" t="s">
        <v>441</v>
      </c>
      <c r="D97" s="62" t="s">
        <v>441</v>
      </c>
      <c r="E97" s="63" t="s">
        <v>442</v>
      </c>
      <c r="F97" s="62" t="s">
        <v>162</v>
      </c>
      <c r="G97" s="62" t="s">
        <v>25</v>
      </c>
      <c r="H97" s="62" t="str">
        <f t="shared" si="23"/>
        <v>Urban Harris</v>
      </c>
      <c r="I97" s="64">
        <f>INDEX('Encounters and MCO Fees'!N:N,MATCH(A:A,'Encounters and MCO Fees'!G:G,0))</f>
        <v>2850743.8627784108</v>
      </c>
      <c r="J97" s="64">
        <f>INDEX('Encounters and MCO Fees'!M:M,MATCH(A:A,'Encounters and MCO Fees'!G:G,0))</f>
        <v>5048967.0566320186</v>
      </c>
      <c r="K97" s="64">
        <f t="shared" si="24"/>
        <v>7899710.9194104299</v>
      </c>
      <c r="L97" s="64">
        <v>2911262.3859515507</v>
      </c>
      <c r="M97" s="64">
        <v>1522201.3576142597</v>
      </c>
      <c r="N97" s="64">
        <f t="shared" si="25"/>
        <v>4433463.7435658108</v>
      </c>
      <c r="O97" s="64">
        <v>2188686.9248940796</v>
      </c>
      <c r="P97" s="64">
        <v>2302710.6007484514</v>
      </c>
      <c r="Q97" s="64">
        <f t="shared" si="26"/>
        <v>4491397.525642531</v>
      </c>
      <c r="R97" s="64" t="str">
        <f t="shared" si="27"/>
        <v>Yes</v>
      </c>
      <c r="S97" s="65" t="str">
        <f t="shared" si="27"/>
        <v>Yes</v>
      </c>
      <c r="T97" s="66">
        <f>ROUND(INDEX(Summary!H:H,MATCH(H:H,Summary!A:A,0)),2)</f>
        <v>1.89</v>
      </c>
      <c r="U97" s="66">
        <f>ROUND(INDEX(Summary!I:I,MATCH(H:H,Summary!A:A,0)),2)</f>
        <v>0.41</v>
      </c>
      <c r="V97" s="67">
        <f t="shared" si="28"/>
        <v>5387905.900651196</v>
      </c>
      <c r="W97" s="67">
        <f t="shared" si="28"/>
        <v>2070076.4932191274</v>
      </c>
      <c r="X97" s="64">
        <f t="shared" si="29"/>
        <v>7457982.3938703239</v>
      </c>
      <c r="Y97" s="64" t="s">
        <v>163</v>
      </c>
      <c r="Z97" s="64" t="s">
        <v>163</v>
      </c>
      <c r="AA97" s="64" t="b">
        <f t="shared" si="34"/>
        <v>1</v>
      </c>
      <c r="AB97" s="64" t="str">
        <f t="shared" si="35"/>
        <v>No</v>
      </c>
      <c r="AC97" s="64" t="str">
        <f t="shared" si="35"/>
        <v>No</v>
      </c>
      <c r="AD97" s="64" t="str">
        <f t="shared" si="30"/>
        <v>Yes</v>
      </c>
      <c r="AE97" s="66">
        <f t="shared" si="36"/>
        <v>0</v>
      </c>
      <c r="AF97" s="66">
        <f t="shared" si="36"/>
        <v>0.03</v>
      </c>
      <c r="AG97" s="64">
        <f t="shared" si="37"/>
        <v>0</v>
      </c>
      <c r="AH97" s="64">
        <f t="shared" si="37"/>
        <v>151469.01169896056</v>
      </c>
      <c r="AI97" s="64">
        <f t="shared" si="31"/>
        <v>151469.01169896056</v>
      </c>
      <c r="AJ97" s="66">
        <v>0</v>
      </c>
      <c r="AK97" s="66">
        <v>0</v>
      </c>
      <c r="AL97" s="64">
        <f t="shared" si="38"/>
        <v>0</v>
      </c>
      <c r="AM97" s="64">
        <f t="shared" si="38"/>
        <v>0</v>
      </c>
      <c r="AN97" s="66">
        <f t="shared" si="39"/>
        <v>1.89</v>
      </c>
      <c r="AO97" s="66">
        <f t="shared" si="39"/>
        <v>0.41</v>
      </c>
      <c r="AP97" s="68">
        <f>IFERROR(INDEX('Encounters and MCO Fees'!Q:Q,MATCH(A:A,'Encounters and MCO Fees'!G:G,0)),0)</f>
        <v>7457982.3938703239</v>
      </c>
      <c r="AQ97" s="68">
        <f>IFERROR(INDEX('Encounters and MCO Fees'!R:R,MATCH(A:A,'Encounters and MCO Fees'!G:G,0)),0)</f>
        <v>461367.27651987015</v>
      </c>
      <c r="AR97" s="68">
        <f t="shared" si="32"/>
        <v>7919349.6703901943</v>
      </c>
      <c r="AS97" s="69">
        <f t="shared" si="33"/>
        <v>3168848.5771099329</v>
      </c>
      <c r="AT97" s="69">
        <f>AS97*INDEX('IGT Commitment Suggestions'!H:H,MATCH(G:G,'IGT Commitment Suggestions'!A:A,0))</f>
        <v>1393090.1522613759</v>
      </c>
      <c r="AU97" s="105">
        <f t="shared" si="40"/>
        <v>276520.94</v>
      </c>
    </row>
    <row r="98" spans="1:47" x14ac:dyDescent="0.2">
      <c r="A98" s="60" t="s">
        <v>443</v>
      </c>
      <c r="B98" s="61" t="s">
        <v>443</v>
      </c>
      <c r="C98" s="61" t="s">
        <v>444</v>
      </c>
      <c r="D98" s="62" t="s">
        <v>444</v>
      </c>
      <c r="E98" s="63" t="s">
        <v>445</v>
      </c>
      <c r="F98" s="62" t="s">
        <v>162</v>
      </c>
      <c r="G98" s="62" t="s">
        <v>23</v>
      </c>
      <c r="H98" s="62" t="str">
        <f t="shared" si="23"/>
        <v>Urban Dallas</v>
      </c>
      <c r="I98" s="64">
        <f>INDEX('Encounters and MCO Fees'!N:N,MATCH(A:A,'Encounters and MCO Fees'!G:G,0))</f>
        <v>7748651.393353465</v>
      </c>
      <c r="J98" s="64">
        <f>INDEX('Encounters and MCO Fees'!M:M,MATCH(A:A,'Encounters and MCO Fees'!G:G,0))</f>
        <v>1465841.6544772107</v>
      </c>
      <c r="K98" s="64">
        <f t="shared" si="24"/>
        <v>9214493.0478306748</v>
      </c>
      <c r="L98" s="64">
        <v>2605036.4557890287</v>
      </c>
      <c r="M98" s="64">
        <v>503058.69301461941</v>
      </c>
      <c r="N98" s="64">
        <f t="shared" si="25"/>
        <v>3108095.1488036481</v>
      </c>
      <c r="O98" s="64">
        <v>19453590.33949095</v>
      </c>
      <c r="P98" s="64">
        <v>1511121.3502118101</v>
      </c>
      <c r="Q98" s="64">
        <f t="shared" si="26"/>
        <v>20964711.68970276</v>
      </c>
      <c r="R98" s="64" t="str">
        <f t="shared" si="27"/>
        <v>Yes</v>
      </c>
      <c r="S98" s="65" t="str">
        <f t="shared" si="27"/>
        <v>Yes</v>
      </c>
      <c r="T98" s="66">
        <f>ROUND(INDEX(Summary!H:H,MATCH(H:H,Summary!A:A,0)),2)</f>
        <v>0.68</v>
      </c>
      <c r="U98" s="66">
        <f>ROUND(INDEX(Summary!I:I,MATCH(H:H,Summary!A:A,0)),2)</f>
        <v>0.39</v>
      </c>
      <c r="V98" s="67">
        <f t="shared" si="28"/>
        <v>5269082.9474803563</v>
      </c>
      <c r="W98" s="67">
        <f t="shared" si="28"/>
        <v>571678.24524611223</v>
      </c>
      <c r="X98" s="64">
        <f t="shared" si="29"/>
        <v>5840761.1927264687</v>
      </c>
      <c r="Y98" s="64" t="s">
        <v>163</v>
      </c>
      <c r="Z98" s="64" t="s">
        <v>163</v>
      </c>
      <c r="AA98" s="64" t="b">
        <f t="shared" si="34"/>
        <v>1</v>
      </c>
      <c r="AB98" s="64" t="str">
        <f t="shared" si="35"/>
        <v>Yes</v>
      </c>
      <c r="AC98" s="64" t="str">
        <f t="shared" si="35"/>
        <v>Yes</v>
      </c>
      <c r="AD98" s="64" t="str">
        <f t="shared" si="30"/>
        <v>Yes</v>
      </c>
      <c r="AE98" s="66">
        <f t="shared" si="36"/>
        <v>1.28</v>
      </c>
      <c r="AF98" s="66">
        <f t="shared" si="36"/>
        <v>0.45</v>
      </c>
      <c r="AG98" s="64">
        <f t="shared" si="37"/>
        <v>9918273.7834924348</v>
      </c>
      <c r="AH98" s="64">
        <f t="shared" si="37"/>
        <v>659628.74451474485</v>
      </c>
      <c r="AI98" s="64">
        <f t="shared" si="31"/>
        <v>10577902.528007179</v>
      </c>
      <c r="AJ98" s="66">
        <v>1.27</v>
      </c>
      <c r="AK98" s="66">
        <v>0.44</v>
      </c>
      <c r="AL98" s="64">
        <f t="shared" si="38"/>
        <v>9840787.269558901</v>
      </c>
      <c r="AM98" s="64">
        <f t="shared" si="38"/>
        <v>644970.32796997274</v>
      </c>
      <c r="AN98" s="66">
        <f t="shared" si="39"/>
        <v>1.9500000000000002</v>
      </c>
      <c r="AO98" s="66">
        <f t="shared" si="39"/>
        <v>0.83000000000000007</v>
      </c>
      <c r="AP98" s="68">
        <f>IFERROR(INDEX('Encounters and MCO Fees'!Q:Q,MATCH(A:A,'Encounters and MCO Fees'!G:G,0)),0)</f>
        <v>16326518.790255342</v>
      </c>
      <c r="AQ98" s="68">
        <f>IFERROR(INDEX('Encounters and MCO Fees'!R:R,MATCH(A:A,'Encounters and MCO Fees'!G:G,0)),0)</f>
        <v>1002050.5061460936</v>
      </c>
      <c r="AR98" s="68">
        <f t="shared" si="32"/>
        <v>17328569.296401434</v>
      </c>
      <c r="AS98" s="69">
        <f t="shared" si="33"/>
        <v>6933853.7182620708</v>
      </c>
      <c r="AT98" s="69">
        <f>AS98*INDEX('IGT Commitment Suggestions'!H:H,MATCH(G:G,'IGT Commitment Suggestions'!A:A,0))</f>
        <v>3409114.7685907274</v>
      </c>
      <c r="AU98" s="105">
        <f t="shared" si="40"/>
        <v>676691.03</v>
      </c>
    </row>
    <row r="99" spans="1:47" x14ac:dyDescent="0.2">
      <c r="A99" s="60" t="s">
        <v>446</v>
      </c>
      <c r="B99" s="61" t="s">
        <v>446</v>
      </c>
      <c r="C99" s="61" t="s">
        <v>447</v>
      </c>
      <c r="D99" s="62" t="s">
        <v>447</v>
      </c>
      <c r="E99" s="63" t="s">
        <v>448</v>
      </c>
      <c r="F99" s="62" t="s">
        <v>162</v>
      </c>
      <c r="G99" s="62" t="s">
        <v>33</v>
      </c>
      <c r="H99" s="62" t="str">
        <f t="shared" si="23"/>
        <v>Urban Tarrant</v>
      </c>
      <c r="I99" s="64">
        <f>INDEX('Encounters and MCO Fees'!N:N,MATCH(A:A,'Encounters and MCO Fees'!G:G,0))</f>
        <v>5422248.8027594527</v>
      </c>
      <c r="J99" s="64">
        <f>INDEX('Encounters and MCO Fees'!M:M,MATCH(A:A,'Encounters and MCO Fees'!G:G,0))</f>
        <v>2445506.534095089</v>
      </c>
      <c r="K99" s="64">
        <f t="shared" si="24"/>
        <v>7867755.3368545417</v>
      </c>
      <c r="L99" s="64">
        <v>3167994.4018679056</v>
      </c>
      <c r="M99" s="64">
        <v>721691.44737481093</v>
      </c>
      <c r="N99" s="64">
        <f t="shared" si="25"/>
        <v>3889685.8492427166</v>
      </c>
      <c r="O99" s="64">
        <v>16169593.830891129</v>
      </c>
      <c r="P99" s="64">
        <v>3088682.9860588741</v>
      </c>
      <c r="Q99" s="64">
        <f t="shared" si="26"/>
        <v>19258276.816950001</v>
      </c>
      <c r="R99" s="64" t="str">
        <f t="shared" si="27"/>
        <v>Yes</v>
      </c>
      <c r="S99" s="65" t="str">
        <f t="shared" si="27"/>
        <v>Yes</v>
      </c>
      <c r="T99" s="66">
        <f>ROUND(INDEX(Summary!H:H,MATCH(H:H,Summary!A:A,0)),2)</f>
        <v>0.77</v>
      </c>
      <c r="U99" s="66">
        <f>ROUND(INDEX(Summary!I:I,MATCH(H:H,Summary!A:A,0)),2)</f>
        <v>0.66</v>
      </c>
      <c r="V99" s="67">
        <f t="shared" si="28"/>
        <v>4175131.5781247788</v>
      </c>
      <c r="W99" s="67">
        <f t="shared" si="28"/>
        <v>1614034.3125027588</v>
      </c>
      <c r="X99" s="64">
        <f t="shared" si="29"/>
        <v>5789165.8906275379</v>
      </c>
      <c r="Y99" s="64" t="s">
        <v>163</v>
      </c>
      <c r="Z99" s="64" t="s">
        <v>163</v>
      </c>
      <c r="AA99" s="64" t="b">
        <f t="shared" si="34"/>
        <v>1</v>
      </c>
      <c r="AB99" s="64" t="str">
        <f t="shared" si="35"/>
        <v>Yes</v>
      </c>
      <c r="AC99" s="64" t="str">
        <f t="shared" si="35"/>
        <v>Yes</v>
      </c>
      <c r="AD99" s="64" t="str">
        <f t="shared" si="30"/>
        <v>Yes</v>
      </c>
      <c r="AE99" s="66">
        <f t="shared" si="36"/>
        <v>1.54</v>
      </c>
      <c r="AF99" s="66">
        <f t="shared" si="36"/>
        <v>0.42</v>
      </c>
      <c r="AG99" s="64">
        <f t="shared" si="37"/>
        <v>8350263.1562495576</v>
      </c>
      <c r="AH99" s="64">
        <f t="shared" si="37"/>
        <v>1027112.7443199373</v>
      </c>
      <c r="AI99" s="64">
        <f t="shared" si="31"/>
        <v>9377375.9005694948</v>
      </c>
      <c r="AJ99" s="66">
        <v>1.54</v>
      </c>
      <c r="AK99" s="66">
        <v>0.34</v>
      </c>
      <c r="AL99" s="64">
        <f t="shared" si="38"/>
        <v>8350263.1562495576</v>
      </c>
      <c r="AM99" s="64">
        <f t="shared" si="38"/>
        <v>831472.22159233026</v>
      </c>
      <c r="AN99" s="66">
        <f t="shared" si="39"/>
        <v>2.31</v>
      </c>
      <c r="AO99" s="66">
        <f t="shared" si="39"/>
        <v>1</v>
      </c>
      <c r="AP99" s="68">
        <f>IFERROR(INDEX('Encounters and MCO Fees'!Q:Q,MATCH(A:A,'Encounters and MCO Fees'!G:G,0)),0)</f>
        <v>14970901.268469427</v>
      </c>
      <c r="AQ99" s="68">
        <f>IFERROR(INDEX('Encounters and MCO Fees'!R:R,MATCH(A:A,'Encounters and MCO Fees'!G:G,0)),0)</f>
        <v>926797.9189188662</v>
      </c>
      <c r="AR99" s="68">
        <f t="shared" si="32"/>
        <v>15897699.187388293</v>
      </c>
      <c r="AS99" s="69">
        <f t="shared" si="33"/>
        <v>6361305.3528415533</v>
      </c>
      <c r="AT99" s="69">
        <f>AS99*INDEX('IGT Commitment Suggestions'!H:H,MATCH(G:G,'IGT Commitment Suggestions'!A:A,0))</f>
        <v>3140722.5613311692</v>
      </c>
      <c r="AU99" s="105">
        <f t="shared" si="40"/>
        <v>623416.62</v>
      </c>
    </row>
    <row r="100" spans="1:47" x14ac:dyDescent="0.2">
      <c r="A100" s="60" t="s">
        <v>449</v>
      </c>
      <c r="B100" s="61" t="s">
        <v>449</v>
      </c>
      <c r="C100" s="61" t="s">
        <v>450</v>
      </c>
      <c r="D100" s="62" t="s">
        <v>450</v>
      </c>
      <c r="E100" s="63" t="s">
        <v>451</v>
      </c>
      <c r="F100" s="62" t="s">
        <v>162</v>
      </c>
      <c r="G100" s="62" t="s">
        <v>30</v>
      </c>
      <c r="H100" s="62" t="str">
        <f t="shared" si="23"/>
        <v>Urban MRSA Northeast</v>
      </c>
      <c r="I100" s="64">
        <f>INDEX('Encounters and MCO Fees'!N:N,MATCH(A:A,'Encounters and MCO Fees'!G:G,0))</f>
        <v>3944947.4219359327</v>
      </c>
      <c r="J100" s="64">
        <f>INDEX('Encounters and MCO Fees'!M:M,MATCH(A:A,'Encounters and MCO Fees'!G:G,0))</f>
        <v>2968788.7069703965</v>
      </c>
      <c r="K100" s="64">
        <f t="shared" si="24"/>
        <v>6913736.1289063292</v>
      </c>
      <c r="L100" s="64">
        <v>2716038.8891057186</v>
      </c>
      <c r="M100" s="64">
        <v>3576582.5249777222</v>
      </c>
      <c r="N100" s="64">
        <f t="shared" si="25"/>
        <v>6292621.4140834408</v>
      </c>
      <c r="O100" s="64">
        <v>7788328.2515446646</v>
      </c>
      <c r="P100" s="64">
        <v>6836718.8288632547</v>
      </c>
      <c r="Q100" s="64">
        <f t="shared" si="26"/>
        <v>14625047.080407919</v>
      </c>
      <c r="R100" s="64" t="str">
        <f t="shared" si="27"/>
        <v>Yes</v>
      </c>
      <c r="S100" s="65" t="str">
        <f t="shared" si="27"/>
        <v>Yes</v>
      </c>
      <c r="T100" s="66">
        <f>ROUND(INDEX(Summary!H:H,MATCH(H:H,Summary!A:A,0)),2)</f>
        <v>0.6</v>
      </c>
      <c r="U100" s="66">
        <f>ROUND(INDEX(Summary!I:I,MATCH(H:H,Summary!A:A,0)),2)</f>
        <v>1.22</v>
      </c>
      <c r="V100" s="67">
        <f t="shared" si="28"/>
        <v>2366968.4531615595</v>
      </c>
      <c r="W100" s="67">
        <f t="shared" si="28"/>
        <v>3621922.2225038838</v>
      </c>
      <c r="X100" s="64">
        <f t="shared" si="29"/>
        <v>5988890.6756654438</v>
      </c>
      <c r="Y100" s="64" t="s">
        <v>163</v>
      </c>
      <c r="Z100" s="64" t="s">
        <v>163</v>
      </c>
      <c r="AA100" s="64" t="b">
        <f t="shared" si="34"/>
        <v>1</v>
      </c>
      <c r="AB100" s="64" t="str">
        <f t="shared" si="35"/>
        <v>Yes</v>
      </c>
      <c r="AC100" s="64" t="str">
        <f t="shared" si="35"/>
        <v>Yes</v>
      </c>
      <c r="AD100" s="64" t="str">
        <f t="shared" si="30"/>
        <v>Yes</v>
      </c>
      <c r="AE100" s="66">
        <f t="shared" si="36"/>
        <v>0.96</v>
      </c>
      <c r="AF100" s="66">
        <f t="shared" si="36"/>
        <v>0.75</v>
      </c>
      <c r="AG100" s="64">
        <f t="shared" si="37"/>
        <v>3787149.5250584953</v>
      </c>
      <c r="AH100" s="64">
        <f t="shared" si="37"/>
        <v>2226591.5302277971</v>
      </c>
      <c r="AI100" s="64">
        <f t="shared" si="31"/>
        <v>6013741.055286292</v>
      </c>
      <c r="AJ100" s="66">
        <v>0.95</v>
      </c>
      <c r="AK100" s="66">
        <v>0.71</v>
      </c>
      <c r="AL100" s="64">
        <f t="shared" si="38"/>
        <v>3747700.0508391359</v>
      </c>
      <c r="AM100" s="64">
        <f t="shared" si="38"/>
        <v>2107839.9819489815</v>
      </c>
      <c r="AN100" s="66">
        <f t="shared" si="39"/>
        <v>1.5499999999999998</v>
      </c>
      <c r="AO100" s="66">
        <f t="shared" si="39"/>
        <v>1.93</v>
      </c>
      <c r="AP100" s="68">
        <f>IFERROR(INDEX('Encounters and MCO Fees'!Q:Q,MATCH(A:A,'Encounters and MCO Fees'!G:G,0)),0)</f>
        <v>11844430.70845356</v>
      </c>
      <c r="AQ100" s="68">
        <f>IFERROR(INDEX('Encounters and MCO Fees'!R:R,MATCH(A:A,'Encounters and MCO Fees'!G:G,0)),0)</f>
        <v>737328.96363691357</v>
      </c>
      <c r="AR100" s="68">
        <f t="shared" si="32"/>
        <v>12581759.672090475</v>
      </c>
      <c r="AS100" s="69">
        <f t="shared" si="33"/>
        <v>5034465.3151902836</v>
      </c>
      <c r="AT100" s="69">
        <f>AS100*INDEX('IGT Commitment Suggestions'!H:H,MATCH(G:G,'IGT Commitment Suggestions'!A:A,0))</f>
        <v>2461966.4519065078</v>
      </c>
      <c r="AU100" s="105">
        <f t="shared" si="40"/>
        <v>488687.16</v>
      </c>
    </row>
    <row r="101" spans="1:47" x14ac:dyDescent="0.2">
      <c r="A101" s="60" t="s">
        <v>452</v>
      </c>
      <c r="B101" s="61" t="s">
        <v>452</v>
      </c>
      <c r="C101" s="61" t="s">
        <v>453</v>
      </c>
      <c r="D101" s="62" t="s">
        <v>453</v>
      </c>
      <c r="E101" s="63" t="s">
        <v>454</v>
      </c>
      <c r="F101" s="62" t="s">
        <v>162</v>
      </c>
      <c r="G101" s="62" t="s">
        <v>33</v>
      </c>
      <c r="H101" s="62" t="str">
        <f t="shared" si="23"/>
        <v>Urban Tarrant</v>
      </c>
      <c r="I101" s="64">
        <f>INDEX('Encounters and MCO Fees'!N:N,MATCH(A:A,'Encounters and MCO Fees'!G:G,0))</f>
        <v>5248234.8098404845</v>
      </c>
      <c r="J101" s="64">
        <f>INDEX('Encounters and MCO Fees'!M:M,MATCH(A:A,'Encounters and MCO Fees'!G:G,0))</f>
        <v>1847900.2725986014</v>
      </c>
      <c r="K101" s="64">
        <f t="shared" si="24"/>
        <v>7096135.0824390855</v>
      </c>
      <c r="L101" s="64">
        <v>2728470.8638928058</v>
      </c>
      <c r="M101" s="64">
        <v>910165.18335902423</v>
      </c>
      <c r="N101" s="64">
        <f t="shared" si="25"/>
        <v>3638636.0472518299</v>
      </c>
      <c r="O101" s="64">
        <v>15845004.66416241</v>
      </c>
      <c r="P101" s="64">
        <v>2476427.5466424469</v>
      </c>
      <c r="Q101" s="64">
        <f t="shared" si="26"/>
        <v>18321432.210804857</v>
      </c>
      <c r="R101" s="64" t="str">
        <f t="shared" si="27"/>
        <v>Yes</v>
      </c>
      <c r="S101" s="65" t="str">
        <f t="shared" si="27"/>
        <v>Yes</v>
      </c>
      <c r="T101" s="66">
        <f>ROUND(INDEX(Summary!H:H,MATCH(H:H,Summary!A:A,0)),2)</f>
        <v>0.77</v>
      </c>
      <c r="U101" s="66">
        <f>ROUND(INDEX(Summary!I:I,MATCH(H:H,Summary!A:A,0)),2)</f>
        <v>0.66</v>
      </c>
      <c r="V101" s="67">
        <f t="shared" si="28"/>
        <v>4041140.803577173</v>
      </c>
      <c r="W101" s="67">
        <f t="shared" si="28"/>
        <v>1219614.1799150771</v>
      </c>
      <c r="X101" s="64">
        <f t="shared" si="29"/>
        <v>5260754.9834922496</v>
      </c>
      <c r="Y101" s="64" t="s">
        <v>163</v>
      </c>
      <c r="Z101" s="64" t="s">
        <v>163</v>
      </c>
      <c r="AA101" s="64" t="b">
        <f t="shared" si="34"/>
        <v>1</v>
      </c>
      <c r="AB101" s="64" t="str">
        <f t="shared" si="35"/>
        <v>Yes</v>
      </c>
      <c r="AC101" s="64" t="str">
        <f t="shared" si="35"/>
        <v>Yes</v>
      </c>
      <c r="AD101" s="64" t="str">
        <f t="shared" si="30"/>
        <v>Yes</v>
      </c>
      <c r="AE101" s="66">
        <f t="shared" si="36"/>
        <v>1.57</v>
      </c>
      <c r="AF101" s="66">
        <f t="shared" si="36"/>
        <v>0.47</v>
      </c>
      <c r="AG101" s="64">
        <f t="shared" si="37"/>
        <v>8239728.6514495611</v>
      </c>
      <c r="AH101" s="64">
        <f t="shared" si="37"/>
        <v>868513.12812134263</v>
      </c>
      <c r="AI101" s="64">
        <f t="shared" si="31"/>
        <v>9108241.7795709036</v>
      </c>
      <c r="AJ101" s="66">
        <v>1.56</v>
      </c>
      <c r="AK101" s="66">
        <v>0.39</v>
      </c>
      <c r="AL101" s="64">
        <f t="shared" si="38"/>
        <v>8187246.3033511564</v>
      </c>
      <c r="AM101" s="64">
        <f t="shared" si="38"/>
        <v>720681.10631345457</v>
      </c>
      <c r="AN101" s="66">
        <f t="shared" si="39"/>
        <v>2.33</v>
      </c>
      <c r="AO101" s="66">
        <f t="shared" si="39"/>
        <v>1.05</v>
      </c>
      <c r="AP101" s="68">
        <f>IFERROR(INDEX('Encounters and MCO Fees'!Q:Q,MATCH(A:A,'Encounters and MCO Fees'!G:G,0)),0)</f>
        <v>14168682.393156862</v>
      </c>
      <c r="AQ101" s="68">
        <f>IFERROR(INDEX('Encounters and MCO Fees'!R:R,MATCH(A:A,'Encounters and MCO Fees'!G:G,0)),0)</f>
        <v>872428.67828511784</v>
      </c>
      <c r="AR101" s="68">
        <f t="shared" si="32"/>
        <v>15041111.07144198</v>
      </c>
      <c r="AS101" s="69">
        <f t="shared" si="33"/>
        <v>6018550.1841267943</v>
      </c>
      <c r="AT101" s="69">
        <f>AS101*INDEX('IGT Commitment Suggestions'!H:H,MATCH(G:G,'IGT Commitment Suggestions'!A:A,0))</f>
        <v>2971496.4620189504</v>
      </c>
      <c r="AU101" s="105">
        <f t="shared" si="40"/>
        <v>589826.14</v>
      </c>
    </row>
    <row r="102" spans="1:47" ht="23.25" x14ac:dyDescent="0.2">
      <c r="A102" s="60" t="s">
        <v>455</v>
      </c>
      <c r="B102" s="61" t="s">
        <v>455</v>
      </c>
      <c r="C102" s="61" t="s">
        <v>456</v>
      </c>
      <c r="D102" s="62" t="s">
        <v>456</v>
      </c>
      <c r="E102" s="63" t="s">
        <v>457</v>
      </c>
      <c r="F102" s="62" t="s">
        <v>162</v>
      </c>
      <c r="G102" s="62" t="s">
        <v>29</v>
      </c>
      <c r="H102" s="62" t="str">
        <f t="shared" si="23"/>
        <v>Urban MRSA Central</v>
      </c>
      <c r="I102" s="64">
        <f>INDEX('Encounters and MCO Fees'!N:N,MATCH(A:A,'Encounters and MCO Fees'!G:G,0))</f>
        <v>3770806.1126497053</v>
      </c>
      <c r="J102" s="64">
        <f>INDEX('Encounters and MCO Fees'!M:M,MATCH(A:A,'Encounters and MCO Fees'!G:G,0))</f>
        <v>3411577.1409013188</v>
      </c>
      <c r="K102" s="64">
        <f t="shared" si="24"/>
        <v>7182383.253551024</v>
      </c>
      <c r="L102" s="64">
        <v>1691013.7770398571</v>
      </c>
      <c r="M102" s="64">
        <v>1952647.1551878077</v>
      </c>
      <c r="N102" s="64">
        <f t="shared" si="25"/>
        <v>3643660.9322276646</v>
      </c>
      <c r="O102" s="64">
        <v>6226922.2697065212</v>
      </c>
      <c r="P102" s="64">
        <v>1732541.4307389141</v>
      </c>
      <c r="Q102" s="64">
        <f t="shared" si="26"/>
        <v>7959463.700445435</v>
      </c>
      <c r="R102" s="64" t="str">
        <f t="shared" si="27"/>
        <v>Yes</v>
      </c>
      <c r="S102" s="65" t="str">
        <f t="shared" si="27"/>
        <v>Yes</v>
      </c>
      <c r="T102" s="66">
        <f>ROUND(INDEX(Summary!H:H,MATCH(H:H,Summary!A:A,0)),2)</f>
        <v>0.5</v>
      </c>
      <c r="U102" s="66">
        <f>ROUND(INDEX(Summary!I:I,MATCH(H:H,Summary!A:A,0)),2)</f>
        <v>1.0900000000000001</v>
      </c>
      <c r="V102" s="67">
        <f t="shared" si="28"/>
        <v>1885403.0563248526</v>
      </c>
      <c r="W102" s="67">
        <f t="shared" si="28"/>
        <v>3718619.0835824376</v>
      </c>
      <c r="X102" s="64">
        <f t="shared" si="29"/>
        <v>5604022.1399072902</v>
      </c>
      <c r="Y102" s="64" t="s">
        <v>163</v>
      </c>
      <c r="Z102" s="64" t="s">
        <v>163</v>
      </c>
      <c r="AA102" s="64" t="b">
        <f t="shared" si="34"/>
        <v>1</v>
      </c>
      <c r="AB102" s="64" t="str">
        <f t="shared" si="35"/>
        <v>Yes</v>
      </c>
      <c r="AC102" s="64" t="str">
        <f t="shared" si="35"/>
        <v>No</v>
      </c>
      <c r="AD102" s="64" t="str">
        <f t="shared" si="30"/>
        <v>Yes</v>
      </c>
      <c r="AE102" s="66">
        <f t="shared" si="36"/>
        <v>0.8</v>
      </c>
      <c r="AF102" s="66">
        <f t="shared" si="36"/>
        <v>0</v>
      </c>
      <c r="AG102" s="64">
        <f t="shared" si="37"/>
        <v>3016644.8901197645</v>
      </c>
      <c r="AH102" s="64">
        <f t="shared" si="37"/>
        <v>0</v>
      </c>
      <c r="AI102" s="64">
        <f t="shared" si="31"/>
        <v>3016644.8901197645</v>
      </c>
      <c r="AJ102" s="66">
        <v>0.8</v>
      </c>
      <c r="AK102" s="66">
        <v>0</v>
      </c>
      <c r="AL102" s="64">
        <f t="shared" si="38"/>
        <v>3016644.8901197645</v>
      </c>
      <c r="AM102" s="64">
        <f t="shared" si="38"/>
        <v>0</v>
      </c>
      <c r="AN102" s="66">
        <f t="shared" si="39"/>
        <v>1.3</v>
      </c>
      <c r="AO102" s="66">
        <f t="shared" si="39"/>
        <v>1.0900000000000001</v>
      </c>
      <c r="AP102" s="68">
        <f>IFERROR(INDEX('Encounters and MCO Fees'!Q:Q,MATCH(A:A,'Encounters and MCO Fees'!G:G,0)),0)</f>
        <v>8620667.0300270543</v>
      </c>
      <c r="AQ102" s="68">
        <f>IFERROR(INDEX('Encounters and MCO Fees'!R:R,MATCH(A:A,'Encounters and MCO Fees'!G:G,0)),0)</f>
        <v>531789.52936306922</v>
      </c>
      <c r="AR102" s="68">
        <f t="shared" si="32"/>
        <v>9152456.5593901239</v>
      </c>
      <c r="AS102" s="69">
        <f t="shared" si="33"/>
        <v>3662263.9676743648</v>
      </c>
      <c r="AT102" s="69">
        <f>AS102*INDEX('IGT Commitment Suggestions'!H:H,MATCH(G:G,'IGT Commitment Suggestions'!A:A,0))</f>
        <v>1705669.5575541467</v>
      </c>
      <c r="AU102" s="105">
        <f t="shared" si="40"/>
        <v>338566.28</v>
      </c>
    </row>
    <row r="103" spans="1:47" x14ac:dyDescent="0.2">
      <c r="A103" s="60" t="s">
        <v>458</v>
      </c>
      <c r="B103" s="61" t="s">
        <v>458</v>
      </c>
      <c r="C103" s="61" t="s">
        <v>459</v>
      </c>
      <c r="D103" s="62" t="s">
        <v>459</v>
      </c>
      <c r="E103" s="63" t="s">
        <v>460</v>
      </c>
      <c r="F103" s="62" t="s">
        <v>162</v>
      </c>
      <c r="G103" s="62" t="s">
        <v>25</v>
      </c>
      <c r="H103" s="62" t="str">
        <f t="shared" si="23"/>
        <v>Urban Harris</v>
      </c>
      <c r="I103" s="64">
        <f>INDEX('Encounters and MCO Fees'!N:N,MATCH(A:A,'Encounters and MCO Fees'!G:G,0))</f>
        <v>3894444.8859636122</v>
      </c>
      <c r="J103" s="64">
        <f>INDEX('Encounters and MCO Fees'!M:M,MATCH(A:A,'Encounters and MCO Fees'!G:G,0))</f>
        <v>3145769.8571556159</v>
      </c>
      <c r="K103" s="64">
        <f t="shared" si="24"/>
        <v>7040214.7431192286</v>
      </c>
      <c r="L103" s="64">
        <v>3230227.0534472684</v>
      </c>
      <c r="M103" s="64">
        <v>962688.20865246095</v>
      </c>
      <c r="N103" s="64">
        <f t="shared" si="25"/>
        <v>4192915.2620997294</v>
      </c>
      <c r="O103" s="64">
        <v>6644648.2775572184</v>
      </c>
      <c r="P103" s="64">
        <v>859127.44334686338</v>
      </c>
      <c r="Q103" s="64">
        <f t="shared" si="26"/>
        <v>7503775.7209040821</v>
      </c>
      <c r="R103" s="64" t="str">
        <f t="shared" si="27"/>
        <v>Yes</v>
      </c>
      <c r="S103" s="65" t="str">
        <f t="shared" si="27"/>
        <v>Yes</v>
      </c>
      <c r="T103" s="66">
        <f>ROUND(INDEX(Summary!H:H,MATCH(H:H,Summary!A:A,0)),2)</f>
        <v>1.89</v>
      </c>
      <c r="U103" s="66">
        <f>ROUND(INDEX(Summary!I:I,MATCH(H:H,Summary!A:A,0)),2)</f>
        <v>0.41</v>
      </c>
      <c r="V103" s="67">
        <f t="shared" si="28"/>
        <v>7360500.8344712267</v>
      </c>
      <c r="W103" s="67">
        <f t="shared" si="28"/>
        <v>1289765.6414338024</v>
      </c>
      <c r="X103" s="64">
        <f t="shared" si="29"/>
        <v>8650266.4759050291</v>
      </c>
      <c r="Y103" s="64" t="s">
        <v>163</v>
      </c>
      <c r="Z103" s="64" t="s">
        <v>163</v>
      </c>
      <c r="AA103" s="64" t="b">
        <f t="shared" si="34"/>
        <v>1</v>
      </c>
      <c r="AB103" s="64" t="str">
        <f t="shared" si="35"/>
        <v>No</v>
      </c>
      <c r="AC103" s="64" t="str">
        <f t="shared" si="35"/>
        <v>No</v>
      </c>
      <c r="AD103" s="64" t="str">
        <f t="shared" si="30"/>
        <v>No</v>
      </c>
      <c r="AE103" s="66">
        <f t="shared" si="36"/>
        <v>0</v>
      </c>
      <c r="AF103" s="66">
        <f t="shared" si="36"/>
        <v>0</v>
      </c>
      <c r="AG103" s="64">
        <f t="shared" si="37"/>
        <v>0</v>
      </c>
      <c r="AH103" s="64">
        <f t="shared" si="37"/>
        <v>0</v>
      </c>
      <c r="AI103" s="64">
        <f t="shared" si="31"/>
        <v>0</v>
      </c>
      <c r="AJ103" s="66">
        <v>0</v>
      </c>
      <c r="AK103" s="66">
        <v>0</v>
      </c>
      <c r="AL103" s="64">
        <f t="shared" si="38"/>
        <v>0</v>
      </c>
      <c r="AM103" s="64">
        <f t="shared" si="38"/>
        <v>0</v>
      </c>
      <c r="AN103" s="66">
        <f t="shared" si="39"/>
        <v>1.89</v>
      </c>
      <c r="AO103" s="66">
        <f t="shared" si="39"/>
        <v>0.41</v>
      </c>
      <c r="AP103" s="68">
        <f>IFERROR(INDEX('Encounters and MCO Fees'!Q:Q,MATCH(A:A,'Encounters and MCO Fees'!G:G,0)),0)</f>
        <v>8650266.4759050291</v>
      </c>
      <c r="AQ103" s="68">
        <f>IFERROR(INDEX('Encounters and MCO Fees'!R:R,MATCH(A:A,'Encounters and MCO Fees'!G:G,0)),0)</f>
        <v>535840.56628055335</v>
      </c>
      <c r="AR103" s="68">
        <f t="shared" si="32"/>
        <v>9186107.0421855822</v>
      </c>
      <c r="AS103" s="69">
        <f t="shared" si="33"/>
        <v>3675728.87186014</v>
      </c>
      <c r="AT103" s="69">
        <f>AS103*INDEX('IGT Commitment Suggestions'!H:H,MATCH(G:G,'IGT Commitment Suggestions'!A:A,0))</f>
        <v>1615925.0179260094</v>
      </c>
      <c r="AU103" s="105">
        <f t="shared" si="40"/>
        <v>320752.46999999997</v>
      </c>
    </row>
    <row r="104" spans="1:47" ht="23.25" x14ac:dyDescent="0.2">
      <c r="A104" s="60" t="s">
        <v>461</v>
      </c>
      <c r="B104" s="61" t="s">
        <v>461</v>
      </c>
      <c r="C104" s="61" t="s">
        <v>462</v>
      </c>
      <c r="D104" s="62" t="s">
        <v>462</v>
      </c>
      <c r="E104" s="63" t="s">
        <v>463</v>
      </c>
      <c r="F104" s="62" t="s">
        <v>162</v>
      </c>
      <c r="G104" s="62" t="s">
        <v>23</v>
      </c>
      <c r="H104" s="62" t="str">
        <f t="shared" si="23"/>
        <v>Urban Dallas</v>
      </c>
      <c r="I104" s="64">
        <f>INDEX('Encounters and MCO Fees'!N:N,MATCH(A:A,'Encounters and MCO Fees'!G:G,0))</f>
        <v>3342803.4302092046</v>
      </c>
      <c r="J104" s="64">
        <f>INDEX('Encounters and MCO Fees'!M:M,MATCH(A:A,'Encounters and MCO Fees'!G:G,0))</f>
        <v>1465086.1898936618</v>
      </c>
      <c r="K104" s="64">
        <f t="shared" si="24"/>
        <v>4807889.6201028666</v>
      </c>
      <c r="L104" s="64">
        <v>2959616.9357323525</v>
      </c>
      <c r="M104" s="64">
        <v>1752435.8910628066</v>
      </c>
      <c r="N104" s="64">
        <f t="shared" si="25"/>
        <v>4712052.8267951589</v>
      </c>
      <c r="O104" s="64">
        <v>12781673.452665193</v>
      </c>
      <c r="P104" s="64">
        <v>5175113.6857917961</v>
      </c>
      <c r="Q104" s="64">
        <f t="shared" si="26"/>
        <v>17956787.138456989</v>
      </c>
      <c r="R104" s="64" t="str">
        <f t="shared" si="27"/>
        <v>Yes</v>
      </c>
      <c r="S104" s="65" t="str">
        <f t="shared" si="27"/>
        <v>Yes</v>
      </c>
      <c r="T104" s="66">
        <f>ROUND(INDEX(Summary!H:H,MATCH(H:H,Summary!A:A,0)),2)</f>
        <v>0.68</v>
      </c>
      <c r="U104" s="66">
        <f>ROUND(INDEX(Summary!I:I,MATCH(H:H,Summary!A:A,0)),2)</f>
        <v>0.39</v>
      </c>
      <c r="V104" s="67">
        <f t="shared" si="28"/>
        <v>2273106.3325422592</v>
      </c>
      <c r="W104" s="67">
        <f t="shared" si="28"/>
        <v>571383.6140585281</v>
      </c>
      <c r="X104" s="64">
        <f t="shared" si="29"/>
        <v>2844489.9466007873</v>
      </c>
      <c r="Y104" s="64" t="s">
        <v>163</v>
      </c>
      <c r="Z104" s="64" t="s">
        <v>163</v>
      </c>
      <c r="AA104" s="64" t="b">
        <f t="shared" si="34"/>
        <v>1</v>
      </c>
      <c r="AB104" s="64" t="str">
        <f t="shared" si="35"/>
        <v>Yes</v>
      </c>
      <c r="AC104" s="64" t="str">
        <f t="shared" si="35"/>
        <v>Yes</v>
      </c>
      <c r="AD104" s="64" t="str">
        <f t="shared" si="30"/>
        <v>Yes</v>
      </c>
      <c r="AE104" s="66">
        <f t="shared" si="36"/>
        <v>2.19</v>
      </c>
      <c r="AF104" s="66">
        <f t="shared" si="36"/>
        <v>2.19</v>
      </c>
      <c r="AG104" s="64">
        <f t="shared" si="37"/>
        <v>7320739.5121581582</v>
      </c>
      <c r="AH104" s="64">
        <f t="shared" si="37"/>
        <v>3208538.7558671194</v>
      </c>
      <c r="AI104" s="64">
        <f t="shared" si="31"/>
        <v>10529278.268025277</v>
      </c>
      <c r="AJ104" s="66">
        <v>2.1800000000000002</v>
      </c>
      <c r="AK104" s="66">
        <v>2.1800000000000002</v>
      </c>
      <c r="AL104" s="64">
        <f t="shared" si="38"/>
        <v>7287311.4778560661</v>
      </c>
      <c r="AM104" s="64">
        <f t="shared" si="38"/>
        <v>3193887.8939681831</v>
      </c>
      <c r="AN104" s="66">
        <f t="shared" si="39"/>
        <v>2.8600000000000003</v>
      </c>
      <c r="AO104" s="66">
        <f t="shared" si="39"/>
        <v>2.5700000000000003</v>
      </c>
      <c r="AP104" s="68">
        <f>IFERROR(INDEX('Encounters and MCO Fees'!Q:Q,MATCH(A:A,'Encounters and MCO Fees'!G:G,0)),0)</f>
        <v>13325689.318425037</v>
      </c>
      <c r="AQ104" s="68">
        <f>IFERROR(INDEX('Encounters and MCO Fees'!R:R,MATCH(A:A,'Encounters and MCO Fees'!G:G,0)),0)</f>
        <v>824007.0517925201</v>
      </c>
      <c r="AR104" s="68">
        <f t="shared" si="32"/>
        <v>14149696.370217558</v>
      </c>
      <c r="AS104" s="69">
        <f t="shared" si="33"/>
        <v>5661859.5055788551</v>
      </c>
      <c r="AT104" s="69">
        <f>AS104*INDEX('IGT Commitment Suggestions'!H:H,MATCH(G:G,'IGT Commitment Suggestions'!A:A,0))</f>
        <v>2783723.1130674304</v>
      </c>
      <c r="AU104" s="105">
        <f t="shared" si="40"/>
        <v>552554.14</v>
      </c>
    </row>
    <row r="105" spans="1:47" x14ac:dyDescent="0.2">
      <c r="A105" s="60" t="s">
        <v>464</v>
      </c>
      <c r="B105" s="61" t="s">
        <v>464</v>
      </c>
      <c r="C105" s="61" t="s">
        <v>465</v>
      </c>
      <c r="D105" s="62" t="s">
        <v>465</v>
      </c>
      <c r="E105" s="63" t="s">
        <v>466</v>
      </c>
      <c r="F105" s="62" t="s">
        <v>162</v>
      </c>
      <c r="G105" s="62" t="s">
        <v>25</v>
      </c>
      <c r="H105" s="62" t="str">
        <f t="shared" si="23"/>
        <v>Urban Harris</v>
      </c>
      <c r="I105" s="64">
        <f>INDEX('Encounters and MCO Fees'!N:N,MATCH(A:A,'Encounters and MCO Fees'!G:G,0))</f>
        <v>3258445.7956776274</v>
      </c>
      <c r="J105" s="64">
        <f>INDEX('Encounters and MCO Fees'!M:M,MATCH(A:A,'Encounters and MCO Fees'!G:G,0))</f>
        <v>3465407.3578930194</v>
      </c>
      <c r="K105" s="64">
        <f t="shared" si="24"/>
        <v>6723853.1535706464</v>
      </c>
      <c r="L105" s="64">
        <v>3797499.1266093487</v>
      </c>
      <c r="M105" s="64">
        <v>1319930.5055035981</v>
      </c>
      <c r="N105" s="64">
        <f t="shared" si="25"/>
        <v>5117429.6321129464</v>
      </c>
      <c r="O105" s="64">
        <v>8693049.7680184189</v>
      </c>
      <c r="P105" s="64">
        <v>3026746.5249092318</v>
      </c>
      <c r="Q105" s="64">
        <f t="shared" si="26"/>
        <v>11719796.292927651</v>
      </c>
      <c r="R105" s="64" t="str">
        <f t="shared" si="27"/>
        <v>Yes</v>
      </c>
      <c r="S105" s="65" t="str">
        <f t="shared" si="27"/>
        <v>Yes</v>
      </c>
      <c r="T105" s="66">
        <f>ROUND(INDEX(Summary!H:H,MATCH(H:H,Summary!A:A,0)),2)</f>
        <v>1.89</v>
      </c>
      <c r="U105" s="66">
        <f>ROUND(INDEX(Summary!I:I,MATCH(H:H,Summary!A:A,0)),2)</f>
        <v>0.41</v>
      </c>
      <c r="V105" s="67">
        <f t="shared" si="28"/>
        <v>6158462.5538307158</v>
      </c>
      <c r="W105" s="67">
        <f t="shared" si="28"/>
        <v>1420817.0167361379</v>
      </c>
      <c r="X105" s="64">
        <f t="shared" si="29"/>
        <v>7579279.5705668535</v>
      </c>
      <c r="Y105" s="64" t="s">
        <v>163</v>
      </c>
      <c r="Z105" s="64" t="s">
        <v>163</v>
      </c>
      <c r="AA105" s="64" t="b">
        <f t="shared" si="34"/>
        <v>1</v>
      </c>
      <c r="AB105" s="64" t="str">
        <f t="shared" si="35"/>
        <v>No</v>
      </c>
      <c r="AC105" s="64" t="str">
        <f t="shared" si="35"/>
        <v>No</v>
      </c>
      <c r="AD105" s="64" t="str">
        <f t="shared" si="30"/>
        <v>Yes</v>
      </c>
      <c r="AE105" s="66">
        <f t="shared" si="36"/>
        <v>0.54</v>
      </c>
      <c r="AF105" s="66">
        <f t="shared" si="36"/>
        <v>0.32</v>
      </c>
      <c r="AG105" s="64">
        <f t="shared" si="37"/>
        <v>1759560.729665919</v>
      </c>
      <c r="AH105" s="64">
        <f t="shared" si="37"/>
        <v>1108930.3545257663</v>
      </c>
      <c r="AI105" s="64">
        <f t="shared" si="31"/>
        <v>2868491.0841916855</v>
      </c>
      <c r="AJ105" s="66">
        <v>0</v>
      </c>
      <c r="AK105" s="66">
        <v>0</v>
      </c>
      <c r="AL105" s="64">
        <f t="shared" si="38"/>
        <v>0</v>
      </c>
      <c r="AM105" s="64">
        <f t="shared" si="38"/>
        <v>0</v>
      </c>
      <c r="AN105" s="66">
        <f t="shared" si="39"/>
        <v>1.89</v>
      </c>
      <c r="AO105" s="66">
        <f t="shared" si="39"/>
        <v>0.41</v>
      </c>
      <c r="AP105" s="68">
        <f>IFERROR(INDEX('Encounters and MCO Fees'!Q:Q,MATCH(A:A,'Encounters and MCO Fees'!G:G,0)),0)</f>
        <v>7579279.5705668535</v>
      </c>
      <c r="AQ105" s="68">
        <f>IFERROR(INDEX('Encounters and MCO Fees'!R:R,MATCH(A:A,'Encounters and MCO Fees'!G:G,0)),0)</f>
        <v>472565.81256075448</v>
      </c>
      <c r="AR105" s="68">
        <f t="shared" si="32"/>
        <v>8051845.3831276083</v>
      </c>
      <c r="AS105" s="69">
        <f t="shared" si="33"/>
        <v>3221865.411604682</v>
      </c>
      <c r="AT105" s="69">
        <f>AS105*INDEX('IGT Commitment Suggestions'!H:H,MATCH(G:G,'IGT Commitment Suggestions'!A:A,0))</f>
        <v>1416397.4287820058</v>
      </c>
      <c r="AU105" s="105">
        <f t="shared" si="40"/>
        <v>281147.31</v>
      </c>
    </row>
    <row r="106" spans="1:47" ht="23.25" x14ac:dyDescent="0.2">
      <c r="A106" s="60" t="s">
        <v>467</v>
      </c>
      <c r="B106" s="61" t="s">
        <v>467</v>
      </c>
      <c r="C106" s="61" t="s">
        <v>468</v>
      </c>
      <c r="D106" s="62" t="s">
        <v>468</v>
      </c>
      <c r="E106" s="63" t="s">
        <v>469</v>
      </c>
      <c r="F106" s="62" t="s">
        <v>162</v>
      </c>
      <c r="G106" s="62" t="s">
        <v>23</v>
      </c>
      <c r="H106" s="62" t="str">
        <f t="shared" si="23"/>
        <v>Urban Dallas</v>
      </c>
      <c r="I106" s="64">
        <f>INDEX('Encounters and MCO Fees'!N:N,MATCH(A:A,'Encounters and MCO Fees'!G:G,0))</f>
        <v>2665603.3009181363</v>
      </c>
      <c r="J106" s="64">
        <f>INDEX('Encounters and MCO Fees'!M:M,MATCH(A:A,'Encounters and MCO Fees'!G:G,0))</f>
        <v>1215531.1565839821</v>
      </c>
      <c r="K106" s="64">
        <f t="shared" si="24"/>
        <v>3881134.4575021183</v>
      </c>
      <c r="L106" s="64">
        <v>3136231.5093125645</v>
      </c>
      <c r="M106" s="64">
        <v>1289204.459189777</v>
      </c>
      <c r="N106" s="64">
        <f t="shared" si="25"/>
        <v>4425435.9685023418</v>
      </c>
      <c r="O106" s="64">
        <v>13848700.654126214</v>
      </c>
      <c r="P106" s="64">
        <v>1812540.1521365088</v>
      </c>
      <c r="Q106" s="64">
        <f t="shared" si="26"/>
        <v>15661240.806262722</v>
      </c>
      <c r="R106" s="64" t="str">
        <f t="shared" si="27"/>
        <v>Yes</v>
      </c>
      <c r="S106" s="65" t="str">
        <f t="shared" si="27"/>
        <v>Yes</v>
      </c>
      <c r="T106" s="66">
        <f>ROUND(INDEX(Summary!H:H,MATCH(H:H,Summary!A:A,0)),2)</f>
        <v>0.68</v>
      </c>
      <c r="U106" s="66">
        <f>ROUND(INDEX(Summary!I:I,MATCH(H:H,Summary!A:A,0)),2)</f>
        <v>0.39</v>
      </c>
      <c r="V106" s="67">
        <f t="shared" si="28"/>
        <v>1812610.2446243328</v>
      </c>
      <c r="W106" s="67">
        <f t="shared" si="28"/>
        <v>474057.15106775303</v>
      </c>
      <c r="X106" s="64">
        <f t="shared" si="29"/>
        <v>2286667.3956920858</v>
      </c>
      <c r="Y106" s="64" t="s">
        <v>163</v>
      </c>
      <c r="Z106" s="64" t="s">
        <v>163</v>
      </c>
      <c r="AA106" s="64" t="b">
        <f t="shared" si="34"/>
        <v>1</v>
      </c>
      <c r="AB106" s="64" t="str">
        <f t="shared" si="35"/>
        <v>Yes</v>
      </c>
      <c r="AC106" s="64" t="str">
        <f t="shared" si="35"/>
        <v>Yes</v>
      </c>
      <c r="AD106" s="64" t="str">
        <f t="shared" si="30"/>
        <v>Yes</v>
      </c>
      <c r="AE106" s="66">
        <f t="shared" si="36"/>
        <v>3.15</v>
      </c>
      <c r="AF106" s="66">
        <f t="shared" si="36"/>
        <v>0.77</v>
      </c>
      <c r="AG106" s="64">
        <f t="shared" si="37"/>
        <v>8396650.3978921287</v>
      </c>
      <c r="AH106" s="64">
        <f t="shared" si="37"/>
        <v>935958.99056966626</v>
      </c>
      <c r="AI106" s="64">
        <f t="shared" si="31"/>
        <v>9332609.3884617947</v>
      </c>
      <c r="AJ106" s="66">
        <v>3.14</v>
      </c>
      <c r="AK106" s="66">
        <v>0.76</v>
      </c>
      <c r="AL106" s="64">
        <f t="shared" si="38"/>
        <v>8369994.3648829479</v>
      </c>
      <c r="AM106" s="64">
        <f t="shared" si="38"/>
        <v>923803.67900382634</v>
      </c>
      <c r="AN106" s="66">
        <f t="shared" si="39"/>
        <v>3.8200000000000003</v>
      </c>
      <c r="AO106" s="66">
        <f t="shared" si="39"/>
        <v>1.1499999999999999</v>
      </c>
      <c r="AP106" s="68">
        <f>IFERROR(INDEX('Encounters and MCO Fees'!Q:Q,MATCH(A:A,'Encounters and MCO Fees'!G:G,0)),0)</f>
        <v>11580465.439578861</v>
      </c>
      <c r="AQ106" s="68">
        <f>IFERROR(INDEX('Encounters and MCO Fees'!R:R,MATCH(A:A,'Encounters and MCO Fees'!G:G,0)),0)</f>
        <v>722263.5979356803</v>
      </c>
      <c r="AR106" s="68">
        <f t="shared" si="32"/>
        <v>12302729.037514541</v>
      </c>
      <c r="AS106" s="69">
        <f t="shared" si="33"/>
        <v>4922813.9970710697</v>
      </c>
      <c r="AT106" s="69">
        <f>AS106*INDEX('IGT Commitment Suggestions'!H:H,MATCH(G:G,'IGT Commitment Suggestions'!A:A,0))</f>
        <v>2420362.2664030693</v>
      </c>
      <c r="AU106" s="105">
        <f t="shared" si="40"/>
        <v>480428.95</v>
      </c>
    </row>
    <row r="107" spans="1:47" ht="23.25" x14ac:dyDescent="0.2">
      <c r="A107" s="60" t="s">
        <v>470</v>
      </c>
      <c r="B107" s="61" t="s">
        <v>470</v>
      </c>
      <c r="C107" s="61" t="s">
        <v>471</v>
      </c>
      <c r="D107" s="62" t="s">
        <v>471</v>
      </c>
      <c r="E107" s="63" t="s">
        <v>472</v>
      </c>
      <c r="F107" s="62" t="s">
        <v>162</v>
      </c>
      <c r="G107" s="62" t="s">
        <v>33</v>
      </c>
      <c r="H107" s="62" t="str">
        <f t="shared" si="23"/>
        <v>Urban Tarrant</v>
      </c>
      <c r="I107" s="64">
        <f>INDEX('Encounters and MCO Fees'!N:N,MATCH(A:A,'Encounters and MCO Fees'!G:G,0))</f>
        <v>4787034.5352739971</v>
      </c>
      <c r="J107" s="64">
        <f>INDEX('Encounters and MCO Fees'!M:M,MATCH(A:A,'Encounters and MCO Fees'!G:G,0))</f>
        <v>2979524.557653605</v>
      </c>
      <c r="K107" s="64">
        <f t="shared" si="24"/>
        <v>7766559.0929276021</v>
      </c>
      <c r="L107" s="64">
        <v>5028032.3832482044</v>
      </c>
      <c r="M107" s="64">
        <v>6169935.5387942092</v>
      </c>
      <c r="N107" s="64">
        <f t="shared" si="25"/>
        <v>11197967.922042415</v>
      </c>
      <c r="O107" s="64">
        <v>13133083.68450656</v>
      </c>
      <c r="P107" s="64">
        <v>7284608.3373389496</v>
      </c>
      <c r="Q107" s="64">
        <f t="shared" si="26"/>
        <v>20417692.021845508</v>
      </c>
      <c r="R107" s="64" t="str">
        <f t="shared" si="27"/>
        <v>Yes</v>
      </c>
      <c r="S107" s="65" t="str">
        <f t="shared" si="27"/>
        <v>Yes</v>
      </c>
      <c r="T107" s="66">
        <f>ROUND(INDEX(Summary!H:H,MATCH(H:H,Summary!A:A,0)),2)</f>
        <v>0.77</v>
      </c>
      <c r="U107" s="66">
        <f>ROUND(INDEX(Summary!I:I,MATCH(H:H,Summary!A:A,0)),2)</f>
        <v>0.66</v>
      </c>
      <c r="V107" s="67">
        <f t="shared" si="28"/>
        <v>3686016.5921609779</v>
      </c>
      <c r="W107" s="67">
        <f t="shared" si="28"/>
        <v>1966486.2080513793</v>
      </c>
      <c r="X107" s="64">
        <f t="shared" si="29"/>
        <v>5652502.8002123572</v>
      </c>
      <c r="Y107" s="64" t="s">
        <v>163</v>
      </c>
      <c r="Z107" s="64" t="s">
        <v>163</v>
      </c>
      <c r="AA107" s="64" t="b">
        <f t="shared" si="34"/>
        <v>1</v>
      </c>
      <c r="AB107" s="64" t="str">
        <f t="shared" si="35"/>
        <v>Yes</v>
      </c>
      <c r="AC107" s="64" t="str">
        <f t="shared" si="35"/>
        <v>Yes</v>
      </c>
      <c r="AD107" s="64" t="str">
        <f t="shared" si="30"/>
        <v>Yes</v>
      </c>
      <c r="AE107" s="66">
        <f t="shared" si="36"/>
        <v>1.37</v>
      </c>
      <c r="AF107" s="66">
        <f t="shared" si="36"/>
        <v>1.24</v>
      </c>
      <c r="AG107" s="64">
        <f t="shared" si="37"/>
        <v>6558237.3133253762</v>
      </c>
      <c r="AH107" s="64">
        <f t="shared" si="37"/>
        <v>3694610.4514904702</v>
      </c>
      <c r="AI107" s="64">
        <f t="shared" si="31"/>
        <v>10252847.764815846</v>
      </c>
      <c r="AJ107" s="66">
        <v>1.37</v>
      </c>
      <c r="AK107" s="66">
        <v>1.02</v>
      </c>
      <c r="AL107" s="64">
        <f t="shared" si="38"/>
        <v>6558237.3133253762</v>
      </c>
      <c r="AM107" s="64">
        <f t="shared" si="38"/>
        <v>3039115.0488066771</v>
      </c>
      <c r="AN107" s="66">
        <f t="shared" si="39"/>
        <v>2.14</v>
      </c>
      <c r="AO107" s="66">
        <f t="shared" si="39"/>
        <v>1.6800000000000002</v>
      </c>
      <c r="AP107" s="68">
        <f>IFERROR(INDEX('Encounters and MCO Fees'!Q:Q,MATCH(A:A,'Encounters and MCO Fees'!G:G,0)),0)</f>
        <v>15249855.162344411</v>
      </c>
      <c r="AQ107" s="68">
        <f>IFERROR(INDEX('Encounters and MCO Fees'!R:R,MATCH(A:A,'Encounters and MCO Fees'!G:G,0)),0)</f>
        <v>959584.60758949723</v>
      </c>
      <c r="AR107" s="68">
        <f t="shared" si="32"/>
        <v>16209439.769933909</v>
      </c>
      <c r="AS107" s="69">
        <f t="shared" si="33"/>
        <v>6486045.2295413567</v>
      </c>
      <c r="AT107" s="69">
        <f>AS107*INDEX('IGT Commitment Suggestions'!H:H,MATCH(G:G,'IGT Commitment Suggestions'!A:A,0))</f>
        <v>3202309.5035259402</v>
      </c>
      <c r="AU107" s="105">
        <f t="shared" si="40"/>
        <v>635641.30000000005</v>
      </c>
    </row>
    <row r="108" spans="1:47" ht="23.25" x14ac:dyDescent="0.2">
      <c r="A108" s="60" t="s">
        <v>473</v>
      </c>
      <c r="B108" s="61" t="s">
        <v>473</v>
      </c>
      <c r="C108" s="61" t="s">
        <v>474</v>
      </c>
      <c r="D108" s="62" t="s">
        <v>474</v>
      </c>
      <c r="E108" s="63" t="s">
        <v>475</v>
      </c>
      <c r="F108" s="62" t="s">
        <v>162</v>
      </c>
      <c r="G108" s="62" t="s">
        <v>25</v>
      </c>
      <c r="H108" s="62" t="str">
        <f t="shared" si="23"/>
        <v>Urban Harris</v>
      </c>
      <c r="I108" s="64">
        <f>INDEX('Encounters and MCO Fees'!N:N,MATCH(A:A,'Encounters and MCO Fees'!G:G,0))</f>
        <v>4281952.2403403409</v>
      </c>
      <c r="J108" s="64">
        <f>INDEX('Encounters and MCO Fees'!M:M,MATCH(A:A,'Encounters and MCO Fees'!G:G,0))</f>
        <v>2752361.2330007078</v>
      </c>
      <c r="K108" s="64">
        <f t="shared" si="24"/>
        <v>7034313.4733410487</v>
      </c>
      <c r="L108" s="64">
        <v>2295983.8155556675</v>
      </c>
      <c r="M108" s="64">
        <v>2170620.5232708817</v>
      </c>
      <c r="N108" s="64">
        <f t="shared" si="25"/>
        <v>4466604.3388265492</v>
      </c>
      <c r="O108" s="64">
        <v>6250293.3562227096</v>
      </c>
      <c r="P108" s="64">
        <v>2987148.1694444194</v>
      </c>
      <c r="Q108" s="64">
        <f t="shared" si="26"/>
        <v>9237441.5256671291</v>
      </c>
      <c r="R108" s="64" t="str">
        <f t="shared" si="27"/>
        <v>Yes</v>
      </c>
      <c r="S108" s="65" t="str">
        <f t="shared" si="27"/>
        <v>Yes</v>
      </c>
      <c r="T108" s="66">
        <f>ROUND(INDEX(Summary!H:H,MATCH(H:H,Summary!A:A,0)),2)</f>
        <v>1.89</v>
      </c>
      <c r="U108" s="66">
        <f>ROUND(INDEX(Summary!I:I,MATCH(H:H,Summary!A:A,0)),2)</f>
        <v>0.41</v>
      </c>
      <c r="V108" s="67">
        <f t="shared" si="28"/>
        <v>8092889.7342432439</v>
      </c>
      <c r="W108" s="67">
        <f t="shared" si="28"/>
        <v>1128468.1055302902</v>
      </c>
      <c r="X108" s="64">
        <f t="shared" si="29"/>
        <v>9221357.8397735339</v>
      </c>
      <c r="Y108" s="64" t="s">
        <v>163</v>
      </c>
      <c r="Z108" s="64" t="s">
        <v>163</v>
      </c>
      <c r="AA108" s="64" t="b">
        <f t="shared" si="34"/>
        <v>1</v>
      </c>
      <c r="AB108" s="64" t="str">
        <f t="shared" si="35"/>
        <v>No</v>
      </c>
      <c r="AC108" s="64" t="str">
        <f t="shared" si="35"/>
        <v>No</v>
      </c>
      <c r="AD108" s="64" t="str">
        <f t="shared" si="30"/>
        <v>Yes</v>
      </c>
      <c r="AE108" s="66">
        <f t="shared" si="36"/>
        <v>0</v>
      </c>
      <c r="AF108" s="66">
        <f t="shared" si="36"/>
        <v>0.47</v>
      </c>
      <c r="AG108" s="64">
        <f t="shared" si="37"/>
        <v>0</v>
      </c>
      <c r="AH108" s="64">
        <f t="shared" si="37"/>
        <v>1293609.7795103325</v>
      </c>
      <c r="AI108" s="64">
        <f t="shared" si="31"/>
        <v>1293609.7795103325</v>
      </c>
      <c r="AJ108" s="66">
        <v>0</v>
      </c>
      <c r="AK108" s="66">
        <v>0</v>
      </c>
      <c r="AL108" s="64">
        <f t="shared" si="38"/>
        <v>0</v>
      </c>
      <c r="AM108" s="64">
        <f t="shared" si="38"/>
        <v>0</v>
      </c>
      <c r="AN108" s="66">
        <f t="shared" si="39"/>
        <v>1.89</v>
      </c>
      <c r="AO108" s="66">
        <f t="shared" si="39"/>
        <v>0.41</v>
      </c>
      <c r="AP108" s="68">
        <f>IFERROR(INDEX('Encounters and MCO Fees'!Q:Q,MATCH(A:A,'Encounters and MCO Fees'!G:G,0)),0)</f>
        <v>9221357.8397735339</v>
      </c>
      <c r="AQ108" s="68">
        <f>IFERROR(INDEX('Encounters and MCO Fees'!R:R,MATCH(A:A,'Encounters and MCO Fees'!G:G,0)),0)</f>
        <v>572415.06343740108</v>
      </c>
      <c r="AR108" s="68">
        <f t="shared" si="32"/>
        <v>9793772.9032109343</v>
      </c>
      <c r="AS108" s="69">
        <f t="shared" si="33"/>
        <v>3918880.2894908241</v>
      </c>
      <c r="AT108" s="69">
        <f>AS108*INDEX('IGT Commitment Suggestions'!H:H,MATCH(G:G,'IGT Commitment Suggestions'!A:A,0))</f>
        <v>1722819.3163334867</v>
      </c>
      <c r="AU108" s="105">
        <f t="shared" si="40"/>
        <v>341970.41</v>
      </c>
    </row>
    <row r="109" spans="1:47" x14ac:dyDescent="0.2">
      <c r="A109" s="60" t="s">
        <v>476</v>
      </c>
      <c r="B109" s="61" t="s">
        <v>477</v>
      </c>
      <c r="C109" s="61" t="s">
        <v>478</v>
      </c>
      <c r="D109" s="62" t="s">
        <v>478</v>
      </c>
      <c r="E109" s="63" t="s">
        <v>479</v>
      </c>
      <c r="F109" s="62" t="s">
        <v>162</v>
      </c>
      <c r="G109" s="62" t="s">
        <v>25</v>
      </c>
      <c r="H109" s="62" t="str">
        <f t="shared" si="23"/>
        <v>Urban Harris</v>
      </c>
      <c r="I109" s="64">
        <f>INDEX('Encounters and MCO Fees'!N:N,MATCH(A:A,'Encounters and MCO Fees'!G:G,0))</f>
        <v>4885208.7816804834</v>
      </c>
      <c r="J109" s="64">
        <f>INDEX('Encounters and MCO Fees'!M:M,MATCH(A:A,'Encounters and MCO Fees'!G:G,0))</f>
        <v>3630560.9614667133</v>
      </c>
      <c r="K109" s="64">
        <f t="shared" si="24"/>
        <v>8515769.7431471962</v>
      </c>
      <c r="L109" s="64">
        <v>3545827.5123404991</v>
      </c>
      <c r="M109" s="64">
        <v>896633.41531892819</v>
      </c>
      <c r="N109" s="64">
        <f t="shared" si="25"/>
        <v>4442460.9276594277</v>
      </c>
      <c r="O109" s="64">
        <v>11195067.809189256</v>
      </c>
      <c r="P109" s="64">
        <v>2598711.8775584726</v>
      </c>
      <c r="Q109" s="64">
        <f t="shared" si="26"/>
        <v>13793779.68674773</v>
      </c>
      <c r="R109" s="64" t="str">
        <f t="shared" si="27"/>
        <v>Yes</v>
      </c>
      <c r="S109" s="65" t="str">
        <f t="shared" si="27"/>
        <v>Yes</v>
      </c>
      <c r="T109" s="66">
        <f>ROUND(INDEX(Summary!H:H,MATCH(H:H,Summary!A:A,0)),2)</f>
        <v>1.89</v>
      </c>
      <c r="U109" s="66">
        <f>ROUND(INDEX(Summary!I:I,MATCH(H:H,Summary!A:A,0)),2)</f>
        <v>0.41</v>
      </c>
      <c r="V109" s="67">
        <f t="shared" si="28"/>
        <v>9233044.5973761138</v>
      </c>
      <c r="W109" s="67">
        <f t="shared" si="28"/>
        <v>1488529.9942013524</v>
      </c>
      <c r="X109" s="64">
        <f t="shared" si="29"/>
        <v>10721574.591577467</v>
      </c>
      <c r="Y109" s="64" t="s">
        <v>163</v>
      </c>
      <c r="Z109" s="64" t="s">
        <v>163</v>
      </c>
      <c r="AA109" s="64" t="b">
        <f t="shared" si="34"/>
        <v>1</v>
      </c>
      <c r="AB109" s="64" t="str">
        <f t="shared" si="35"/>
        <v>No</v>
      </c>
      <c r="AC109" s="64" t="str">
        <f t="shared" si="35"/>
        <v>No</v>
      </c>
      <c r="AD109" s="64" t="str">
        <f t="shared" si="30"/>
        <v>Yes</v>
      </c>
      <c r="AE109" s="66">
        <f t="shared" si="36"/>
        <v>0.28000000000000003</v>
      </c>
      <c r="AF109" s="66">
        <f t="shared" si="36"/>
        <v>0.21</v>
      </c>
      <c r="AG109" s="64">
        <f t="shared" si="37"/>
        <v>1367858.4588705355</v>
      </c>
      <c r="AH109" s="64">
        <f t="shared" si="37"/>
        <v>762417.8019080098</v>
      </c>
      <c r="AI109" s="64">
        <f t="shared" si="31"/>
        <v>2130276.2607785454</v>
      </c>
      <c r="AJ109" s="66">
        <v>0</v>
      </c>
      <c r="AK109" s="66">
        <v>0</v>
      </c>
      <c r="AL109" s="64">
        <f t="shared" si="38"/>
        <v>0</v>
      </c>
      <c r="AM109" s="64">
        <f t="shared" si="38"/>
        <v>0</v>
      </c>
      <c r="AN109" s="66">
        <f t="shared" si="39"/>
        <v>1.89</v>
      </c>
      <c r="AO109" s="66">
        <f t="shared" si="39"/>
        <v>0.41</v>
      </c>
      <c r="AP109" s="68">
        <f>IFERROR(INDEX('Encounters and MCO Fees'!Q:Q,MATCH(A:A,'Encounters and MCO Fees'!G:G,0)),0)</f>
        <v>10721574.591577467</v>
      </c>
      <c r="AQ109" s="68">
        <f>IFERROR(INDEX('Encounters and MCO Fees'!R:R,MATCH(A:A,'Encounters and MCO Fees'!G:G,0)),0)</f>
        <v>655434.22027673095</v>
      </c>
      <c r="AR109" s="68">
        <f t="shared" si="32"/>
        <v>11377008.811854197</v>
      </c>
      <c r="AS109" s="69">
        <f t="shared" si="33"/>
        <v>4552396.3059753394</v>
      </c>
      <c r="AT109" s="69">
        <f>AS109*INDEX('IGT Commitment Suggestions'!H:H,MATCH(G:G,'IGT Commitment Suggestions'!A:A,0))</f>
        <v>2001325.8155835506</v>
      </c>
      <c r="AU109" s="105">
        <f t="shared" si="40"/>
        <v>397252.46</v>
      </c>
    </row>
    <row r="110" spans="1:47" ht="23.25" x14ac:dyDescent="0.2">
      <c r="A110" s="60" t="s">
        <v>480</v>
      </c>
      <c r="B110" s="61" t="s">
        <v>480</v>
      </c>
      <c r="C110" s="61" t="s">
        <v>481</v>
      </c>
      <c r="D110" s="62" t="s">
        <v>481</v>
      </c>
      <c r="E110" s="63" t="s">
        <v>482</v>
      </c>
      <c r="F110" s="62" t="s">
        <v>162</v>
      </c>
      <c r="G110" s="62" t="s">
        <v>29</v>
      </c>
      <c r="H110" s="62" t="str">
        <f t="shared" si="23"/>
        <v>Urban MRSA Central</v>
      </c>
      <c r="I110" s="64">
        <f>INDEX('Encounters and MCO Fees'!N:N,MATCH(A:A,'Encounters and MCO Fees'!G:G,0))</f>
        <v>3095781.9592638067</v>
      </c>
      <c r="J110" s="64">
        <f>INDEX('Encounters and MCO Fees'!M:M,MATCH(A:A,'Encounters and MCO Fees'!G:G,0))</f>
        <v>3860937.3622074458</v>
      </c>
      <c r="K110" s="64">
        <f t="shared" si="24"/>
        <v>6956719.3214712525</v>
      </c>
      <c r="L110" s="64">
        <v>2129781.6086035129</v>
      </c>
      <c r="M110" s="64">
        <v>4009824.3516862756</v>
      </c>
      <c r="N110" s="64">
        <f t="shared" si="25"/>
        <v>6139605.9602897884</v>
      </c>
      <c r="O110" s="64">
        <v>4499548.6846680194</v>
      </c>
      <c r="P110" s="64">
        <v>5922763.4902848545</v>
      </c>
      <c r="Q110" s="64">
        <f t="shared" si="26"/>
        <v>10422312.174952874</v>
      </c>
      <c r="R110" s="64" t="str">
        <f t="shared" si="27"/>
        <v>Yes</v>
      </c>
      <c r="S110" s="65" t="str">
        <f t="shared" si="27"/>
        <v>Yes</v>
      </c>
      <c r="T110" s="66">
        <f>ROUND(INDEX(Summary!H:H,MATCH(H:H,Summary!A:A,0)),2)</f>
        <v>0.5</v>
      </c>
      <c r="U110" s="66">
        <f>ROUND(INDEX(Summary!I:I,MATCH(H:H,Summary!A:A,0)),2)</f>
        <v>1.0900000000000001</v>
      </c>
      <c r="V110" s="67">
        <f t="shared" si="28"/>
        <v>1547890.9796319033</v>
      </c>
      <c r="W110" s="67">
        <f t="shared" si="28"/>
        <v>4208421.724806116</v>
      </c>
      <c r="X110" s="64">
        <f t="shared" si="29"/>
        <v>5756312.7044380195</v>
      </c>
      <c r="Y110" s="64" t="s">
        <v>163</v>
      </c>
      <c r="Z110" s="64" t="s">
        <v>163</v>
      </c>
      <c r="AA110" s="64" t="b">
        <f t="shared" si="34"/>
        <v>1</v>
      </c>
      <c r="AB110" s="64" t="str">
        <f t="shared" si="35"/>
        <v>Yes</v>
      </c>
      <c r="AC110" s="64" t="str">
        <f t="shared" si="35"/>
        <v>No</v>
      </c>
      <c r="AD110" s="64" t="str">
        <f t="shared" si="30"/>
        <v>Yes</v>
      </c>
      <c r="AE110" s="66">
        <f t="shared" si="36"/>
        <v>0.66</v>
      </c>
      <c r="AF110" s="66">
        <f t="shared" si="36"/>
        <v>0.31</v>
      </c>
      <c r="AG110" s="64">
        <f t="shared" si="37"/>
        <v>2043216.0931141125</v>
      </c>
      <c r="AH110" s="64">
        <f t="shared" si="37"/>
        <v>1196890.5822843083</v>
      </c>
      <c r="AI110" s="64">
        <f t="shared" si="31"/>
        <v>3240106.6753984205</v>
      </c>
      <c r="AJ110" s="66">
        <v>0.66</v>
      </c>
      <c r="AK110" s="66">
        <v>0</v>
      </c>
      <c r="AL110" s="64">
        <f t="shared" si="38"/>
        <v>2043216.0931141125</v>
      </c>
      <c r="AM110" s="64">
        <f t="shared" si="38"/>
        <v>0</v>
      </c>
      <c r="AN110" s="66">
        <f t="shared" si="39"/>
        <v>1.1600000000000001</v>
      </c>
      <c r="AO110" s="66">
        <f t="shared" si="39"/>
        <v>1.0900000000000001</v>
      </c>
      <c r="AP110" s="68">
        <f>IFERROR(INDEX('Encounters and MCO Fees'!Q:Q,MATCH(A:A,'Encounters and MCO Fees'!G:G,0)),0)</f>
        <v>7799528.797552132</v>
      </c>
      <c r="AQ110" s="68">
        <f>IFERROR(INDEX('Encounters and MCO Fees'!R:R,MATCH(A:A,'Encounters and MCO Fees'!G:G,0)),0)</f>
        <v>480687.59593200224</v>
      </c>
      <c r="AR110" s="68">
        <f t="shared" si="32"/>
        <v>8280216.3934841342</v>
      </c>
      <c r="AS110" s="69">
        <f t="shared" si="33"/>
        <v>3313245.7876887424</v>
      </c>
      <c r="AT110" s="69">
        <f>AS110*INDEX('IGT Commitment Suggestions'!H:H,MATCH(G:G,'IGT Commitment Suggestions'!A:A,0))</f>
        <v>1543117.1883396285</v>
      </c>
      <c r="AU110" s="105">
        <f t="shared" si="40"/>
        <v>306300.5</v>
      </c>
    </row>
    <row r="111" spans="1:47" x14ac:dyDescent="0.2">
      <c r="A111" s="60" t="s">
        <v>483</v>
      </c>
      <c r="B111" s="61" t="s">
        <v>483</v>
      </c>
      <c r="C111" s="61" t="s">
        <v>484</v>
      </c>
      <c r="D111" s="62" t="s">
        <v>484</v>
      </c>
      <c r="E111" s="63" t="s">
        <v>485</v>
      </c>
      <c r="F111" s="62" t="s">
        <v>162</v>
      </c>
      <c r="G111" s="62" t="s">
        <v>27</v>
      </c>
      <c r="H111" s="62" t="str">
        <f t="shared" si="23"/>
        <v>Urban Jefferson</v>
      </c>
      <c r="I111" s="64">
        <f>INDEX('Encounters and MCO Fees'!N:N,MATCH(A:A,'Encounters and MCO Fees'!G:G,0))</f>
        <v>5127645.7727056034</v>
      </c>
      <c r="J111" s="64">
        <f>INDEX('Encounters and MCO Fees'!M:M,MATCH(A:A,'Encounters and MCO Fees'!G:G,0))</f>
        <v>2767800.9160038726</v>
      </c>
      <c r="K111" s="64">
        <f t="shared" si="24"/>
        <v>7895446.688709476</v>
      </c>
      <c r="L111" s="64">
        <v>3328994.7080886895</v>
      </c>
      <c r="M111" s="64">
        <v>1542661.1789259538</v>
      </c>
      <c r="N111" s="64">
        <f t="shared" si="25"/>
        <v>4871655.8870146433</v>
      </c>
      <c r="O111" s="64">
        <v>8231366.5977731459</v>
      </c>
      <c r="P111" s="64">
        <v>3293565.684562685</v>
      </c>
      <c r="Q111" s="64">
        <f t="shared" si="26"/>
        <v>11524932.282335831</v>
      </c>
      <c r="R111" s="64" t="str">
        <f t="shared" si="27"/>
        <v>Yes</v>
      </c>
      <c r="S111" s="65" t="str">
        <f t="shared" si="27"/>
        <v>Yes</v>
      </c>
      <c r="T111" s="66">
        <f>ROUND(INDEX(Summary!H:H,MATCH(H:H,Summary!A:A,0)),2)</f>
        <v>0.84</v>
      </c>
      <c r="U111" s="66">
        <f>ROUND(INDEX(Summary!I:I,MATCH(H:H,Summary!A:A,0)),2)</f>
        <v>1.1299999999999999</v>
      </c>
      <c r="V111" s="67">
        <f t="shared" si="28"/>
        <v>4307222.4490727065</v>
      </c>
      <c r="W111" s="67">
        <f t="shared" si="28"/>
        <v>3127615.0350843756</v>
      </c>
      <c r="X111" s="64">
        <f t="shared" si="29"/>
        <v>7434837.4841570817</v>
      </c>
      <c r="Y111" s="64" t="s">
        <v>163</v>
      </c>
      <c r="Z111" s="64" t="s">
        <v>163</v>
      </c>
      <c r="AA111" s="64" t="b">
        <f t="shared" si="34"/>
        <v>1</v>
      </c>
      <c r="AB111" s="64" t="str">
        <f t="shared" si="35"/>
        <v>Yes</v>
      </c>
      <c r="AC111" s="64" t="str">
        <f t="shared" si="35"/>
        <v>Yes</v>
      </c>
      <c r="AD111" s="64" t="str">
        <f t="shared" si="30"/>
        <v>Yes</v>
      </c>
      <c r="AE111" s="66">
        <f t="shared" si="36"/>
        <v>0.53</v>
      </c>
      <c r="AF111" s="66">
        <f t="shared" si="36"/>
        <v>0.04</v>
      </c>
      <c r="AG111" s="64">
        <f t="shared" si="37"/>
        <v>2717652.2595339702</v>
      </c>
      <c r="AH111" s="64">
        <f t="shared" si="37"/>
        <v>110712.03664015491</v>
      </c>
      <c r="AI111" s="64">
        <f t="shared" si="31"/>
        <v>2828364.2961741253</v>
      </c>
      <c r="AJ111" s="66">
        <v>0.49</v>
      </c>
      <c r="AK111" s="66">
        <v>0.03</v>
      </c>
      <c r="AL111" s="64">
        <f t="shared" si="38"/>
        <v>2512546.4286257457</v>
      </c>
      <c r="AM111" s="64">
        <f t="shared" si="38"/>
        <v>83034.027480116172</v>
      </c>
      <c r="AN111" s="66">
        <f t="shared" si="39"/>
        <v>1.33</v>
      </c>
      <c r="AO111" s="66">
        <f t="shared" si="39"/>
        <v>1.1599999999999999</v>
      </c>
      <c r="AP111" s="68">
        <f>IFERROR(INDEX('Encounters and MCO Fees'!Q:Q,MATCH(A:A,'Encounters and MCO Fees'!G:G,0)),0)</f>
        <v>10030417.940262945</v>
      </c>
      <c r="AQ111" s="68">
        <f>IFERROR(INDEX('Encounters and MCO Fees'!R:R,MATCH(A:A,'Encounters and MCO Fees'!G:G,0)),0)</f>
        <v>620077.68174616538</v>
      </c>
      <c r="AR111" s="68">
        <f t="shared" si="32"/>
        <v>10650495.622009112</v>
      </c>
      <c r="AS111" s="69">
        <f t="shared" si="33"/>
        <v>4261689.3181907265</v>
      </c>
      <c r="AT111" s="69">
        <f>AS111*INDEX('IGT Commitment Suggestions'!H:H,MATCH(G:G,'IGT Commitment Suggestions'!A:A,0))</f>
        <v>2075194.3874390738</v>
      </c>
      <c r="AU111" s="105">
        <f t="shared" si="40"/>
        <v>411914.98</v>
      </c>
    </row>
    <row r="112" spans="1:47" x14ac:dyDescent="0.2">
      <c r="A112" s="60" t="s">
        <v>486</v>
      </c>
      <c r="B112" s="61" t="s">
        <v>487</v>
      </c>
      <c r="C112" s="61" t="s">
        <v>488</v>
      </c>
      <c r="D112" s="62" t="s">
        <v>488</v>
      </c>
      <c r="E112" s="63" t="s">
        <v>489</v>
      </c>
      <c r="F112" s="62" t="s">
        <v>162</v>
      </c>
      <c r="G112" s="62" t="s">
        <v>28</v>
      </c>
      <c r="H112" s="62" t="str">
        <f t="shared" si="23"/>
        <v>Urban Lubbock</v>
      </c>
      <c r="I112" s="64">
        <f>INDEX('Encounters and MCO Fees'!N:N,MATCH(A:A,'Encounters and MCO Fees'!G:G,0))</f>
        <v>3907952.2563725132</v>
      </c>
      <c r="J112" s="64">
        <f>INDEX('Encounters and MCO Fees'!M:M,MATCH(A:A,'Encounters and MCO Fees'!G:G,0))</f>
        <v>2427769.2633371712</v>
      </c>
      <c r="K112" s="64">
        <f t="shared" si="24"/>
        <v>6335721.519709684</v>
      </c>
      <c r="L112" s="64">
        <v>3839589.0309466608</v>
      </c>
      <c r="M112" s="64">
        <v>3403452.8658037176</v>
      </c>
      <c r="N112" s="64">
        <f t="shared" si="25"/>
        <v>7243041.8967503784</v>
      </c>
      <c r="O112" s="64">
        <v>-3128184.1223670496</v>
      </c>
      <c r="P112" s="64">
        <v>5085199.0538507504</v>
      </c>
      <c r="Q112" s="64">
        <f t="shared" si="26"/>
        <v>1957014.9314837009</v>
      </c>
      <c r="R112" s="64" t="str">
        <f t="shared" si="27"/>
        <v>No</v>
      </c>
      <c r="S112" s="65" t="str">
        <f t="shared" si="27"/>
        <v>Yes</v>
      </c>
      <c r="T112" s="66">
        <f>ROUND(INDEX(Summary!H:H,MATCH(H:H,Summary!A:A,0)),2)</f>
        <v>0</v>
      </c>
      <c r="U112" s="66">
        <f>ROUND(INDEX(Summary!I:I,MATCH(H:H,Summary!A:A,0)),2)</f>
        <v>0.79</v>
      </c>
      <c r="V112" s="67">
        <f t="shared" si="28"/>
        <v>0</v>
      </c>
      <c r="W112" s="67">
        <f t="shared" si="28"/>
        <v>1917937.7180363652</v>
      </c>
      <c r="X112" s="64">
        <f t="shared" si="29"/>
        <v>1917937.7180363652</v>
      </c>
      <c r="Y112" s="64" t="s">
        <v>163</v>
      </c>
      <c r="Z112" s="64" t="s">
        <v>163</v>
      </c>
      <c r="AA112" s="64" t="b">
        <f t="shared" si="34"/>
        <v>1</v>
      </c>
      <c r="AB112" s="64" t="str">
        <f t="shared" si="35"/>
        <v>No</v>
      </c>
      <c r="AC112" s="64" t="str">
        <f t="shared" si="35"/>
        <v>Yes</v>
      </c>
      <c r="AD112" s="64" t="str">
        <f t="shared" si="30"/>
        <v>Yes</v>
      </c>
      <c r="AE112" s="66">
        <f t="shared" si="36"/>
        <v>0</v>
      </c>
      <c r="AF112" s="66">
        <f t="shared" si="36"/>
        <v>0.91</v>
      </c>
      <c r="AG112" s="64">
        <f t="shared" si="37"/>
        <v>0</v>
      </c>
      <c r="AH112" s="64">
        <f t="shared" si="37"/>
        <v>2209270.0296368259</v>
      </c>
      <c r="AI112" s="64">
        <f t="shared" si="31"/>
        <v>2209270.0296368259</v>
      </c>
      <c r="AJ112" s="66">
        <v>0</v>
      </c>
      <c r="AK112" s="66">
        <v>0.81</v>
      </c>
      <c r="AL112" s="64">
        <f t="shared" si="38"/>
        <v>0</v>
      </c>
      <c r="AM112" s="64">
        <f t="shared" si="38"/>
        <v>1966493.1033031088</v>
      </c>
      <c r="AN112" s="66">
        <f t="shared" si="39"/>
        <v>0</v>
      </c>
      <c r="AO112" s="66">
        <f t="shared" si="39"/>
        <v>1.6</v>
      </c>
      <c r="AP112" s="68">
        <f>IFERROR(INDEX('Encounters and MCO Fees'!Q:Q,MATCH(A:A,'Encounters and MCO Fees'!G:G,0)),0)</f>
        <v>3884430.8213394741</v>
      </c>
      <c r="AQ112" s="68">
        <f>IFERROR(INDEX('Encounters and MCO Fees'!R:R,MATCH(A:A,'Encounters and MCO Fees'!G:G,0)),0)</f>
        <v>239821.28903882753</v>
      </c>
      <c r="AR112" s="68">
        <f t="shared" si="32"/>
        <v>4124252.1103783017</v>
      </c>
      <c r="AS112" s="69">
        <f t="shared" si="33"/>
        <v>1650278.2394467739</v>
      </c>
      <c r="AT112" s="69">
        <f>AS112*INDEX('IGT Commitment Suggestions'!H:H,MATCH(G:G,'IGT Commitment Suggestions'!A:A,0))</f>
        <v>539929.65161975392</v>
      </c>
      <c r="AU112" s="105">
        <f t="shared" si="40"/>
        <v>107173.15</v>
      </c>
    </row>
    <row r="113" spans="1:47" x14ac:dyDescent="0.2">
      <c r="A113" s="60" t="s">
        <v>490</v>
      </c>
      <c r="B113" s="61" t="s">
        <v>490</v>
      </c>
      <c r="C113" s="61" t="s">
        <v>491</v>
      </c>
      <c r="D113" s="62" t="s">
        <v>491</v>
      </c>
      <c r="E113" s="63" t="s">
        <v>492</v>
      </c>
      <c r="F113" s="62" t="s">
        <v>162</v>
      </c>
      <c r="G113" s="62" t="s">
        <v>34</v>
      </c>
      <c r="H113" s="62" t="str">
        <f t="shared" si="23"/>
        <v>Urban Travis</v>
      </c>
      <c r="I113" s="64">
        <f>INDEX('Encounters and MCO Fees'!N:N,MATCH(A:A,'Encounters and MCO Fees'!G:G,0))</f>
        <v>4304046.095685822</v>
      </c>
      <c r="J113" s="64">
        <f>INDEX('Encounters and MCO Fees'!M:M,MATCH(A:A,'Encounters and MCO Fees'!G:G,0))</f>
        <v>1759358.0493180184</v>
      </c>
      <c r="K113" s="64">
        <f t="shared" si="24"/>
        <v>6063404.1450038403</v>
      </c>
      <c r="L113" s="64">
        <v>2839788.8106278433</v>
      </c>
      <c r="M113" s="64">
        <v>2792459.0037369216</v>
      </c>
      <c r="N113" s="64">
        <f t="shared" si="25"/>
        <v>5632247.8143647648</v>
      </c>
      <c r="O113" s="64">
        <v>9291752.1901602186</v>
      </c>
      <c r="P113" s="64">
        <v>2916804.5050765015</v>
      </c>
      <c r="Q113" s="64">
        <f t="shared" si="26"/>
        <v>12208556.69523672</v>
      </c>
      <c r="R113" s="64" t="str">
        <f t="shared" si="27"/>
        <v>Yes</v>
      </c>
      <c r="S113" s="65" t="str">
        <f t="shared" si="27"/>
        <v>Yes</v>
      </c>
      <c r="T113" s="66">
        <f>ROUND(INDEX(Summary!H:H,MATCH(H:H,Summary!A:A,0)),2)</f>
        <v>0.4</v>
      </c>
      <c r="U113" s="66">
        <f>ROUND(INDEX(Summary!I:I,MATCH(H:H,Summary!A:A,0)),2)</f>
        <v>1.2</v>
      </c>
      <c r="V113" s="67">
        <f t="shared" si="28"/>
        <v>1721618.4382743288</v>
      </c>
      <c r="W113" s="67">
        <f t="shared" si="28"/>
        <v>2111229.6591816219</v>
      </c>
      <c r="X113" s="64">
        <f t="shared" si="29"/>
        <v>3832848.0974559505</v>
      </c>
      <c r="Y113" s="64" t="s">
        <v>163</v>
      </c>
      <c r="Z113" s="64" t="s">
        <v>163</v>
      </c>
      <c r="AA113" s="64" t="b">
        <f t="shared" si="34"/>
        <v>1</v>
      </c>
      <c r="AB113" s="64" t="str">
        <f t="shared" si="35"/>
        <v>Yes</v>
      </c>
      <c r="AC113" s="64" t="str">
        <f t="shared" si="35"/>
        <v>Yes</v>
      </c>
      <c r="AD113" s="64" t="str">
        <f t="shared" si="30"/>
        <v>Yes</v>
      </c>
      <c r="AE113" s="66">
        <f t="shared" si="36"/>
        <v>1.23</v>
      </c>
      <c r="AF113" s="66">
        <f t="shared" si="36"/>
        <v>0.32</v>
      </c>
      <c r="AG113" s="64">
        <f t="shared" si="37"/>
        <v>5293976.6976935612</v>
      </c>
      <c r="AH113" s="64">
        <f t="shared" si="37"/>
        <v>562994.57578176586</v>
      </c>
      <c r="AI113" s="64">
        <f t="shared" si="31"/>
        <v>5856971.2734753266</v>
      </c>
      <c r="AJ113" s="66">
        <v>1.22</v>
      </c>
      <c r="AK113" s="66">
        <v>0.04</v>
      </c>
      <c r="AL113" s="64">
        <f t="shared" si="38"/>
        <v>5250936.2367367027</v>
      </c>
      <c r="AM113" s="64">
        <f t="shared" si="38"/>
        <v>70374.321972720732</v>
      </c>
      <c r="AN113" s="66">
        <f t="shared" si="39"/>
        <v>1.62</v>
      </c>
      <c r="AO113" s="66">
        <f t="shared" si="39"/>
        <v>1.24</v>
      </c>
      <c r="AP113" s="68">
        <f>IFERROR(INDEX('Encounters and MCO Fees'!Q:Q,MATCH(A:A,'Encounters and MCO Fees'!G:G,0)),0)</f>
        <v>9154158.6561653744</v>
      </c>
      <c r="AQ113" s="68">
        <f>IFERROR(INDEX('Encounters and MCO Fees'!R:R,MATCH(A:A,'Encounters and MCO Fees'!G:G,0)),0)</f>
        <v>567624.58284563688</v>
      </c>
      <c r="AR113" s="68">
        <f t="shared" si="32"/>
        <v>9721783.239011012</v>
      </c>
      <c r="AS113" s="69">
        <f t="shared" si="33"/>
        <v>3890074.3452578671</v>
      </c>
      <c r="AT113" s="69">
        <f>AS113*INDEX('IGT Commitment Suggestions'!H:H,MATCH(G:G,'IGT Commitment Suggestions'!A:A,0))</f>
        <v>1907087.6477720691</v>
      </c>
      <c r="AU113" s="105">
        <f t="shared" si="40"/>
        <v>378546.69</v>
      </c>
    </row>
    <row r="114" spans="1:47" x14ac:dyDescent="0.2">
      <c r="A114" s="60" t="s">
        <v>493</v>
      </c>
      <c r="B114" s="61" t="s">
        <v>493</v>
      </c>
      <c r="C114" s="61" t="s">
        <v>494</v>
      </c>
      <c r="D114" s="62" t="s">
        <v>494</v>
      </c>
      <c r="E114" s="63" t="s">
        <v>495</v>
      </c>
      <c r="F114" s="62" t="s">
        <v>173</v>
      </c>
      <c r="G114" s="62" t="s">
        <v>24</v>
      </c>
      <c r="H114" s="62" t="str">
        <f t="shared" si="23"/>
        <v>Children's El Paso</v>
      </c>
      <c r="I114" s="64">
        <f>INDEX('Encounters and MCO Fees'!N:N,MATCH(A:A,'Encounters and MCO Fees'!G:G,0))</f>
        <v>25791127.810008354</v>
      </c>
      <c r="J114" s="64">
        <f>INDEX('Encounters and MCO Fees'!M:M,MATCH(A:A,'Encounters and MCO Fees'!G:G,0))</f>
        <v>5210706.0864765625</v>
      </c>
      <c r="K114" s="64">
        <f t="shared" si="24"/>
        <v>31001833.896484919</v>
      </c>
      <c r="L114" s="64">
        <v>2740891.5590213314</v>
      </c>
      <c r="M114" s="64">
        <v>6703528.6206314936</v>
      </c>
      <c r="N114" s="64">
        <f t="shared" si="25"/>
        <v>9444420.179652825</v>
      </c>
      <c r="O114" s="64">
        <v>16548741.230013438</v>
      </c>
      <c r="P114" s="64">
        <v>16517615.731978815</v>
      </c>
      <c r="Q114" s="64">
        <f t="shared" si="26"/>
        <v>33066356.961992253</v>
      </c>
      <c r="R114" s="64" t="str">
        <f t="shared" si="27"/>
        <v>Yes</v>
      </c>
      <c r="S114" s="65" t="str">
        <f t="shared" si="27"/>
        <v>Yes</v>
      </c>
      <c r="T114" s="66">
        <f>ROUND(INDEX(Summary!H:H,MATCH(H:H,Summary!A:A,0)),2)</f>
        <v>0.11</v>
      </c>
      <c r="U114" s="66">
        <f>ROUND(INDEX(Summary!I:I,MATCH(H:H,Summary!A:A,0)),2)</f>
        <v>1.29</v>
      </c>
      <c r="V114" s="67">
        <f t="shared" si="28"/>
        <v>2837024.0591009189</v>
      </c>
      <c r="W114" s="67">
        <f t="shared" si="28"/>
        <v>6721810.8515547663</v>
      </c>
      <c r="X114" s="64">
        <f t="shared" si="29"/>
        <v>9558834.9106556848</v>
      </c>
      <c r="Y114" s="64" t="s">
        <v>163</v>
      </c>
      <c r="Z114" s="64" t="s">
        <v>163</v>
      </c>
      <c r="AA114" s="64" t="b">
        <f t="shared" si="34"/>
        <v>1</v>
      </c>
      <c r="AB114" s="64" t="str">
        <f t="shared" si="35"/>
        <v>Yes</v>
      </c>
      <c r="AC114" s="64" t="str">
        <f t="shared" si="35"/>
        <v>Yes</v>
      </c>
      <c r="AD114" s="64" t="str">
        <f t="shared" si="30"/>
        <v>Yes</v>
      </c>
      <c r="AE114" s="66">
        <f t="shared" si="36"/>
        <v>0.37</v>
      </c>
      <c r="AF114" s="66">
        <f t="shared" si="36"/>
        <v>1.31</v>
      </c>
      <c r="AG114" s="64">
        <f t="shared" si="37"/>
        <v>9542717.2897030916</v>
      </c>
      <c r="AH114" s="64">
        <f t="shared" si="37"/>
        <v>6826024.9732842976</v>
      </c>
      <c r="AI114" s="64">
        <f t="shared" si="31"/>
        <v>16368742.26298739</v>
      </c>
      <c r="AJ114" s="66">
        <v>0.37</v>
      </c>
      <c r="AK114" s="66">
        <v>1.3</v>
      </c>
      <c r="AL114" s="64">
        <f t="shared" si="38"/>
        <v>9542717.2897030916</v>
      </c>
      <c r="AM114" s="64">
        <f t="shared" si="38"/>
        <v>6773917.9124195315</v>
      </c>
      <c r="AN114" s="66">
        <f t="shared" si="39"/>
        <v>0.48</v>
      </c>
      <c r="AO114" s="66">
        <f t="shared" si="39"/>
        <v>2.59</v>
      </c>
      <c r="AP114" s="68">
        <f>IFERROR(INDEX('Encounters and MCO Fees'!Q:Q,MATCH(A:A,'Encounters and MCO Fees'!G:G,0)),0)</f>
        <v>25875470.112778306</v>
      </c>
      <c r="AQ114" s="68">
        <f>IFERROR(INDEX('Encounters and MCO Fees'!R:R,MATCH(A:A,'Encounters and MCO Fees'!G:G,0)),0)</f>
        <v>1578979.3653683446</v>
      </c>
      <c r="AR114" s="68">
        <f t="shared" si="32"/>
        <v>27454449.47814665</v>
      </c>
      <c r="AS114" s="69">
        <f t="shared" si="33"/>
        <v>10985623.414185602</v>
      </c>
      <c r="AT114" s="69">
        <f>AS114*INDEX('IGT Commitment Suggestions'!H:H,MATCH(G:G,'IGT Commitment Suggestions'!A:A,0))</f>
        <v>5395914.7278202502</v>
      </c>
      <c r="AU114" s="105">
        <f t="shared" si="40"/>
        <v>1071060.19</v>
      </c>
    </row>
    <row r="115" spans="1:47" x14ac:dyDescent="0.2">
      <c r="A115" s="60" t="s">
        <v>496</v>
      </c>
      <c r="B115" s="61" t="s">
        <v>496</v>
      </c>
      <c r="C115" s="61" t="s">
        <v>497</v>
      </c>
      <c r="D115" s="62" t="s">
        <v>497</v>
      </c>
      <c r="E115" s="63" t="s">
        <v>498</v>
      </c>
      <c r="F115" s="62" t="s">
        <v>162</v>
      </c>
      <c r="G115" s="62" t="s">
        <v>26</v>
      </c>
      <c r="H115" s="62" t="str">
        <f t="shared" si="23"/>
        <v>Urban Hidalgo</v>
      </c>
      <c r="I115" s="64">
        <f>INDEX('Encounters and MCO Fees'!N:N,MATCH(A:A,'Encounters and MCO Fees'!G:G,0))</f>
        <v>3402775.3134879996</v>
      </c>
      <c r="J115" s="64">
        <f>INDEX('Encounters and MCO Fees'!M:M,MATCH(A:A,'Encounters and MCO Fees'!G:G,0))</f>
        <v>2082586.8695217725</v>
      </c>
      <c r="K115" s="64">
        <f t="shared" si="24"/>
        <v>5485362.1830097716</v>
      </c>
      <c r="L115" s="64">
        <v>2987789.7227546228</v>
      </c>
      <c r="M115" s="64">
        <v>3684294.0982792634</v>
      </c>
      <c r="N115" s="64">
        <f t="shared" si="25"/>
        <v>6672083.8210338857</v>
      </c>
      <c r="O115" s="64">
        <v>2607509.7161617205</v>
      </c>
      <c r="P115" s="64">
        <v>2868839.6969646798</v>
      </c>
      <c r="Q115" s="64">
        <f t="shared" si="26"/>
        <v>5476349.4131263997</v>
      </c>
      <c r="R115" s="64" t="str">
        <f t="shared" si="27"/>
        <v>Yes</v>
      </c>
      <c r="S115" s="65" t="str">
        <f t="shared" si="27"/>
        <v>Yes</v>
      </c>
      <c r="T115" s="66">
        <f>ROUND(INDEX(Summary!H:H,MATCH(H:H,Summary!A:A,0)),2)</f>
        <v>0.74</v>
      </c>
      <c r="U115" s="66">
        <f>ROUND(INDEX(Summary!I:I,MATCH(H:H,Summary!A:A,0)),2)</f>
        <v>0.57999999999999996</v>
      </c>
      <c r="V115" s="67">
        <f t="shared" si="28"/>
        <v>2518053.7319811196</v>
      </c>
      <c r="W115" s="67">
        <f t="shared" si="28"/>
        <v>1207900.3843226279</v>
      </c>
      <c r="X115" s="64">
        <f t="shared" si="29"/>
        <v>3725954.1163037475</v>
      </c>
      <c r="Y115" s="64" t="s">
        <v>163</v>
      </c>
      <c r="Z115" s="64" t="s">
        <v>163</v>
      </c>
      <c r="AA115" s="64" t="b">
        <f t="shared" si="34"/>
        <v>1</v>
      </c>
      <c r="AB115" s="64" t="str">
        <f t="shared" si="35"/>
        <v>Yes</v>
      </c>
      <c r="AC115" s="64" t="str">
        <f t="shared" si="35"/>
        <v>Yes</v>
      </c>
      <c r="AD115" s="64" t="str">
        <f t="shared" si="30"/>
        <v>Yes</v>
      </c>
      <c r="AE115" s="66">
        <f t="shared" si="36"/>
        <v>0.02</v>
      </c>
      <c r="AF115" s="66">
        <f t="shared" si="36"/>
        <v>0.56000000000000005</v>
      </c>
      <c r="AG115" s="64">
        <f t="shared" si="37"/>
        <v>68055.506269759993</v>
      </c>
      <c r="AH115" s="64">
        <f t="shared" si="37"/>
        <v>1166248.6469321926</v>
      </c>
      <c r="AI115" s="64">
        <f t="shared" si="31"/>
        <v>1234304.1532019526</v>
      </c>
      <c r="AJ115" s="66">
        <v>0.01</v>
      </c>
      <c r="AK115" s="66">
        <v>0.48</v>
      </c>
      <c r="AL115" s="64">
        <f t="shared" si="38"/>
        <v>34027.753134879997</v>
      </c>
      <c r="AM115" s="64">
        <f t="shared" si="38"/>
        <v>999641.69737045071</v>
      </c>
      <c r="AN115" s="66">
        <f t="shared" si="39"/>
        <v>0.75</v>
      </c>
      <c r="AO115" s="66">
        <f t="shared" si="39"/>
        <v>1.06</v>
      </c>
      <c r="AP115" s="68">
        <f>IFERROR(INDEX('Encounters and MCO Fees'!Q:Q,MATCH(A:A,'Encounters and MCO Fees'!G:G,0)),0)</f>
        <v>4759623.5668090787</v>
      </c>
      <c r="AQ115" s="68">
        <f>IFERROR(INDEX('Encounters and MCO Fees'!R:R,MATCH(A:A,'Encounters and MCO Fees'!G:G,0)),0)</f>
        <v>294161.3624525608</v>
      </c>
      <c r="AR115" s="68">
        <f t="shared" si="32"/>
        <v>5053784.9292616397</v>
      </c>
      <c r="AS115" s="69">
        <f t="shared" si="33"/>
        <v>2022221.5015947528</v>
      </c>
      <c r="AT115" s="69">
        <f>AS115*INDEX('IGT Commitment Suggestions'!H:H,MATCH(G:G,'IGT Commitment Suggestions'!A:A,0))</f>
        <v>995311.20672794466</v>
      </c>
      <c r="AU115" s="105">
        <f t="shared" si="40"/>
        <v>197563.95</v>
      </c>
    </row>
    <row r="116" spans="1:47" ht="23.25" x14ac:dyDescent="0.2">
      <c r="A116" s="60" t="s">
        <v>499</v>
      </c>
      <c r="B116" s="61" t="s">
        <v>499</v>
      </c>
      <c r="C116" s="61" t="s">
        <v>500</v>
      </c>
      <c r="D116" s="62" t="s">
        <v>500</v>
      </c>
      <c r="E116" s="63" t="s">
        <v>501</v>
      </c>
      <c r="F116" s="62" t="s">
        <v>162</v>
      </c>
      <c r="G116" s="62" t="s">
        <v>23</v>
      </c>
      <c r="H116" s="62" t="str">
        <f t="shared" si="23"/>
        <v>Urban Dallas</v>
      </c>
      <c r="I116" s="64">
        <f>INDEX('Encounters and MCO Fees'!N:N,MATCH(A:A,'Encounters and MCO Fees'!G:G,0))</f>
        <v>2496310.0548085934</v>
      </c>
      <c r="J116" s="64">
        <f>INDEX('Encounters and MCO Fees'!M:M,MATCH(A:A,'Encounters and MCO Fees'!G:G,0))</f>
        <v>1549093.6514553884</v>
      </c>
      <c r="K116" s="64">
        <f t="shared" si="24"/>
        <v>4045403.7062639818</v>
      </c>
      <c r="L116" s="64">
        <v>4868128.7464139257</v>
      </c>
      <c r="M116" s="64">
        <v>1743946.475602878</v>
      </c>
      <c r="N116" s="64">
        <f t="shared" si="25"/>
        <v>6612075.2220168039</v>
      </c>
      <c r="O116" s="64">
        <v>8233346.8497879896</v>
      </c>
      <c r="P116" s="64">
        <v>3846142.7018454</v>
      </c>
      <c r="Q116" s="64">
        <f t="shared" si="26"/>
        <v>12079489.55163339</v>
      </c>
      <c r="R116" s="64" t="str">
        <f t="shared" si="27"/>
        <v>Yes</v>
      </c>
      <c r="S116" s="65" t="str">
        <f t="shared" si="27"/>
        <v>Yes</v>
      </c>
      <c r="T116" s="66">
        <f>ROUND(INDEX(Summary!H:H,MATCH(H:H,Summary!A:A,0)),2)</f>
        <v>0.68</v>
      </c>
      <c r="U116" s="66">
        <f>ROUND(INDEX(Summary!I:I,MATCH(H:H,Summary!A:A,0)),2)</f>
        <v>0.39</v>
      </c>
      <c r="V116" s="67">
        <f t="shared" si="28"/>
        <v>1697490.8372698436</v>
      </c>
      <c r="W116" s="67">
        <f t="shared" si="28"/>
        <v>604146.52406760154</v>
      </c>
      <c r="X116" s="64">
        <f t="shared" si="29"/>
        <v>2301637.3613374452</v>
      </c>
      <c r="Y116" s="64" t="s">
        <v>163</v>
      </c>
      <c r="Z116" s="64" t="s">
        <v>163</v>
      </c>
      <c r="AA116" s="64" t="b">
        <f t="shared" si="34"/>
        <v>1</v>
      </c>
      <c r="AB116" s="64" t="str">
        <f t="shared" si="35"/>
        <v>Yes</v>
      </c>
      <c r="AC116" s="64" t="str">
        <f t="shared" si="35"/>
        <v>Yes</v>
      </c>
      <c r="AD116" s="64" t="str">
        <f t="shared" si="30"/>
        <v>Yes</v>
      </c>
      <c r="AE116" s="66">
        <f t="shared" si="36"/>
        <v>1.82</v>
      </c>
      <c r="AF116" s="66">
        <f t="shared" si="36"/>
        <v>1.46</v>
      </c>
      <c r="AG116" s="64">
        <f t="shared" si="37"/>
        <v>4543284.2997516403</v>
      </c>
      <c r="AH116" s="64">
        <f t="shared" si="37"/>
        <v>2261676.7311248672</v>
      </c>
      <c r="AI116" s="64">
        <f t="shared" si="31"/>
        <v>6804961.030876508</v>
      </c>
      <c r="AJ116" s="66">
        <v>1.82</v>
      </c>
      <c r="AK116" s="66">
        <v>1.45</v>
      </c>
      <c r="AL116" s="64">
        <f t="shared" si="38"/>
        <v>4543284.2997516403</v>
      </c>
      <c r="AM116" s="64">
        <f t="shared" si="38"/>
        <v>2246185.7946103131</v>
      </c>
      <c r="AN116" s="66">
        <f t="shared" si="39"/>
        <v>2.5</v>
      </c>
      <c r="AO116" s="66">
        <f t="shared" si="39"/>
        <v>1.8399999999999999</v>
      </c>
      <c r="AP116" s="68">
        <f>IFERROR(INDEX('Encounters and MCO Fees'!Q:Q,MATCH(A:A,'Encounters and MCO Fees'!G:G,0)),0)</f>
        <v>9091107.4556993991</v>
      </c>
      <c r="AQ116" s="68">
        <f>IFERROR(INDEX('Encounters and MCO Fees'!R:R,MATCH(A:A,'Encounters and MCO Fees'!G:G,0)),0)</f>
        <v>564279.31391154928</v>
      </c>
      <c r="AR116" s="68">
        <f t="shared" si="32"/>
        <v>9655386.7696109489</v>
      </c>
      <c r="AS116" s="69">
        <f t="shared" si="33"/>
        <v>3863506.4619921255</v>
      </c>
      <c r="AT116" s="69">
        <f>AS116*INDEX('IGT Commitment Suggestions'!H:H,MATCH(G:G,'IGT Commitment Suggestions'!A:A,0))</f>
        <v>1899540.6412214204</v>
      </c>
      <c r="AU116" s="105">
        <f t="shared" si="40"/>
        <v>377048.65</v>
      </c>
    </row>
    <row r="117" spans="1:47" x14ac:dyDescent="0.2">
      <c r="A117" s="60" t="s">
        <v>502</v>
      </c>
      <c r="B117" s="61" t="s">
        <v>502</v>
      </c>
      <c r="C117" s="61" t="s">
        <v>503</v>
      </c>
      <c r="D117" s="62" t="s">
        <v>503</v>
      </c>
      <c r="E117" s="63" t="s">
        <v>504</v>
      </c>
      <c r="F117" s="62" t="s">
        <v>162</v>
      </c>
      <c r="G117" s="62" t="s">
        <v>25</v>
      </c>
      <c r="H117" s="62" t="str">
        <f t="shared" si="23"/>
        <v>Urban Harris</v>
      </c>
      <c r="I117" s="64">
        <f>INDEX('Encounters and MCO Fees'!N:N,MATCH(A:A,'Encounters and MCO Fees'!G:G,0))</f>
        <v>3467246.4867059533</v>
      </c>
      <c r="J117" s="64">
        <f>INDEX('Encounters and MCO Fees'!M:M,MATCH(A:A,'Encounters and MCO Fees'!G:G,0))</f>
        <v>970327.98706401873</v>
      </c>
      <c r="K117" s="64">
        <f t="shared" si="24"/>
        <v>4437574.4737699721</v>
      </c>
      <c r="L117" s="64">
        <v>3705005.1750100944</v>
      </c>
      <c r="M117" s="64">
        <v>1854086.6600337708</v>
      </c>
      <c r="N117" s="64">
        <f t="shared" si="25"/>
        <v>5559091.8350438653</v>
      </c>
      <c r="O117" s="64">
        <v>7590290.4167158706</v>
      </c>
      <c r="P117" s="64">
        <v>1405862.0899555008</v>
      </c>
      <c r="Q117" s="64">
        <f t="shared" si="26"/>
        <v>8996152.5066713709</v>
      </c>
      <c r="R117" s="64" t="str">
        <f t="shared" si="27"/>
        <v>Yes</v>
      </c>
      <c r="S117" s="65" t="str">
        <f t="shared" si="27"/>
        <v>Yes</v>
      </c>
      <c r="T117" s="66">
        <f>ROUND(INDEX(Summary!H:H,MATCH(H:H,Summary!A:A,0)),2)</f>
        <v>1.89</v>
      </c>
      <c r="U117" s="66">
        <f>ROUND(INDEX(Summary!I:I,MATCH(H:H,Summary!A:A,0)),2)</f>
        <v>0.41</v>
      </c>
      <c r="V117" s="67">
        <f t="shared" si="28"/>
        <v>6553095.8598742513</v>
      </c>
      <c r="W117" s="67">
        <f t="shared" si="28"/>
        <v>397834.47469624766</v>
      </c>
      <c r="X117" s="64">
        <f t="shared" si="29"/>
        <v>6950930.3345704991</v>
      </c>
      <c r="Y117" s="64" t="s">
        <v>163</v>
      </c>
      <c r="Z117" s="64" t="s">
        <v>163</v>
      </c>
      <c r="AA117" s="64" t="b">
        <f t="shared" si="34"/>
        <v>1</v>
      </c>
      <c r="AB117" s="64" t="str">
        <f t="shared" si="35"/>
        <v>No</v>
      </c>
      <c r="AC117" s="64" t="str">
        <f t="shared" si="35"/>
        <v>Yes</v>
      </c>
      <c r="AD117" s="64" t="str">
        <f t="shared" si="30"/>
        <v>Yes</v>
      </c>
      <c r="AE117" s="66">
        <f t="shared" si="36"/>
        <v>0.21</v>
      </c>
      <c r="AF117" s="66">
        <f t="shared" si="36"/>
        <v>0.72</v>
      </c>
      <c r="AG117" s="64">
        <f t="shared" si="37"/>
        <v>728121.76220825012</v>
      </c>
      <c r="AH117" s="64">
        <f t="shared" si="37"/>
        <v>698636.15068609349</v>
      </c>
      <c r="AI117" s="64">
        <f t="shared" si="31"/>
        <v>1426757.9128943435</v>
      </c>
      <c r="AJ117" s="66">
        <v>0</v>
      </c>
      <c r="AK117" s="66">
        <v>0.01</v>
      </c>
      <c r="AL117" s="64">
        <f t="shared" si="38"/>
        <v>0</v>
      </c>
      <c r="AM117" s="64">
        <f t="shared" si="38"/>
        <v>9703.2798706401882</v>
      </c>
      <c r="AN117" s="66">
        <f t="shared" si="39"/>
        <v>1.89</v>
      </c>
      <c r="AO117" s="66">
        <f t="shared" si="39"/>
        <v>0.42</v>
      </c>
      <c r="AP117" s="68">
        <f>IFERROR(INDEX('Encounters and MCO Fees'!Q:Q,MATCH(A:A,'Encounters and MCO Fees'!G:G,0)),0)</f>
        <v>6960633.6144411396</v>
      </c>
      <c r="AQ117" s="68">
        <f>IFERROR(INDEX('Encounters and MCO Fees'!R:R,MATCH(A:A,'Encounters and MCO Fees'!G:G,0)),0)</f>
        <v>440766.17127081135</v>
      </c>
      <c r="AR117" s="68">
        <f t="shared" si="32"/>
        <v>7401399.7857119506</v>
      </c>
      <c r="AS117" s="69">
        <f t="shared" si="33"/>
        <v>2961596.1102547804</v>
      </c>
      <c r="AT117" s="69">
        <f>AS117*INDEX('IGT Commitment Suggestions'!H:H,MATCH(G:G,'IGT Commitment Suggestions'!A:A,0))</f>
        <v>1301977.7612517963</v>
      </c>
      <c r="AU117" s="105">
        <f t="shared" si="40"/>
        <v>258435.62</v>
      </c>
    </row>
    <row r="118" spans="1:47" ht="23.25" x14ac:dyDescent="0.2">
      <c r="A118" s="60" t="s">
        <v>505</v>
      </c>
      <c r="B118" s="61" t="s">
        <v>505</v>
      </c>
      <c r="C118" s="61" t="s">
        <v>506</v>
      </c>
      <c r="D118" s="62" t="s">
        <v>506</v>
      </c>
      <c r="E118" s="63" t="s">
        <v>507</v>
      </c>
      <c r="F118" s="62" t="s">
        <v>162</v>
      </c>
      <c r="G118" s="62" t="s">
        <v>25</v>
      </c>
      <c r="H118" s="62" t="str">
        <f t="shared" si="23"/>
        <v>Urban Harris</v>
      </c>
      <c r="I118" s="64">
        <f>INDEX('Encounters and MCO Fees'!N:N,MATCH(A:A,'Encounters and MCO Fees'!G:G,0))</f>
        <v>1690454.6127183773</v>
      </c>
      <c r="J118" s="64">
        <f>INDEX('Encounters and MCO Fees'!M:M,MATCH(A:A,'Encounters and MCO Fees'!G:G,0))</f>
        <v>3864459.5407675938</v>
      </c>
      <c r="K118" s="64">
        <f t="shared" si="24"/>
        <v>5554914.1534859706</v>
      </c>
      <c r="L118" s="64">
        <v>1873815.3586102778</v>
      </c>
      <c r="M118" s="64">
        <v>347556.03991806018</v>
      </c>
      <c r="N118" s="64">
        <f t="shared" si="25"/>
        <v>2221371.3985283379</v>
      </c>
      <c r="O118" s="64">
        <v>5093077.818712783</v>
      </c>
      <c r="P118" s="64">
        <v>2037496.788781642</v>
      </c>
      <c r="Q118" s="64">
        <f t="shared" si="26"/>
        <v>7130574.607494425</v>
      </c>
      <c r="R118" s="64" t="str">
        <f t="shared" si="27"/>
        <v>Yes</v>
      </c>
      <c r="S118" s="65" t="str">
        <f t="shared" si="27"/>
        <v>Yes</v>
      </c>
      <c r="T118" s="66">
        <f>ROUND(INDEX(Summary!H:H,MATCH(H:H,Summary!A:A,0)),2)</f>
        <v>1.89</v>
      </c>
      <c r="U118" s="66">
        <f>ROUND(INDEX(Summary!I:I,MATCH(H:H,Summary!A:A,0)),2)</f>
        <v>0.41</v>
      </c>
      <c r="V118" s="67">
        <f t="shared" si="28"/>
        <v>3194959.2180377329</v>
      </c>
      <c r="W118" s="67">
        <f t="shared" si="28"/>
        <v>1584428.4117147133</v>
      </c>
      <c r="X118" s="64">
        <f t="shared" si="29"/>
        <v>4779387.629752446</v>
      </c>
      <c r="Y118" s="64" t="s">
        <v>163</v>
      </c>
      <c r="Z118" s="64" t="s">
        <v>163</v>
      </c>
      <c r="AA118" s="64" t="b">
        <f t="shared" si="34"/>
        <v>1</v>
      </c>
      <c r="AB118" s="64" t="str">
        <f t="shared" si="35"/>
        <v>No</v>
      </c>
      <c r="AC118" s="64" t="str">
        <f t="shared" si="35"/>
        <v>No</v>
      </c>
      <c r="AD118" s="64" t="str">
        <f t="shared" si="30"/>
        <v>Yes</v>
      </c>
      <c r="AE118" s="66">
        <f t="shared" si="36"/>
        <v>0.78</v>
      </c>
      <c r="AF118" s="66">
        <f t="shared" si="36"/>
        <v>0.08</v>
      </c>
      <c r="AG118" s="64">
        <f t="shared" si="37"/>
        <v>1318554.5979203342</v>
      </c>
      <c r="AH118" s="64">
        <f t="shared" si="37"/>
        <v>309156.7632614075</v>
      </c>
      <c r="AI118" s="64">
        <f t="shared" si="31"/>
        <v>1627711.3611817416</v>
      </c>
      <c r="AJ118" s="66">
        <v>0</v>
      </c>
      <c r="AK118" s="66">
        <v>0</v>
      </c>
      <c r="AL118" s="64">
        <f t="shared" si="38"/>
        <v>0</v>
      </c>
      <c r="AM118" s="64">
        <f t="shared" si="38"/>
        <v>0</v>
      </c>
      <c r="AN118" s="66">
        <f t="shared" si="39"/>
        <v>1.89</v>
      </c>
      <c r="AO118" s="66">
        <f t="shared" si="39"/>
        <v>0.41</v>
      </c>
      <c r="AP118" s="68">
        <f>IFERROR(INDEX('Encounters and MCO Fees'!Q:Q,MATCH(A:A,'Encounters and MCO Fees'!G:G,0)),0)</f>
        <v>4779387.629752446</v>
      </c>
      <c r="AQ118" s="68">
        <f>IFERROR(INDEX('Encounters and MCO Fees'!R:R,MATCH(A:A,'Encounters and MCO Fees'!G:G,0)),0)</f>
        <v>294510.08740983636</v>
      </c>
      <c r="AR118" s="68">
        <f t="shared" si="32"/>
        <v>5073897.7171622822</v>
      </c>
      <c r="AS118" s="69">
        <f t="shared" si="33"/>
        <v>2030269.4325453159</v>
      </c>
      <c r="AT118" s="69">
        <f>AS118*INDEX('IGT Commitment Suggestions'!H:H,MATCH(G:G,'IGT Commitment Suggestions'!A:A,0))</f>
        <v>892547.65069768461</v>
      </c>
      <c r="AU118" s="105">
        <f t="shared" si="40"/>
        <v>177165.93</v>
      </c>
    </row>
    <row r="119" spans="1:47" x14ac:dyDescent="0.2">
      <c r="A119" s="60" t="s">
        <v>508</v>
      </c>
      <c r="B119" s="61" t="s">
        <v>508</v>
      </c>
      <c r="C119" s="61" t="s">
        <v>509</v>
      </c>
      <c r="D119" s="62" t="s">
        <v>509</v>
      </c>
      <c r="E119" s="63" t="s">
        <v>510</v>
      </c>
      <c r="F119" s="62" t="s">
        <v>162</v>
      </c>
      <c r="G119" s="62" t="s">
        <v>30</v>
      </c>
      <c r="H119" s="62" t="str">
        <f t="shared" si="23"/>
        <v>Urban MRSA Northeast</v>
      </c>
      <c r="I119" s="64">
        <f>INDEX('Encounters and MCO Fees'!N:N,MATCH(A:A,'Encounters and MCO Fees'!G:G,0))</f>
        <v>4209087.7507043704</v>
      </c>
      <c r="J119" s="64">
        <f>INDEX('Encounters and MCO Fees'!M:M,MATCH(A:A,'Encounters and MCO Fees'!G:G,0))</f>
        <v>2962145.9802180892</v>
      </c>
      <c r="K119" s="64">
        <f t="shared" si="24"/>
        <v>7171233.7309224596</v>
      </c>
      <c r="L119" s="64">
        <v>2088268.8816357472</v>
      </c>
      <c r="M119" s="64">
        <v>3391339.2155354307</v>
      </c>
      <c r="N119" s="64">
        <f t="shared" si="25"/>
        <v>5479608.0971711781</v>
      </c>
      <c r="O119" s="64">
        <v>4403995.1945529059</v>
      </c>
      <c r="P119" s="64">
        <v>6255490.2474153377</v>
      </c>
      <c r="Q119" s="64">
        <f t="shared" si="26"/>
        <v>10659485.441968244</v>
      </c>
      <c r="R119" s="64" t="str">
        <f t="shared" si="27"/>
        <v>Yes</v>
      </c>
      <c r="S119" s="65" t="str">
        <f t="shared" si="27"/>
        <v>Yes</v>
      </c>
      <c r="T119" s="66">
        <f>ROUND(INDEX(Summary!H:H,MATCH(H:H,Summary!A:A,0)),2)</f>
        <v>0.6</v>
      </c>
      <c r="U119" s="66">
        <f>ROUND(INDEX(Summary!I:I,MATCH(H:H,Summary!A:A,0)),2)</f>
        <v>1.22</v>
      </c>
      <c r="V119" s="67">
        <f t="shared" si="28"/>
        <v>2525452.650422622</v>
      </c>
      <c r="W119" s="67">
        <f t="shared" si="28"/>
        <v>3613818.0958660687</v>
      </c>
      <c r="X119" s="64">
        <f t="shared" si="29"/>
        <v>6139270.7462886907</v>
      </c>
      <c r="Y119" s="64" t="s">
        <v>163</v>
      </c>
      <c r="Z119" s="64" t="s">
        <v>163</v>
      </c>
      <c r="AA119" s="64" t="b">
        <f t="shared" si="34"/>
        <v>1</v>
      </c>
      <c r="AB119" s="64" t="str">
        <f t="shared" si="35"/>
        <v>Yes</v>
      </c>
      <c r="AC119" s="64" t="str">
        <f t="shared" si="35"/>
        <v>Yes</v>
      </c>
      <c r="AD119" s="64" t="str">
        <f t="shared" si="30"/>
        <v>Yes</v>
      </c>
      <c r="AE119" s="66">
        <f t="shared" si="36"/>
        <v>0.31</v>
      </c>
      <c r="AF119" s="66">
        <f t="shared" si="36"/>
        <v>0.62</v>
      </c>
      <c r="AG119" s="64">
        <f t="shared" si="37"/>
        <v>1304817.2027183548</v>
      </c>
      <c r="AH119" s="64">
        <f t="shared" si="37"/>
        <v>1836530.5077352154</v>
      </c>
      <c r="AI119" s="64">
        <f t="shared" si="31"/>
        <v>3141347.7104535699</v>
      </c>
      <c r="AJ119" s="66">
        <v>0.31</v>
      </c>
      <c r="AK119" s="66">
        <v>0.59</v>
      </c>
      <c r="AL119" s="64">
        <f t="shared" si="38"/>
        <v>1304817.2027183548</v>
      </c>
      <c r="AM119" s="64">
        <f t="shared" si="38"/>
        <v>1747666.1283286726</v>
      </c>
      <c r="AN119" s="66">
        <f t="shared" si="39"/>
        <v>0.90999999999999992</v>
      </c>
      <c r="AO119" s="66">
        <f t="shared" si="39"/>
        <v>1.81</v>
      </c>
      <c r="AP119" s="68">
        <f>IFERROR(INDEX('Encounters and MCO Fees'!Q:Q,MATCH(A:A,'Encounters and MCO Fees'!G:G,0)),0)</f>
        <v>9191754.077335719</v>
      </c>
      <c r="AQ119" s="68">
        <f>IFERROR(INDEX('Encounters and MCO Fees'!R:R,MATCH(A:A,'Encounters and MCO Fees'!G:G,0)),0)</f>
        <v>569569.75119804731</v>
      </c>
      <c r="AR119" s="68">
        <f t="shared" si="32"/>
        <v>9761323.8285337668</v>
      </c>
      <c r="AS119" s="69">
        <f t="shared" si="33"/>
        <v>3905896.1167495023</v>
      </c>
      <c r="AT119" s="69">
        <f>AS119*INDEX('IGT Commitment Suggestions'!H:H,MATCH(G:G,'IGT Commitment Suggestions'!A:A,0))</f>
        <v>1910070.8023659757</v>
      </c>
      <c r="AU119" s="105">
        <f t="shared" si="40"/>
        <v>379138.83</v>
      </c>
    </row>
    <row r="120" spans="1:47" ht="23.25" x14ac:dyDescent="0.2">
      <c r="A120" s="60" t="s">
        <v>511</v>
      </c>
      <c r="B120" s="61" t="s">
        <v>511</v>
      </c>
      <c r="C120" s="61" t="s">
        <v>512</v>
      </c>
      <c r="D120" s="62" t="s">
        <v>512</v>
      </c>
      <c r="E120" s="63" t="s">
        <v>513</v>
      </c>
      <c r="F120" s="62" t="s">
        <v>162</v>
      </c>
      <c r="G120" s="62" t="s">
        <v>22</v>
      </c>
      <c r="H120" s="62" t="str">
        <f t="shared" si="23"/>
        <v>Urban Bexar</v>
      </c>
      <c r="I120" s="64">
        <f>INDEX('Encounters and MCO Fees'!N:N,MATCH(A:A,'Encounters and MCO Fees'!G:G,0))</f>
        <v>2281633.0328645026</v>
      </c>
      <c r="J120" s="64">
        <f>INDEX('Encounters and MCO Fees'!M:M,MATCH(A:A,'Encounters and MCO Fees'!G:G,0))</f>
        <v>3708541.6393577904</v>
      </c>
      <c r="K120" s="64">
        <f t="shared" si="24"/>
        <v>5990174.672222293</v>
      </c>
      <c r="L120" s="64">
        <v>1887353.7864138335</v>
      </c>
      <c r="M120" s="64">
        <v>781631.96519831778</v>
      </c>
      <c r="N120" s="64">
        <f t="shared" si="25"/>
        <v>2668985.751612151</v>
      </c>
      <c r="O120" s="64">
        <v>1977998.2520731241</v>
      </c>
      <c r="P120" s="64">
        <v>892420.95291224262</v>
      </c>
      <c r="Q120" s="64">
        <f t="shared" si="26"/>
        <v>2870419.2049853667</v>
      </c>
      <c r="R120" s="64" t="str">
        <f t="shared" si="27"/>
        <v>Yes</v>
      </c>
      <c r="S120" s="65" t="str">
        <f t="shared" si="27"/>
        <v>Yes</v>
      </c>
      <c r="T120" s="66">
        <f>ROUND(INDEX(Summary!H:H,MATCH(H:H,Summary!A:A,0)),2)</f>
        <v>0.49</v>
      </c>
      <c r="U120" s="66">
        <f>ROUND(INDEX(Summary!I:I,MATCH(H:H,Summary!A:A,0)),2)</f>
        <v>0.56999999999999995</v>
      </c>
      <c r="V120" s="67">
        <f t="shared" si="28"/>
        <v>1118000.1861036064</v>
      </c>
      <c r="W120" s="67">
        <f t="shared" si="28"/>
        <v>2113868.7344339401</v>
      </c>
      <c r="X120" s="64">
        <f t="shared" si="29"/>
        <v>3231868.9205375463</v>
      </c>
      <c r="Y120" s="64" t="s">
        <v>163</v>
      </c>
      <c r="Z120" s="64" t="s">
        <v>163</v>
      </c>
      <c r="AA120" s="64" t="b">
        <f t="shared" si="34"/>
        <v>1</v>
      </c>
      <c r="AB120" s="64" t="str">
        <f t="shared" si="35"/>
        <v>Yes</v>
      </c>
      <c r="AC120" s="64" t="str">
        <f t="shared" si="35"/>
        <v>No</v>
      </c>
      <c r="AD120" s="64" t="str">
        <f t="shared" si="30"/>
        <v>Yes</v>
      </c>
      <c r="AE120" s="66">
        <f t="shared" si="36"/>
        <v>0.26</v>
      </c>
      <c r="AF120" s="66">
        <f t="shared" si="36"/>
        <v>0</v>
      </c>
      <c r="AG120" s="64">
        <f t="shared" si="37"/>
        <v>593224.58854477073</v>
      </c>
      <c r="AH120" s="64">
        <f t="shared" si="37"/>
        <v>0</v>
      </c>
      <c r="AI120" s="64">
        <f t="shared" si="31"/>
        <v>593224.58854477073</v>
      </c>
      <c r="AJ120" s="66">
        <v>0.21</v>
      </c>
      <c r="AK120" s="66">
        <v>0</v>
      </c>
      <c r="AL120" s="64">
        <f t="shared" si="38"/>
        <v>479142.93690154556</v>
      </c>
      <c r="AM120" s="64">
        <f t="shared" si="38"/>
        <v>0</v>
      </c>
      <c r="AN120" s="66">
        <f t="shared" si="39"/>
        <v>0.7</v>
      </c>
      <c r="AO120" s="66">
        <f t="shared" si="39"/>
        <v>0.56999999999999995</v>
      </c>
      <c r="AP120" s="68">
        <f>IFERROR(INDEX('Encounters and MCO Fees'!Q:Q,MATCH(A:A,'Encounters and MCO Fees'!G:G,0)),0)</f>
        <v>3711011.8574390919</v>
      </c>
      <c r="AQ120" s="68">
        <f>IFERROR(INDEX('Encounters and MCO Fees'!R:R,MATCH(A:A,'Encounters and MCO Fees'!G:G,0)),0)</f>
        <v>228803.26823688581</v>
      </c>
      <c r="AR120" s="68">
        <f t="shared" si="32"/>
        <v>3939815.1256759777</v>
      </c>
      <c r="AS120" s="69">
        <f t="shared" si="33"/>
        <v>1576477.624387986</v>
      </c>
      <c r="AT120" s="69">
        <f>AS120*INDEX('IGT Commitment Suggestions'!H:H,MATCH(G:G,'IGT Commitment Suggestions'!A:A,0))</f>
        <v>689123.14797000366</v>
      </c>
      <c r="AU120" s="105">
        <f t="shared" si="40"/>
        <v>136787.26</v>
      </c>
    </row>
    <row r="121" spans="1:47" ht="23.25" x14ac:dyDescent="0.2">
      <c r="A121" s="60" t="s">
        <v>514</v>
      </c>
      <c r="B121" s="61" t="s">
        <v>514</v>
      </c>
      <c r="C121" s="61" t="s">
        <v>515</v>
      </c>
      <c r="D121" s="62" t="s">
        <v>515</v>
      </c>
      <c r="E121" s="63" t="s">
        <v>516</v>
      </c>
      <c r="F121" s="62" t="s">
        <v>162</v>
      </c>
      <c r="G121" s="62" t="s">
        <v>32</v>
      </c>
      <c r="H121" s="62" t="str">
        <f t="shared" si="23"/>
        <v>Urban Nueces</v>
      </c>
      <c r="I121" s="64">
        <f>INDEX('Encounters and MCO Fees'!N:N,MATCH(A:A,'Encounters and MCO Fees'!G:G,0))</f>
        <v>2486542.6594283218</v>
      </c>
      <c r="J121" s="64">
        <f>INDEX('Encounters and MCO Fees'!M:M,MATCH(A:A,'Encounters and MCO Fees'!G:G,0))</f>
        <v>2407874.9854564136</v>
      </c>
      <c r="K121" s="64">
        <f t="shared" si="24"/>
        <v>4894417.6448847353</v>
      </c>
      <c r="L121" s="64">
        <v>1230244.6958133122</v>
      </c>
      <c r="M121" s="64">
        <v>1497750.1355102302</v>
      </c>
      <c r="N121" s="64">
        <f t="shared" si="25"/>
        <v>2727994.8313235426</v>
      </c>
      <c r="O121" s="64">
        <v>1955737.8005447206</v>
      </c>
      <c r="P121" s="64">
        <v>1748233.3985025377</v>
      </c>
      <c r="Q121" s="64">
        <f t="shared" si="26"/>
        <v>3703971.1990472581</v>
      </c>
      <c r="R121" s="64" t="str">
        <f t="shared" si="27"/>
        <v>Yes</v>
      </c>
      <c r="S121" s="65" t="str">
        <f t="shared" si="27"/>
        <v>Yes</v>
      </c>
      <c r="T121" s="66">
        <f>ROUND(INDEX(Summary!H:H,MATCH(H:H,Summary!A:A,0)),2)</f>
        <v>0.3</v>
      </c>
      <c r="U121" s="66">
        <f>ROUND(INDEX(Summary!I:I,MATCH(H:H,Summary!A:A,0)),2)</f>
        <v>0.81</v>
      </c>
      <c r="V121" s="67">
        <f t="shared" si="28"/>
        <v>745962.79782849655</v>
      </c>
      <c r="W121" s="67">
        <f t="shared" si="28"/>
        <v>1950378.7382196952</v>
      </c>
      <c r="X121" s="64">
        <f t="shared" si="29"/>
        <v>2696341.5360481916</v>
      </c>
      <c r="Y121" s="64" t="s">
        <v>163</v>
      </c>
      <c r="Z121" s="64" t="s">
        <v>163</v>
      </c>
      <c r="AA121" s="64" t="b">
        <f t="shared" si="34"/>
        <v>1</v>
      </c>
      <c r="AB121" s="64" t="str">
        <f t="shared" si="35"/>
        <v>Yes</v>
      </c>
      <c r="AC121" s="64" t="str">
        <f t="shared" si="35"/>
        <v>No</v>
      </c>
      <c r="AD121" s="64" t="str">
        <f t="shared" si="30"/>
        <v>Yes</v>
      </c>
      <c r="AE121" s="66">
        <f t="shared" si="36"/>
        <v>0.34</v>
      </c>
      <c r="AF121" s="66">
        <f t="shared" si="36"/>
        <v>0</v>
      </c>
      <c r="AG121" s="64">
        <f t="shared" si="37"/>
        <v>845424.50420562946</v>
      </c>
      <c r="AH121" s="64">
        <f t="shared" si="37"/>
        <v>0</v>
      </c>
      <c r="AI121" s="64">
        <f t="shared" si="31"/>
        <v>845424.50420562946</v>
      </c>
      <c r="AJ121" s="66">
        <v>0.33</v>
      </c>
      <c r="AK121" s="66">
        <v>0</v>
      </c>
      <c r="AL121" s="64">
        <f t="shared" si="38"/>
        <v>820559.07761134626</v>
      </c>
      <c r="AM121" s="64">
        <f t="shared" si="38"/>
        <v>0</v>
      </c>
      <c r="AN121" s="66">
        <f t="shared" si="39"/>
        <v>0.63</v>
      </c>
      <c r="AO121" s="66">
        <f t="shared" si="39"/>
        <v>0.81</v>
      </c>
      <c r="AP121" s="68">
        <f>IFERROR(INDEX('Encounters and MCO Fees'!Q:Q,MATCH(A:A,'Encounters and MCO Fees'!G:G,0)),0)</f>
        <v>3516900.6136595379</v>
      </c>
      <c r="AQ121" s="68">
        <f>IFERROR(INDEX('Encounters and MCO Fees'!R:R,MATCH(A:A,'Encounters and MCO Fees'!G:G,0)),0)</f>
        <v>218900.5786995443</v>
      </c>
      <c r="AR121" s="68">
        <f t="shared" si="32"/>
        <v>3735801.1923590824</v>
      </c>
      <c r="AS121" s="69">
        <f t="shared" si="33"/>
        <v>1494843.4891105636</v>
      </c>
      <c r="AT121" s="69">
        <f>AS121*INDEX('IGT Commitment Suggestions'!H:H,MATCH(G:G,'IGT Commitment Suggestions'!A:A,0))</f>
        <v>737972.35391409742</v>
      </c>
      <c r="AU121" s="105">
        <f t="shared" si="40"/>
        <v>146483.56</v>
      </c>
    </row>
    <row r="122" spans="1:47" x14ac:dyDescent="0.2">
      <c r="A122" s="60" t="s">
        <v>517</v>
      </c>
      <c r="B122" s="61" t="s">
        <v>517</v>
      </c>
      <c r="C122" s="61" t="s">
        <v>518</v>
      </c>
      <c r="D122" s="62" t="s">
        <v>518</v>
      </c>
      <c r="E122" s="63" t="s">
        <v>519</v>
      </c>
      <c r="F122" s="62" t="s">
        <v>162</v>
      </c>
      <c r="G122" s="62" t="s">
        <v>34</v>
      </c>
      <c r="H122" s="62" t="str">
        <f t="shared" si="23"/>
        <v>Urban Travis</v>
      </c>
      <c r="I122" s="64">
        <f>INDEX('Encounters and MCO Fees'!N:N,MATCH(A:A,'Encounters and MCO Fees'!G:G,0))</f>
        <v>2991569.4669726822</v>
      </c>
      <c r="J122" s="64">
        <f>INDEX('Encounters and MCO Fees'!M:M,MATCH(A:A,'Encounters and MCO Fees'!G:G,0))</f>
        <v>1384548.7430463892</v>
      </c>
      <c r="K122" s="64">
        <f t="shared" si="24"/>
        <v>4376118.2100190716</v>
      </c>
      <c r="L122" s="64">
        <v>2348513.0986250318</v>
      </c>
      <c r="M122" s="64">
        <v>1581510.7170537426</v>
      </c>
      <c r="N122" s="64">
        <f t="shared" si="25"/>
        <v>3930023.8156787744</v>
      </c>
      <c r="O122" s="64">
        <v>5754867.0112786386</v>
      </c>
      <c r="P122" s="64">
        <v>1356484.4217317412</v>
      </c>
      <c r="Q122" s="64">
        <f t="shared" si="26"/>
        <v>7111351.4330103798</v>
      </c>
      <c r="R122" s="64" t="str">
        <f t="shared" si="27"/>
        <v>Yes</v>
      </c>
      <c r="S122" s="65" t="str">
        <f t="shared" si="27"/>
        <v>Yes</v>
      </c>
      <c r="T122" s="66">
        <f>ROUND(INDEX(Summary!H:H,MATCH(H:H,Summary!A:A,0)),2)</f>
        <v>0.4</v>
      </c>
      <c r="U122" s="66">
        <f>ROUND(INDEX(Summary!I:I,MATCH(H:H,Summary!A:A,0)),2)</f>
        <v>1.2</v>
      </c>
      <c r="V122" s="67">
        <f t="shared" si="28"/>
        <v>1196627.7867890729</v>
      </c>
      <c r="W122" s="67">
        <f t="shared" si="28"/>
        <v>1661458.4916556671</v>
      </c>
      <c r="X122" s="64">
        <f t="shared" si="29"/>
        <v>2858086.27844474</v>
      </c>
      <c r="Y122" s="64" t="s">
        <v>163</v>
      </c>
      <c r="Z122" s="64" t="s">
        <v>163</v>
      </c>
      <c r="AA122" s="64" t="b">
        <f t="shared" si="34"/>
        <v>1</v>
      </c>
      <c r="AB122" s="64" t="str">
        <f t="shared" si="35"/>
        <v>Yes</v>
      </c>
      <c r="AC122" s="64" t="str">
        <f t="shared" si="35"/>
        <v>No</v>
      </c>
      <c r="AD122" s="64" t="str">
        <f t="shared" si="30"/>
        <v>Yes</v>
      </c>
      <c r="AE122" s="66">
        <f t="shared" si="36"/>
        <v>1.06</v>
      </c>
      <c r="AF122" s="66">
        <f t="shared" si="36"/>
        <v>0</v>
      </c>
      <c r="AG122" s="64">
        <f t="shared" si="37"/>
        <v>3171063.6349910432</v>
      </c>
      <c r="AH122" s="64">
        <f t="shared" si="37"/>
        <v>0</v>
      </c>
      <c r="AI122" s="64">
        <f t="shared" si="31"/>
        <v>3171063.6349910432</v>
      </c>
      <c r="AJ122" s="66">
        <v>1.06</v>
      </c>
      <c r="AK122" s="66">
        <v>0</v>
      </c>
      <c r="AL122" s="64">
        <f t="shared" si="38"/>
        <v>3171063.6349910432</v>
      </c>
      <c r="AM122" s="64">
        <f t="shared" si="38"/>
        <v>0</v>
      </c>
      <c r="AN122" s="66">
        <f t="shared" si="39"/>
        <v>1.46</v>
      </c>
      <c r="AO122" s="66">
        <f t="shared" si="39"/>
        <v>1.2</v>
      </c>
      <c r="AP122" s="68">
        <f>IFERROR(INDEX('Encounters and MCO Fees'!Q:Q,MATCH(A:A,'Encounters and MCO Fees'!G:G,0)),0)</f>
        <v>6029149.9134357832</v>
      </c>
      <c r="AQ122" s="68">
        <f>IFERROR(INDEX('Encounters and MCO Fees'!R:R,MATCH(A:A,'Encounters and MCO Fees'!G:G,0)),0)</f>
        <v>370741.98212088819</v>
      </c>
      <c r="AR122" s="68">
        <f t="shared" si="32"/>
        <v>6399891.8955566715</v>
      </c>
      <c r="AS122" s="69">
        <f t="shared" si="33"/>
        <v>2560852.743088047</v>
      </c>
      <c r="AT122" s="69">
        <f>AS122*INDEX('IGT Commitment Suggestions'!H:H,MATCH(G:G,'IGT Commitment Suggestions'!A:A,0))</f>
        <v>1255444.0354231063</v>
      </c>
      <c r="AU122" s="105">
        <f t="shared" si="40"/>
        <v>249198.92</v>
      </c>
    </row>
    <row r="123" spans="1:47" x14ac:dyDescent="0.2">
      <c r="A123" s="60" t="s">
        <v>520</v>
      </c>
      <c r="B123" s="61" t="s">
        <v>520</v>
      </c>
      <c r="C123" s="61" t="s">
        <v>521</v>
      </c>
      <c r="D123" s="62" t="s">
        <v>521</v>
      </c>
      <c r="E123" s="63" t="s">
        <v>522</v>
      </c>
      <c r="F123" s="62" t="s">
        <v>162</v>
      </c>
      <c r="G123" s="62" t="s">
        <v>34</v>
      </c>
      <c r="H123" s="62" t="str">
        <f t="shared" si="23"/>
        <v>Urban Travis</v>
      </c>
      <c r="I123" s="64">
        <f>INDEX('Encounters and MCO Fees'!N:N,MATCH(A:A,'Encounters and MCO Fees'!G:G,0))</f>
        <v>2276868.7591514364</v>
      </c>
      <c r="J123" s="64">
        <f>INDEX('Encounters and MCO Fees'!M:M,MATCH(A:A,'Encounters and MCO Fees'!G:G,0))</f>
        <v>1511784.8170270734</v>
      </c>
      <c r="K123" s="64">
        <f t="shared" si="24"/>
        <v>3788653.5761785097</v>
      </c>
      <c r="L123" s="64">
        <v>1796599.7753932229</v>
      </c>
      <c r="M123" s="64">
        <v>1651213.8735983754</v>
      </c>
      <c r="N123" s="64">
        <f t="shared" si="25"/>
        <v>3447813.6489915983</v>
      </c>
      <c r="O123" s="64">
        <v>7078114.618472999</v>
      </c>
      <c r="P123" s="64">
        <v>1813406.2729891022</v>
      </c>
      <c r="Q123" s="64">
        <f t="shared" si="26"/>
        <v>8891520.8914621007</v>
      </c>
      <c r="R123" s="64" t="str">
        <f t="shared" si="27"/>
        <v>Yes</v>
      </c>
      <c r="S123" s="65" t="str">
        <f t="shared" si="27"/>
        <v>Yes</v>
      </c>
      <c r="T123" s="66">
        <f>ROUND(INDEX(Summary!H:H,MATCH(H:H,Summary!A:A,0)),2)</f>
        <v>0.4</v>
      </c>
      <c r="U123" s="66">
        <f>ROUND(INDEX(Summary!I:I,MATCH(H:H,Summary!A:A,0)),2)</f>
        <v>1.2</v>
      </c>
      <c r="V123" s="67">
        <f t="shared" si="28"/>
        <v>910747.50366057456</v>
      </c>
      <c r="W123" s="67">
        <f t="shared" si="28"/>
        <v>1814141.7804324881</v>
      </c>
      <c r="X123" s="64">
        <f t="shared" si="29"/>
        <v>2724889.2840930624</v>
      </c>
      <c r="Y123" s="64" t="s">
        <v>163</v>
      </c>
      <c r="Z123" s="64" t="s">
        <v>163</v>
      </c>
      <c r="AA123" s="64" t="b">
        <f t="shared" si="34"/>
        <v>1</v>
      </c>
      <c r="AB123" s="64" t="str">
        <f t="shared" si="35"/>
        <v>Yes</v>
      </c>
      <c r="AC123" s="64" t="str">
        <f t="shared" si="35"/>
        <v>No</v>
      </c>
      <c r="AD123" s="64" t="str">
        <f t="shared" si="30"/>
        <v>Yes</v>
      </c>
      <c r="AE123" s="66">
        <f t="shared" si="36"/>
        <v>1.89</v>
      </c>
      <c r="AF123" s="66">
        <f t="shared" si="36"/>
        <v>0</v>
      </c>
      <c r="AG123" s="64">
        <f t="shared" si="37"/>
        <v>4303281.9547962146</v>
      </c>
      <c r="AH123" s="64">
        <f t="shared" si="37"/>
        <v>0</v>
      </c>
      <c r="AI123" s="64">
        <f t="shared" si="31"/>
        <v>4303281.9547962146</v>
      </c>
      <c r="AJ123" s="66">
        <v>1.88</v>
      </c>
      <c r="AK123" s="66">
        <v>0</v>
      </c>
      <c r="AL123" s="64">
        <f t="shared" si="38"/>
        <v>4280513.2672047</v>
      </c>
      <c r="AM123" s="64">
        <f t="shared" si="38"/>
        <v>0</v>
      </c>
      <c r="AN123" s="66">
        <f t="shared" si="39"/>
        <v>2.2799999999999998</v>
      </c>
      <c r="AO123" s="66">
        <f t="shared" si="39"/>
        <v>1.2</v>
      </c>
      <c r="AP123" s="68">
        <f>IFERROR(INDEX('Encounters and MCO Fees'!Q:Q,MATCH(A:A,'Encounters and MCO Fees'!G:G,0)),0)</f>
        <v>7005402.5512977624</v>
      </c>
      <c r="AQ123" s="68">
        <f>IFERROR(INDEX('Encounters and MCO Fees'!R:R,MATCH(A:A,'Encounters and MCO Fees'!G:G,0)),0)</f>
        <v>437379.52664513123</v>
      </c>
      <c r="AR123" s="68">
        <f t="shared" si="32"/>
        <v>7442782.0779428938</v>
      </c>
      <c r="AS123" s="69">
        <f t="shared" si="33"/>
        <v>2978154.8206680701</v>
      </c>
      <c r="AT123" s="69">
        <f>AS123*INDEX('IGT Commitment Suggestions'!H:H,MATCH(G:G,'IGT Commitment Suggestions'!A:A,0))</f>
        <v>1460024.0940311453</v>
      </c>
      <c r="AU123" s="105">
        <f t="shared" si="40"/>
        <v>289806.96999999997</v>
      </c>
    </row>
    <row r="124" spans="1:47" ht="23.25" x14ac:dyDescent="0.2">
      <c r="A124" s="60" t="s">
        <v>523</v>
      </c>
      <c r="B124" s="61" t="s">
        <v>523</v>
      </c>
      <c r="C124" s="61" t="s">
        <v>524</v>
      </c>
      <c r="D124" s="62" t="s">
        <v>524</v>
      </c>
      <c r="E124" s="63" t="s">
        <v>525</v>
      </c>
      <c r="F124" s="62" t="s">
        <v>180</v>
      </c>
      <c r="G124" s="62" t="s">
        <v>23</v>
      </c>
      <c r="H124" s="62" t="str">
        <f t="shared" si="23"/>
        <v>State-Owned Non-IMD Dallas</v>
      </c>
      <c r="I124" s="64">
        <f>INDEX('Encounters and MCO Fees'!N:N,MATCH(A:A,'Encounters and MCO Fees'!G:G,0))</f>
        <v>10206527.845688591</v>
      </c>
      <c r="J124" s="64">
        <f>INDEX('Encounters and MCO Fees'!M:M,MATCH(A:A,'Encounters and MCO Fees'!G:G,0))</f>
        <v>3857071.273729648</v>
      </c>
      <c r="K124" s="64">
        <f t="shared" si="24"/>
        <v>14063599.119418239</v>
      </c>
      <c r="L124" s="64">
        <v>9888259.3439949397</v>
      </c>
      <c r="M124" s="64">
        <v>5175844.0168533009</v>
      </c>
      <c r="N124" s="64">
        <f t="shared" si="25"/>
        <v>15064103.360848241</v>
      </c>
      <c r="O124" s="64">
        <v>27366889.156828701</v>
      </c>
      <c r="P124" s="64">
        <v>8387927.9344390715</v>
      </c>
      <c r="Q124" s="64">
        <f t="shared" si="26"/>
        <v>35754817.091267772</v>
      </c>
      <c r="R124" s="64" t="str">
        <f t="shared" si="27"/>
        <v>Yes</v>
      </c>
      <c r="S124" s="65" t="str">
        <f t="shared" si="27"/>
        <v>Yes</v>
      </c>
      <c r="T124" s="66">
        <f>ROUND(INDEX(Summary!H:H,MATCH(H:H,Summary!A:A,0)),2)</f>
        <v>0.97</v>
      </c>
      <c r="U124" s="66">
        <f>ROUND(INDEX(Summary!I:I,MATCH(H:H,Summary!A:A,0)),2)</f>
        <v>1.34</v>
      </c>
      <c r="V124" s="67">
        <f t="shared" si="28"/>
        <v>9900332.0103179328</v>
      </c>
      <c r="W124" s="67">
        <f t="shared" si="28"/>
        <v>5168475.5067977291</v>
      </c>
      <c r="X124" s="64">
        <f t="shared" si="29"/>
        <v>15068807.517115662</v>
      </c>
      <c r="Y124" s="64" t="s">
        <v>163</v>
      </c>
      <c r="Z124" s="64" t="s">
        <v>163</v>
      </c>
      <c r="AA124" s="64" t="b">
        <f t="shared" si="34"/>
        <v>1</v>
      </c>
      <c r="AB124" s="64" t="str">
        <f t="shared" si="35"/>
        <v>Yes</v>
      </c>
      <c r="AC124" s="64" t="str">
        <f t="shared" si="35"/>
        <v>Yes</v>
      </c>
      <c r="AD124" s="64" t="str">
        <f t="shared" si="30"/>
        <v>Yes</v>
      </c>
      <c r="AE124" s="66">
        <f t="shared" si="36"/>
        <v>1.19</v>
      </c>
      <c r="AF124" s="66">
        <f t="shared" si="36"/>
        <v>0.57999999999999996</v>
      </c>
      <c r="AG124" s="64">
        <f t="shared" si="37"/>
        <v>12145768.136369422</v>
      </c>
      <c r="AH124" s="64">
        <f t="shared" si="37"/>
        <v>2237101.3387631956</v>
      </c>
      <c r="AI124" s="64">
        <f t="shared" si="31"/>
        <v>14382869.475132618</v>
      </c>
      <c r="AJ124" s="66">
        <v>1.19</v>
      </c>
      <c r="AK124" s="66">
        <v>0.57999999999999996</v>
      </c>
      <c r="AL124" s="64">
        <f t="shared" si="38"/>
        <v>12145768.136369422</v>
      </c>
      <c r="AM124" s="64">
        <f t="shared" si="38"/>
        <v>2237101.3387631956</v>
      </c>
      <c r="AN124" s="66">
        <f t="shared" si="39"/>
        <v>2.16</v>
      </c>
      <c r="AO124" s="66">
        <f t="shared" si="39"/>
        <v>1.92</v>
      </c>
      <c r="AP124" s="68">
        <f>IFERROR(INDEX('Encounters and MCO Fees'!Q:Q,MATCH(A:A,'Encounters and MCO Fees'!G:G,0)),0)</f>
        <v>29451676.992248282</v>
      </c>
      <c r="AQ124" s="68">
        <f>IFERROR(INDEX('Encounters and MCO Fees'!R:R,MATCH(A:A,'Encounters and MCO Fees'!G:G,0)),0)</f>
        <v>1867957.5610894701</v>
      </c>
      <c r="AR124" s="68">
        <f t="shared" si="32"/>
        <v>31319634.553337753</v>
      </c>
      <c r="AS124" s="69">
        <f t="shared" si="33"/>
        <v>12532238.570172573</v>
      </c>
      <c r="AT124" s="69">
        <f>AS124*INDEX('IGT Commitment Suggestions'!H:H,MATCH(G:G,'IGT Commitment Suggestions'!A:A,0))</f>
        <v>6161629.7846828727</v>
      </c>
      <c r="AU124" s="105">
        <f t="shared" si="40"/>
        <v>1223050.53</v>
      </c>
    </row>
    <row r="125" spans="1:47" ht="23.25" x14ac:dyDescent="0.2">
      <c r="A125" s="60" t="s">
        <v>526</v>
      </c>
      <c r="B125" s="61" t="s">
        <v>526</v>
      </c>
      <c r="C125" s="61" t="s">
        <v>527</v>
      </c>
      <c r="D125" s="62" t="s">
        <v>527</v>
      </c>
      <c r="E125" s="63" t="s">
        <v>528</v>
      </c>
      <c r="F125" s="62" t="s">
        <v>162</v>
      </c>
      <c r="G125" s="62" t="s">
        <v>25</v>
      </c>
      <c r="H125" s="62" t="str">
        <f t="shared" si="23"/>
        <v>Urban Harris</v>
      </c>
      <c r="I125" s="64">
        <f>INDEX('Encounters and MCO Fees'!N:N,MATCH(A:A,'Encounters and MCO Fees'!G:G,0))</f>
        <v>2495798.936294849</v>
      </c>
      <c r="J125" s="64">
        <f>INDEX('Encounters and MCO Fees'!M:M,MATCH(A:A,'Encounters and MCO Fees'!G:G,0))</f>
        <v>2887545.3490428254</v>
      </c>
      <c r="K125" s="64">
        <f t="shared" si="24"/>
        <v>5383344.2853376744</v>
      </c>
      <c r="L125" s="64">
        <v>4253247.8643227927</v>
      </c>
      <c r="M125" s="64">
        <v>1854266.1690817252</v>
      </c>
      <c r="N125" s="64">
        <f t="shared" si="25"/>
        <v>6107514.0334045179</v>
      </c>
      <c r="O125" s="64">
        <v>12447102.884287681</v>
      </c>
      <c r="P125" s="64">
        <v>3984400.3429812524</v>
      </c>
      <c r="Q125" s="64">
        <f t="shared" si="26"/>
        <v>16431503.227268934</v>
      </c>
      <c r="R125" s="64" t="str">
        <f t="shared" si="27"/>
        <v>Yes</v>
      </c>
      <c r="S125" s="65" t="str">
        <f t="shared" si="27"/>
        <v>Yes</v>
      </c>
      <c r="T125" s="66">
        <f>ROUND(INDEX(Summary!H:H,MATCH(H:H,Summary!A:A,0)),2)</f>
        <v>1.89</v>
      </c>
      <c r="U125" s="66">
        <f>ROUND(INDEX(Summary!I:I,MATCH(H:H,Summary!A:A,0)),2)</f>
        <v>0.41</v>
      </c>
      <c r="V125" s="67">
        <f t="shared" si="28"/>
        <v>4717059.9895972647</v>
      </c>
      <c r="W125" s="67">
        <f t="shared" si="28"/>
        <v>1183893.5931075583</v>
      </c>
      <c r="X125" s="64">
        <f t="shared" si="29"/>
        <v>5900953.5827048235</v>
      </c>
      <c r="Y125" s="64" t="s">
        <v>163</v>
      </c>
      <c r="Z125" s="64" t="s">
        <v>163</v>
      </c>
      <c r="AA125" s="64" t="b">
        <f t="shared" si="34"/>
        <v>1</v>
      </c>
      <c r="AB125" s="64" t="str">
        <f t="shared" si="35"/>
        <v>No</v>
      </c>
      <c r="AC125" s="64" t="str">
        <f t="shared" si="35"/>
        <v>Yes</v>
      </c>
      <c r="AD125" s="64" t="str">
        <f t="shared" si="30"/>
        <v>Yes</v>
      </c>
      <c r="AE125" s="66">
        <f t="shared" si="36"/>
        <v>2.16</v>
      </c>
      <c r="AF125" s="66">
        <f t="shared" si="36"/>
        <v>0.68</v>
      </c>
      <c r="AG125" s="64">
        <f t="shared" si="37"/>
        <v>5390925.7023968743</v>
      </c>
      <c r="AH125" s="64">
        <f t="shared" si="37"/>
        <v>1963530.8373491215</v>
      </c>
      <c r="AI125" s="64">
        <f t="shared" si="31"/>
        <v>7354456.5397459958</v>
      </c>
      <c r="AJ125" s="66">
        <v>0</v>
      </c>
      <c r="AK125" s="66">
        <v>0.01</v>
      </c>
      <c r="AL125" s="64">
        <f t="shared" si="38"/>
        <v>0</v>
      </c>
      <c r="AM125" s="64">
        <f t="shared" si="38"/>
        <v>28875.453490428255</v>
      </c>
      <c r="AN125" s="66">
        <f t="shared" si="39"/>
        <v>1.89</v>
      </c>
      <c r="AO125" s="66">
        <f t="shared" si="39"/>
        <v>0.42</v>
      </c>
      <c r="AP125" s="68">
        <f>IFERROR(INDEX('Encounters and MCO Fees'!Q:Q,MATCH(A:A,'Encounters and MCO Fees'!G:G,0)),0)</f>
        <v>5929829.0361952512</v>
      </c>
      <c r="AQ125" s="68">
        <f>IFERROR(INDEX('Encounters and MCO Fees'!R:R,MATCH(A:A,'Encounters and MCO Fees'!G:G,0)),0)</f>
        <v>364071.85813783843</v>
      </c>
      <c r="AR125" s="68">
        <f t="shared" si="32"/>
        <v>6293900.8943330897</v>
      </c>
      <c r="AS125" s="69">
        <f t="shared" si="33"/>
        <v>2518441.5038584429</v>
      </c>
      <c r="AT125" s="69">
        <f>AS125*INDEX('IGT Commitment Suggestions'!H:H,MATCH(G:G,'IGT Commitment Suggestions'!A:A,0))</f>
        <v>1107158.0016206666</v>
      </c>
      <c r="AU125" s="105">
        <f t="shared" si="40"/>
        <v>219764.94</v>
      </c>
    </row>
    <row r="126" spans="1:47" ht="23.25" x14ac:dyDescent="0.2">
      <c r="A126" s="60" t="s">
        <v>529</v>
      </c>
      <c r="B126" s="61" t="s">
        <v>529</v>
      </c>
      <c r="C126" s="61" t="s">
        <v>530</v>
      </c>
      <c r="D126" s="62" t="s">
        <v>530</v>
      </c>
      <c r="E126" s="63" t="s">
        <v>531</v>
      </c>
      <c r="F126" s="62" t="s">
        <v>162</v>
      </c>
      <c r="G126" s="62" t="s">
        <v>34</v>
      </c>
      <c r="H126" s="62" t="str">
        <f t="shared" si="23"/>
        <v>Urban Travis</v>
      </c>
      <c r="I126" s="64">
        <f>INDEX('Encounters and MCO Fees'!N:N,MATCH(A:A,'Encounters and MCO Fees'!G:G,0))</f>
        <v>1345906.457925057</v>
      </c>
      <c r="J126" s="64">
        <f>INDEX('Encounters and MCO Fees'!M:M,MATCH(A:A,'Encounters and MCO Fees'!G:G,0))</f>
        <v>2481338.3080322375</v>
      </c>
      <c r="K126" s="64">
        <f t="shared" si="24"/>
        <v>3827244.7659572945</v>
      </c>
      <c r="L126" s="64">
        <v>1736128.4345007674</v>
      </c>
      <c r="M126" s="64">
        <v>2451705.8805706846</v>
      </c>
      <c r="N126" s="64">
        <f t="shared" si="25"/>
        <v>4187834.3150714519</v>
      </c>
      <c r="O126" s="64">
        <v>5212458.7436465602</v>
      </c>
      <c r="P126" s="64">
        <v>2775187.7762677209</v>
      </c>
      <c r="Q126" s="64">
        <f t="shared" si="26"/>
        <v>7987646.5199142806</v>
      </c>
      <c r="R126" s="64" t="str">
        <f t="shared" si="27"/>
        <v>Yes</v>
      </c>
      <c r="S126" s="65" t="str">
        <f t="shared" si="27"/>
        <v>Yes</v>
      </c>
      <c r="T126" s="66">
        <f>ROUND(INDEX(Summary!H:H,MATCH(H:H,Summary!A:A,0)),2)</f>
        <v>0.4</v>
      </c>
      <c r="U126" s="66">
        <f>ROUND(INDEX(Summary!I:I,MATCH(H:H,Summary!A:A,0)),2)</f>
        <v>1.2</v>
      </c>
      <c r="V126" s="67">
        <f t="shared" si="28"/>
        <v>538362.58317002282</v>
      </c>
      <c r="W126" s="67">
        <f t="shared" si="28"/>
        <v>2977605.9696386848</v>
      </c>
      <c r="X126" s="64">
        <f t="shared" si="29"/>
        <v>3515968.5528087076</v>
      </c>
      <c r="Y126" s="64" t="s">
        <v>163</v>
      </c>
      <c r="Z126" s="64" t="s">
        <v>163</v>
      </c>
      <c r="AA126" s="64" t="b">
        <f t="shared" si="34"/>
        <v>1</v>
      </c>
      <c r="AB126" s="64" t="str">
        <f t="shared" si="35"/>
        <v>Yes</v>
      </c>
      <c r="AC126" s="64" t="str">
        <f t="shared" si="35"/>
        <v>No</v>
      </c>
      <c r="AD126" s="64" t="str">
        <f t="shared" si="30"/>
        <v>Yes</v>
      </c>
      <c r="AE126" s="66">
        <f t="shared" si="36"/>
        <v>2.42</v>
      </c>
      <c r="AF126" s="66">
        <f t="shared" si="36"/>
        <v>0</v>
      </c>
      <c r="AG126" s="64">
        <f t="shared" si="37"/>
        <v>3257093.6281786379</v>
      </c>
      <c r="AH126" s="64">
        <f t="shared" si="37"/>
        <v>0</v>
      </c>
      <c r="AI126" s="64">
        <f t="shared" si="31"/>
        <v>3257093.6281786379</v>
      </c>
      <c r="AJ126" s="66">
        <v>2.41</v>
      </c>
      <c r="AK126" s="66">
        <v>0</v>
      </c>
      <c r="AL126" s="64">
        <f t="shared" si="38"/>
        <v>3243634.5635993876</v>
      </c>
      <c r="AM126" s="64">
        <f t="shared" si="38"/>
        <v>0</v>
      </c>
      <c r="AN126" s="66">
        <f t="shared" si="39"/>
        <v>2.81</v>
      </c>
      <c r="AO126" s="66">
        <f t="shared" si="39"/>
        <v>1.2</v>
      </c>
      <c r="AP126" s="68">
        <f>IFERROR(INDEX('Encounters and MCO Fees'!Q:Q,MATCH(A:A,'Encounters and MCO Fees'!G:G,0)),0)</f>
        <v>6759603.1164080948</v>
      </c>
      <c r="AQ126" s="68">
        <f>IFERROR(INDEX('Encounters and MCO Fees'!R:R,MATCH(A:A,'Encounters and MCO Fees'!G:G,0)),0)</f>
        <v>422277.19373095356</v>
      </c>
      <c r="AR126" s="68">
        <f t="shared" si="32"/>
        <v>7181880.3101390479</v>
      </c>
      <c r="AS126" s="69">
        <f t="shared" si="33"/>
        <v>2873757.5872990396</v>
      </c>
      <c r="AT126" s="69">
        <f>AS126*INDEX('IGT Commitment Suggestions'!H:H,MATCH(G:G,'IGT Commitment Suggestions'!A:A,0))</f>
        <v>1408843.9219960377</v>
      </c>
      <c r="AU126" s="105">
        <f t="shared" si="40"/>
        <v>279647.98</v>
      </c>
    </row>
    <row r="127" spans="1:47" ht="23.25" x14ac:dyDescent="0.2">
      <c r="A127" s="60" t="s">
        <v>532</v>
      </c>
      <c r="B127" s="61" t="s">
        <v>532</v>
      </c>
      <c r="C127" s="61" t="s">
        <v>533</v>
      </c>
      <c r="D127" s="62" t="s">
        <v>533</v>
      </c>
      <c r="E127" s="63" t="s">
        <v>534</v>
      </c>
      <c r="F127" s="62" t="s">
        <v>162</v>
      </c>
      <c r="G127" s="62" t="s">
        <v>25</v>
      </c>
      <c r="H127" s="62" t="str">
        <f t="shared" si="23"/>
        <v>Urban Harris</v>
      </c>
      <c r="I127" s="64">
        <f>INDEX('Encounters and MCO Fees'!N:N,MATCH(A:A,'Encounters and MCO Fees'!G:G,0))</f>
        <v>2804550.6464185147</v>
      </c>
      <c r="J127" s="64">
        <f>INDEX('Encounters and MCO Fees'!M:M,MATCH(A:A,'Encounters and MCO Fees'!G:G,0))</f>
        <v>1367400.8036830227</v>
      </c>
      <c r="K127" s="64">
        <f t="shared" si="24"/>
        <v>4171951.4501015376</v>
      </c>
      <c r="L127" s="64">
        <v>2177689.4949209774</v>
      </c>
      <c r="M127" s="64">
        <v>855127.9796462123</v>
      </c>
      <c r="N127" s="64">
        <f t="shared" si="25"/>
        <v>3032817.4745671898</v>
      </c>
      <c r="O127" s="64">
        <v>4080198.548034058</v>
      </c>
      <c r="P127" s="64">
        <v>873201.37792192621</v>
      </c>
      <c r="Q127" s="64">
        <f t="shared" si="26"/>
        <v>4953399.9259559838</v>
      </c>
      <c r="R127" s="64" t="str">
        <f t="shared" si="27"/>
        <v>Yes</v>
      </c>
      <c r="S127" s="65" t="str">
        <f t="shared" si="27"/>
        <v>Yes</v>
      </c>
      <c r="T127" s="66">
        <f>ROUND(INDEX(Summary!H:H,MATCH(H:H,Summary!A:A,0)),2)</f>
        <v>1.89</v>
      </c>
      <c r="U127" s="66">
        <f>ROUND(INDEX(Summary!I:I,MATCH(H:H,Summary!A:A,0)),2)</f>
        <v>0.41</v>
      </c>
      <c r="V127" s="67">
        <f t="shared" si="28"/>
        <v>5300600.7217309922</v>
      </c>
      <c r="W127" s="67">
        <f t="shared" si="28"/>
        <v>560634.3295100393</v>
      </c>
      <c r="X127" s="64">
        <f t="shared" si="29"/>
        <v>5861235.0512410318</v>
      </c>
      <c r="Y127" s="64" t="s">
        <v>163</v>
      </c>
      <c r="Z127" s="64" t="s">
        <v>163</v>
      </c>
      <c r="AA127" s="64" t="b">
        <f t="shared" si="34"/>
        <v>1</v>
      </c>
      <c r="AB127" s="64" t="str">
        <f t="shared" si="35"/>
        <v>No</v>
      </c>
      <c r="AC127" s="64" t="str">
        <f t="shared" si="35"/>
        <v>No</v>
      </c>
      <c r="AD127" s="64" t="str">
        <f t="shared" si="30"/>
        <v>Yes</v>
      </c>
      <c r="AE127" s="66">
        <f t="shared" si="36"/>
        <v>0</v>
      </c>
      <c r="AF127" s="66">
        <f t="shared" si="36"/>
        <v>0.16</v>
      </c>
      <c r="AG127" s="64">
        <f t="shared" si="37"/>
        <v>0</v>
      </c>
      <c r="AH127" s="64">
        <f t="shared" si="37"/>
        <v>218784.12858928365</v>
      </c>
      <c r="AI127" s="64">
        <f t="shared" si="31"/>
        <v>218784.12858928365</v>
      </c>
      <c r="AJ127" s="66">
        <v>0</v>
      </c>
      <c r="AK127" s="66">
        <v>0</v>
      </c>
      <c r="AL127" s="64">
        <f t="shared" si="38"/>
        <v>0</v>
      </c>
      <c r="AM127" s="64">
        <f t="shared" si="38"/>
        <v>0</v>
      </c>
      <c r="AN127" s="66">
        <f t="shared" si="39"/>
        <v>1.89</v>
      </c>
      <c r="AO127" s="66">
        <f t="shared" si="39"/>
        <v>0.41</v>
      </c>
      <c r="AP127" s="68">
        <f>IFERROR(INDEX('Encounters and MCO Fees'!Q:Q,MATCH(A:A,'Encounters and MCO Fees'!G:G,0)),0)</f>
        <v>5861235.0512410318</v>
      </c>
      <c r="AQ127" s="68">
        <f>IFERROR(INDEX('Encounters and MCO Fees'!R:R,MATCH(A:A,'Encounters and MCO Fees'!G:G,0)),0)</f>
        <v>363640.41106188309</v>
      </c>
      <c r="AR127" s="68">
        <f t="shared" si="32"/>
        <v>6224875.4623029148</v>
      </c>
      <c r="AS127" s="69">
        <f t="shared" si="33"/>
        <v>2490821.6674858886</v>
      </c>
      <c r="AT127" s="69">
        <f>AS127*INDEX('IGT Commitment Suggestions'!H:H,MATCH(G:G,'IGT Commitment Suggestions'!A:A,0))</f>
        <v>1095015.7609545735</v>
      </c>
      <c r="AU127" s="105">
        <f t="shared" si="40"/>
        <v>217354.77</v>
      </c>
    </row>
    <row r="128" spans="1:47" ht="23.25" x14ac:dyDescent="0.2">
      <c r="A128" s="60" t="s">
        <v>535</v>
      </c>
      <c r="B128" s="61" t="s">
        <v>535</v>
      </c>
      <c r="C128" s="61" t="s">
        <v>536</v>
      </c>
      <c r="D128" s="62" t="s">
        <v>536</v>
      </c>
      <c r="E128" s="63" t="s">
        <v>537</v>
      </c>
      <c r="F128" s="62" t="s">
        <v>162</v>
      </c>
      <c r="G128" s="62" t="s">
        <v>23</v>
      </c>
      <c r="H128" s="62" t="str">
        <f t="shared" si="23"/>
        <v>Urban Dallas</v>
      </c>
      <c r="I128" s="64">
        <f>INDEX('Encounters and MCO Fees'!N:N,MATCH(A:A,'Encounters and MCO Fees'!G:G,0))</f>
        <v>1728423.2387017424</v>
      </c>
      <c r="J128" s="64">
        <f>INDEX('Encounters and MCO Fees'!M:M,MATCH(A:A,'Encounters and MCO Fees'!G:G,0))</f>
        <v>661049.88267727406</v>
      </c>
      <c r="K128" s="64">
        <f t="shared" si="24"/>
        <v>2389473.1213790164</v>
      </c>
      <c r="L128" s="64">
        <v>1031585.0623492664</v>
      </c>
      <c r="M128" s="64">
        <v>345354.97496246325</v>
      </c>
      <c r="N128" s="64">
        <f t="shared" si="25"/>
        <v>1376940.0373117295</v>
      </c>
      <c r="O128" s="64">
        <v>5856873.4811546132</v>
      </c>
      <c r="P128" s="64">
        <v>771795.3543193721</v>
      </c>
      <c r="Q128" s="64">
        <f t="shared" si="26"/>
        <v>6628668.8354739854</v>
      </c>
      <c r="R128" s="64" t="str">
        <f t="shared" si="27"/>
        <v>Yes</v>
      </c>
      <c r="S128" s="65" t="str">
        <f t="shared" si="27"/>
        <v>Yes</v>
      </c>
      <c r="T128" s="66">
        <f>ROUND(INDEX(Summary!H:H,MATCH(H:H,Summary!A:A,0)),2)</f>
        <v>0.68</v>
      </c>
      <c r="U128" s="66">
        <f>ROUND(INDEX(Summary!I:I,MATCH(H:H,Summary!A:A,0)),2)</f>
        <v>0.39</v>
      </c>
      <c r="V128" s="67">
        <f t="shared" si="28"/>
        <v>1175327.8023171849</v>
      </c>
      <c r="W128" s="67">
        <f t="shared" si="28"/>
        <v>257809.4542441369</v>
      </c>
      <c r="X128" s="64">
        <f t="shared" si="29"/>
        <v>1433137.2565613217</v>
      </c>
      <c r="Y128" s="64" t="s">
        <v>163</v>
      </c>
      <c r="Z128" s="64" t="s">
        <v>163</v>
      </c>
      <c r="AA128" s="64" t="b">
        <f t="shared" si="34"/>
        <v>1</v>
      </c>
      <c r="AB128" s="64" t="str">
        <f t="shared" si="35"/>
        <v>Yes</v>
      </c>
      <c r="AC128" s="64" t="str">
        <f t="shared" si="35"/>
        <v>Yes</v>
      </c>
      <c r="AD128" s="64" t="str">
        <f t="shared" si="30"/>
        <v>Yes</v>
      </c>
      <c r="AE128" s="66">
        <f t="shared" si="36"/>
        <v>1.89</v>
      </c>
      <c r="AF128" s="66">
        <f t="shared" si="36"/>
        <v>0.54</v>
      </c>
      <c r="AG128" s="64">
        <f t="shared" si="37"/>
        <v>3266719.9211462927</v>
      </c>
      <c r="AH128" s="64">
        <f t="shared" si="37"/>
        <v>356966.93664572801</v>
      </c>
      <c r="AI128" s="64">
        <f t="shared" si="31"/>
        <v>3623686.8577920208</v>
      </c>
      <c r="AJ128" s="66">
        <v>1.88</v>
      </c>
      <c r="AK128" s="66">
        <v>0.54</v>
      </c>
      <c r="AL128" s="64">
        <f t="shared" si="38"/>
        <v>3249435.6887592757</v>
      </c>
      <c r="AM128" s="64">
        <f t="shared" si="38"/>
        <v>356966.93664572801</v>
      </c>
      <c r="AN128" s="66">
        <f t="shared" si="39"/>
        <v>2.56</v>
      </c>
      <c r="AO128" s="66">
        <f t="shared" si="39"/>
        <v>0.93</v>
      </c>
      <c r="AP128" s="68">
        <f>IFERROR(INDEX('Encounters and MCO Fees'!Q:Q,MATCH(A:A,'Encounters and MCO Fees'!G:G,0)),0)</f>
        <v>5039539.8819663245</v>
      </c>
      <c r="AQ128" s="68">
        <f>IFERROR(INDEX('Encounters and MCO Fees'!R:R,MATCH(A:A,'Encounters and MCO Fees'!G:G,0)),0)</f>
        <v>310505.97075564443</v>
      </c>
      <c r="AR128" s="68">
        <f t="shared" si="32"/>
        <v>5350045.8527219687</v>
      </c>
      <c r="AS128" s="69">
        <f t="shared" si="33"/>
        <v>2140767.3475081688</v>
      </c>
      <c r="AT128" s="69">
        <f>AS128*INDEX('IGT Commitment Suggestions'!H:H,MATCH(G:G,'IGT Commitment Suggestions'!A:A,0))</f>
        <v>1052534.6909591462</v>
      </c>
      <c r="AU128" s="105">
        <f t="shared" si="40"/>
        <v>208922.5</v>
      </c>
    </row>
    <row r="129" spans="1:47" ht="23.25" x14ac:dyDescent="0.2">
      <c r="A129" s="60" t="s">
        <v>538</v>
      </c>
      <c r="B129" s="61" t="s">
        <v>538</v>
      </c>
      <c r="C129" s="61" t="s">
        <v>539</v>
      </c>
      <c r="D129" s="62" t="s">
        <v>539</v>
      </c>
      <c r="E129" s="63" t="s">
        <v>540</v>
      </c>
      <c r="F129" s="62" t="s">
        <v>162</v>
      </c>
      <c r="G129" s="62" t="s">
        <v>34</v>
      </c>
      <c r="H129" s="62" t="str">
        <f t="shared" si="23"/>
        <v>Urban Travis</v>
      </c>
      <c r="I129" s="64">
        <f>INDEX('Encounters and MCO Fees'!N:N,MATCH(A:A,'Encounters and MCO Fees'!G:G,0))</f>
        <v>3646927.2729283753</v>
      </c>
      <c r="J129" s="64">
        <f>INDEX('Encounters and MCO Fees'!M:M,MATCH(A:A,'Encounters and MCO Fees'!G:G,0))</f>
        <v>895614.52888459479</v>
      </c>
      <c r="K129" s="64">
        <f t="shared" si="24"/>
        <v>4542541.8018129701</v>
      </c>
      <c r="L129" s="64">
        <v>1297831.8412773944</v>
      </c>
      <c r="M129" s="64">
        <v>1321549.8009876895</v>
      </c>
      <c r="N129" s="64">
        <f t="shared" si="25"/>
        <v>2619381.6422650842</v>
      </c>
      <c r="O129" s="64">
        <v>6046756.946791701</v>
      </c>
      <c r="P129" s="64">
        <v>1694917.2390787948</v>
      </c>
      <c r="Q129" s="64">
        <f t="shared" si="26"/>
        <v>7741674.1858704956</v>
      </c>
      <c r="R129" s="64" t="str">
        <f t="shared" si="27"/>
        <v>Yes</v>
      </c>
      <c r="S129" s="65" t="str">
        <f t="shared" si="27"/>
        <v>Yes</v>
      </c>
      <c r="T129" s="66">
        <f>ROUND(INDEX(Summary!H:H,MATCH(H:H,Summary!A:A,0)),2)</f>
        <v>0.4</v>
      </c>
      <c r="U129" s="66">
        <f>ROUND(INDEX(Summary!I:I,MATCH(H:H,Summary!A:A,0)),2)</f>
        <v>1.2</v>
      </c>
      <c r="V129" s="67">
        <f t="shared" si="28"/>
        <v>1458770.9091713503</v>
      </c>
      <c r="W129" s="67">
        <f t="shared" si="28"/>
        <v>1074737.4346615137</v>
      </c>
      <c r="X129" s="64">
        <f t="shared" si="29"/>
        <v>2533508.343832864</v>
      </c>
      <c r="Y129" s="64" t="s">
        <v>163</v>
      </c>
      <c r="Z129" s="64" t="s">
        <v>163</v>
      </c>
      <c r="AA129" s="64" t="b">
        <f t="shared" si="34"/>
        <v>1</v>
      </c>
      <c r="AB129" s="64" t="str">
        <f t="shared" si="35"/>
        <v>Yes</v>
      </c>
      <c r="AC129" s="64" t="str">
        <f t="shared" si="35"/>
        <v>Yes</v>
      </c>
      <c r="AD129" s="64" t="str">
        <f t="shared" si="30"/>
        <v>Yes</v>
      </c>
      <c r="AE129" s="66">
        <f t="shared" si="36"/>
        <v>0.88</v>
      </c>
      <c r="AF129" s="66">
        <f t="shared" si="36"/>
        <v>0.48</v>
      </c>
      <c r="AG129" s="64">
        <f t="shared" si="37"/>
        <v>3209296.0001769704</v>
      </c>
      <c r="AH129" s="64">
        <f t="shared" si="37"/>
        <v>429894.97386460548</v>
      </c>
      <c r="AI129" s="64">
        <f t="shared" si="31"/>
        <v>3639190.974041576</v>
      </c>
      <c r="AJ129" s="66">
        <v>0.87</v>
      </c>
      <c r="AK129" s="66">
        <v>0.06</v>
      </c>
      <c r="AL129" s="64">
        <f t="shared" si="38"/>
        <v>3172826.7274476863</v>
      </c>
      <c r="AM129" s="64">
        <f t="shared" si="38"/>
        <v>53736.871733075684</v>
      </c>
      <c r="AN129" s="66">
        <f t="shared" si="39"/>
        <v>1.27</v>
      </c>
      <c r="AO129" s="66">
        <f t="shared" si="39"/>
        <v>1.26</v>
      </c>
      <c r="AP129" s="68">
        <f>IFERROR(INDEX('Encounters and MCO Fees'!Q:Q,MATCH(A:A,'Encounters and MCO Fees'!G:G,0)),0)</f>
        <v>5760071.9430136262</v>
      </c>
      <c r="AQ129" s="68">
        <f>IFERROR(INDEX('Encounters and MCO Fees'!R:R,MATCH(A:A,'Encounters and MCO Fees'!G:G,0)),0)</f>
        <v>355943.74423211633</v>
      </c>
      <c r="AR129" s="68">
        <f t="shared" si="32"/>
        <v>6116015.6872457424</v>
      </c>
      <c r="AS129" s="69">
        <f t="shared" si="33"/>
        <v>2447262.517094512</v>
      </c>
      <c r="AT129" s="69">
        <f>AS129*INDEX('IGT Commitment Suggestions'!H:H,MATCH(G:G,'IGT Commitment Suggestions'!A:A,0))</f>
        <v>1199757.0490898029</v>
      </c>
      <c r="AU129" s="105">
        <f t="shared" si="40"/>
        <v>238145.35</v>
      </c>
    </row>
    <row r="130" spans="1:47" x14ac:dyDescent="0.2">
      <c r="A130" s="60" t="s">
        <v>541</v>
      </c>
      <c r="B130" s="61" t="s">
        <v>542</v>
      </c>
      <c r="C130" s="61" t="s">
        <v>543</v>
      </c>
      <c r="D130" s="62" t="s">
        <v>543</v>
      </c>
      <c r="E130" s="63" t="s">
        <v>544</v>
      </c>
      <c r="F130" s="62" t="s">
        <v>162</v>
      </c>
      <c r="G130" s="62" t="s">
        <v>23</v>
      </c>
      <c r="H130" s="62" t="str">
        <f t="shared" si="23"/>
        <v>Urban Dallas</v>
      </c>
      <c r="I130" s="64">
        <f>INDEX('Encounters and MCO Fees'!N:N,MATCH(A:A,'Encounters and MCO Fees'!G:G,0))</f>
        <v>1148613.9707775856</v>
      </c>
      <c r="J130" s="64">
        <f>INDEX('Encounters and MCO Fees'!M:M,MATCH(A:A,'Encounters and MCO Fees'!G:G,0))</f>
        <v>721924.29941155214</v>
      </c>
      <c r="K130" s="64">
        <f t="shared" si="24"/>
        <v>1870538.2701891377</v>
      </c>
      <c r="L130" s="64">
        <v>3848326.5404610084</v>
      </c>
      <c r="M130" s="64">
        <v>2803628.4787401701</v>
      </c>
      <c r="N130" s="64">
        <f t="shared" si="25"/>
        <v>6651955.0192011781</v>
      </c>
      <c r="O130" s="64">
        <v>9508945.8573496956</v>
      </c>
      <c r="P130" s="64">
        <v>4543646.5927605024</v>
      </c>
      <c r="Q130" s="64">
        <f t="shared" si="26"/>
        <v>14052592.450110197</v>
      </c>
      <c r="R130" s="64" t="str">
        <f t="shared" si="27"/>
        <v>Yes</v>
      </c>
      <c r="S130" s="65" t="str">
        <f t="shared" si="27"/>
        <v>Yes</v>
      </c>
      <c r="T130" s="66">
        <f>ROUND(INDEX(Summary!H:H,MATCH(H:H,Summary!A:A,0)),2)</f>
        <v>0.68</v>
      </c>
      <c r="U130" s="66">
        <f>ROUND(INDEX(Summary!I:I,MATCH(H:H,Summary!A:A,0)),2)</f>
        <v>0.39</v>
      </c>
      <c r="V130" s="67">
        <f t="shared" si="28"/>
        <v>781057.50012875826</v>
      </c>
      <c r="W130" s="67">
        <f t="shared" si="28"/>
        <v>281550.47677050537</v>
      </c>
      <c r="X130" s="64">
        <f t="shared" si="29"/>
        <v>1062607.9768992637</v>
      </c>
      <c r="Y130" s="64" t="s">
        <v>163</v>
      </c>
      <c r="Z130" s="64" t="s">
        <v>163</v>
      </c>
      <c r="AA130" s="64" t="b">
        <f t="shared" si="34"/>
        <v>1</v>
      </c>
      <c r="AB130" s="64" t="str">
        <f t="shared" si="35"/>
        <v>Yes</v>
      </c>
      <c r="AC130" s="64" t="str">
        <f t="shared" si="35"/>
        <v>Yes</v>
      </c>
      <c r="AD130" s="64" t="str">
        <f t="shared" si="30"/>
        <v>Yes</v>
      </c>
      <c r="AE130" s="66">
        <f t="shared" si="36"/>
        <v>5.29</v>
      </c>
      <c r="AF130" s="66">
        <f t="shared" si="36"/>
        <v>4.1100000000000003</v>
      </c>
      <c r="AG130" s="64">
        <f t="shared" si="37"/>
        <v>6076167.9054134283</v>
      </c>
      <c r="AH130" s="64">
        <f t="shared" si="37"/>
        <v>2967108.8705814797</v>
      </c>
      <c r="AI130" s="64">
        <f t="shared" si="31"/>
        <v>9043276.7759949081</v>
      </c>
      <c r="AJ130" s="66">
        <v>5.29</v>
      </c>
      <c r="AK130" s="66">
        <v>4.1100000000000003</v>
      </c>
      <c r="AL130" s="64">
        <f t="shared" si="38"/>
        <v>6076167.9054134283</v>
      </c>
      <c r="AM130" s="64">
        <f t="shared" si="38"/>
        <v>2967108.8705814797</v>
      </c>
      <c r="AN130" s="66">
        <f t="shared" si="39"/>
        <v>5.97</v>
      </c>
      <c r="AO130" s="66">
        <f t="shared" si="39"/>
        <v>4.5</v>
      </c>
      <c r="AP130" s="68">
        <f>IFERROR(INDEX('Encounters and MCO Fees'!Q:Q,MATCH(A:A,'Encounters and MCO Fees'!G:G,0)),0)</f>
        <v>10105884.752894171</v>
      </c>
      <c r="AQ130" s="68">
        <f>IFERROR(INDEX('Encounters and MCO Fees'!R:R,MATCH(A:A,'Encounters and MCO Fees'!G:G,0)),0)</f>
        <v>634937.76396094705</v>
      </c>
      <c r="AR130" s="68">
        <f t="shared" si="32"/>
        <v>10740822.516855117</v>
      </c>
      <c r="AS130" s="69">
        <f t="shared" si="33"/>
        <v>4297832.7218944076</v>
      </c>
      <c r="AT130" s="69">
        <f>AS130*INDEX('IGT Commitment Suggestions'!H:H,MATCH(G:G,'IGT Commitment Suggestions'!A:A,0))</f>
        <v>2113082.5080075525</v>
      </c>
      <c r="AU130" s="105">
        <f t="shared" si="40"/>
        <v>419435.57</v>
      </c>
    </row>
    <row r="131" spans="1:47" x14ac:dyDescent="0.2">
      <c r="A131" s="60" t="s">
        <v>545</v>
      </c>
      <c r="B131" s="61" t="s">
        <v>545</v>
      </c>
      <c r="C131" s="61" t="s">
        <v>546</v>
      </c>
      <c r="D131" s="62" t="s">
        <v>546</v>
      </c>
      <c r="E131" s="63" t="s">
        <v>547</v>
      </c>
      <c r="F131" s="62" t="s">
        <v>162</v>
      </c>
      <c r="G131" s="62" t="s">
        <v>25</v>
      </c>
      <c r="H131" s="62" t="str">
        <f t="shared" si="23"/>
        <v>Urban Harris</v>
      </c>
      <c r="I131" s="64">
        <f>INDEX('Encounters and MCO Fees'!N:N,MATCH(A:A,'Encounters and MCO Fees'!G:G,0))</f>
        <v>2975784.6272005392</v>
      </c>
      <c r="J131" s="64">
        <f>INDEX('Encounters and MCO Fees'!M:M,MATCH(A:A,'Encounters and MCO Fees'!G:G,0))</f>
        <v>1588421.8019729587</v>
      </c>
      <c r="K131" s="64">
        <f t="shared" si="24"/>
        <v>4564206.4291734975</v>
      </c>
      <c r="L131" s="64">
        <v>1712355.3972854717</v>
      </c>
      <c r="M131" s="64">
        <v>848129.10826603405</v>
      </c>
      <c r="N131" s="64">
        <f t="shared" si="25"/>
        <v>2560484.5055515058</v>
      </c>
      <c r="O131" s="64">
        <v>3213512.1624674257</v>
      </c>
      <c r="P131" s="64">
        <v>927954.01511163299</v>
      </c>
      <c r="Q131" s="64">
        <f t="shared" si="26"/>
        <v>4141466.1775790588</v>
      </c>
      <c r="R131" s="64" t="str">
        <f t="shared" si="27"/>
        <v>Yes</v>
      </c>
      <c r="S131" s="65" t="str">
        <f t="shared" si="27"/>
        <v>Yes</v>
      </c>
      <c r="T131" s="66">
        <f>ROUND(INDEX(Summary!H:H,MATCH(H:H,Summary!A:A,0)),2)</f>
        <v>1.89</v>
      </c>
      <c r="U131" s="66">
        <f>ROUND(INDEX(Summary!I:I,MATCH(H:H,Summary!A:A,0)),2)</f>
        <v>0.41</v>
      </c>
      <c r="V131" s="67">
        <f t="shared" si="28"/>
        <v>5624232.9454090185</v>
      </c>
      <c r="W131" s="67">
        <f t="shared" si="28"/>
        <v>651252.93880891299</v>
      </c>
      <c r="X131" s="64">
        <f t="shared" si="29"/>
        <v>6275485.8842179319</v>
      </c>
      <c r="Y131" s="64" t="s">
        <v>163</v>
      </c>
      <c r="Z131" s="64" t="s">
        <v>163</v>
      </c>
      <c r="AA131" s="64" t="b">
        <f t="shared" si="34"/>
        <v>1</v>
      </c>
      <c r="AB131" s="64" t="str">
        <f t="shared" si="35"/>
        <v>No</v>
      </c>
      <c r="AC131" s="64" t="str">
        <f t="shared" si="35"/>
        <v>No</v>
      </c>
      <c r="AD131" s="64" t="str">
        <f t="shared" si="30"/>
        <v>Yes</v>
      </c>
      <c r="AE131" s="66">
        <f t="shared" si="36"/>
        <v>0</v>
      </c>
      <c r="AF131" s="66">
        <f t="shared" si="36"/>
        <v>0.12</v>
      </c>
      <c r="AG131" s="64">
        <f t="shared" si="37"/>
        <v>0</v>
      </c>
      <c r="AH131" s="64">
        <f t="shared" si="37"/>
        <v>190610.61623675504</v>
      </c>
      <c r="AI131" s="64">
        <f t="shared" si="31"/>
        <v>190610.61623675504</v>
      </c>
      <c r="AJ131" s="66">
        <v>0</v>
      </c>
      <c r="AK131" s="66">
        <v>0</v>
      </c>
      <c r="AL131" s="64">
        <f t="shared" si="38"/>
        <v>0</v>
      </c>
      <c r="AM131" s="64">
        <f t="shared" si="38"/>
        <v>0</v>
      </c>
      <c r="AN131" s="66">
        <f t="shared" si="39"/>
        <v>1.89</v>
      </c>
      <c r="AO131" s="66">
        <f t="shared" si="39"/>
        <v>0.41</v>
      </c>
      <c r="AP131" s="68">
        <f>IFERROR(INDEX('Encounters and MCO Fees'!Q:Q,MATCH(A:A,'Encounters and MCO Fees'!G:G,0)),0)</f>
        <v>6275485.8842179319</v>
      </c>
      <c r="AQ131" s="68">
        <f>IFERROR(INDEX('Encounters and MCO Fees'!R:R,MATCH(A:A,'Encounters and MCO Fees'!G:G,0)),0)</f>
        <v>388095.3925176647</v>
      </c>
      <c r="AR131" s="68">
        <f t="shared" si="32"/>
        <v>6663581.2767355964</v>
      </c>
      <c r="AS131" s="69">
        <f t="shared" si="33"/>
        <v>2666365.4120729822</v>
      </c>
      <c r="AT131" s="69">
        <f>AS131*INDEX('IGT Commitment Suggestions'!H:H,MATCH(G:G,'IGT Commitment Suggestions'!A:A,0))</f>
        <v>1172188.3540667379</v>
      </c>
      <c r="AU131" s="105">
        <f t="shared" si="40"/>
        <v>232673.11</v>
      </c>
    </row>
    <row r="132" spans="1:47" ht="23.25" x14ac:dyDescent="0.2">
      <c r="A132" s="60" t="s">
        <v>548</v>
      </c>
      <c r="B132" s="61" t="s">
        <v>548</v>
      </c>
      <c r="C132" s="61" t="s">
        <v>549</v>
      </c>
      <c r="D132" s="62" t="s">
        <v>549</v>
      </c>
      <c r="E132" s="63" t="s">
        <v>550</v>
      </c>
      <c r="F132" s="62" t="s">
        <v>162</v>
      </c>
      <c r="G132" s="62" t="s">
        <v>25</v>
      </c>
      <c r="H132" s="62" t="str">
        <f t="shared" si="23"/>
        <v>Urban Harris</v>
      </c>
      <c r="I132" s="64">
        <f>INDEX('Encounters and MCO Fees'!N:N,MATCH(A:A,'Encounters and MCO Fees'!G:G,0))</f>
        <v>732289.11023857887</v>
      </c>
      <c r="J132" s="64">
        <f>INDEX('Encounters and MCO Fees'!M:M,MATCH(A:A,'Encounters and MCO Fees'!G:G,0))</f>
        <v>2262158.7084045145</v>
      </c>
      <c r="K132" s="64">
        <f t="shared" si="24"/>
        <v>2994447.8186430931</v>
      </c>
      <c r="L132" s="64">
        <v>591899.32906272088</v>
      </c>
      <c r="M132" s="64">
        <v>502522.94529267191</v>
      </c>
      <c r="N132" s="64">
        <f t="shared" si="25"/>
        <v>1094422.2743553929</v>
      </c>
      <c r="O132" s="64">
        <v>517598.87682617514</v>
      </c>
      <c r="P132" s="64">
        <v>721838.13539040601</v>
      </c>
      <c r="Q132" s="64">
        <f t="shared" si="26"/>
        <v>1239437.012216581</v>
      </c>
      <c r="R132" s="64" t="str">
        <f t="shared" si="27"/>
        <v>Yes</v>
      </c>
      <c r="S132" s="65" t="str">
        <f t="shared" si="27"/>
        <v>Yes</v>
      </c>
      <c r="T132" s="66">
        <f>ROUND(INDEX(Summary!H:H,MATCH(H:H,Summary!A:A,0)),2)</f>
        <v>1.89</v>
      </c>
      <c r="U132" s="66">
        <f>ROUND(INDEX(Summary!I:I,MATCH(H:H,Summary!A:A,0)),2)</f>
        <v>0.41</v>
      </c>
      <c r="V132" s="67">
        <f t="shared" si="28"/>
        <v>1384026.418350914</v>
      </c>
      <c r="W132" s="67">
        <f t="shared" si="28"/>
        <v>927485.07044585084</v>
      </c>
      <c r="X132" s="64">
        <f t="shared" si="29"/>
        <v>2311511.488796765</v>
      </c>
      <c r="Y132" s="64" t="s">
        <v>163</v>
      </c>
      <c r="Z132" s="64" t="s">
        <v>163</v>
      </c>
      <c r="AA132" s="64" t="b">
        <f t="shared" si="34"/>
        <v>1</v>
      </c>
      <c r="AB132" s="64" t="str">
        <f t="shared" si="35"/>
        <v>No</v>
      </c>
      <c r="AC132" s="64" t="str">
        <f t="shared" si="35"/>
        <v>No</v>
      </c>
      <c r="AD132" s="64" t="str">
        <f t="shared" si="30"/>
        <v>No</v>
      </c>
      <c r="AE132" s="66">
        <f t="shared" si="36"/>
        <v>0</v>
      </c>
      <c r="AF132" s="66">
        <f t="shared" si="36"/>
        <v>0</v>
      </c>
      <c r="AG132" s="64">
        <f t="shared" si="37"/>
        <v>0</v>
      </c>
      <c r="AH132" s="64">
        <f t="shared" si="37"/>
        <v>0</v>
      </c>
      <c r="AI132" s="64">
        <f t="shared" si="31"/>
        <v>0</v>
      </c>
      <c r="AJ132" s="66">
        <v>0</v>
      </c>
      <c r="AK132" s="66">
        <v>0</v>
      </c>
      <c r="AL132" s="64">
        <f t="shared" si="38"/>
        <v>0</v>
      </c>
      <c r="AM132" s="64">
        <f t="shared" si="38"/>
        <v>0</v>
      </c>
      <c r="AN132" s="66">
        <f t="shared" si="39"/>
        <v>1.89</v>
      </c>
      <c r="AO132" s="66">
        <f t="shared" si="39"/>
        <v>0.41</v>
      </c>
      <c r="AP132" s="68">
        <f>IFERROR(INDEX('Encounters and MCO Fees'!Q:Q,MATCH(A:A,'Encounters and MCO Fees'!G:G,0)),0)</f>
        <v>2311511.488796765</v>
      </c>
      <c r="AQ132" s="68">
        <f>IFERROR(INDEX('Encounters and MCO Fees'!R:R,MATCH(A:A,'Encounters and MCO Fees'!G:G,0)),0)</f>
        <v>142950.27164827613</v>
      </c>
      <c r="AR132" s="68">
        <f t="shared" si="32"/>
        <v>2454461.7604450411</v>
      </c>
      <c r="AS132" s="69">
        <f t="shared" si="33"/>
        <v>982128.3288244789</v>
      </c>
      <c r="AT132" s="69">
        <f>AS132*INDEX('IGT Commitment Suggestions'!H:H,MATCH(G:G,'IGT Commitment Suggestions'!A:A,0))</f>
        <v>431763.54749968188</v>
      </c>
      <c r="AU132" s="105">
        <f t="shared" si="40"/>
        <v>85702.75</v>
      </c>
    </row>
    <row r="133" spans="1:47" ht="23.25" x14ac:dyDescent="0.2">
      <c r="A133" s="60" t="s">
        <v>551</v>
      </c>
      <c r="B133" s="61" t="s">
        <v>551</v>
      </c>
      <c r="C133" s="61" t="s">
        <v>552</v>
      </c>
      <c r="D133" s="62" t="s">
        <v>552</v>
      </c>
      <c r="E133" s="63" t="s">
        <v>553</v>
      </c>
      <c r="F133" s="62" t="s">
        <v>162</v>
      </c>
      <c r="G133" s="62" t="s">
        <v>33</v>
      </c>
      <c r="H133" s="62" t="str">
        <f t="shared" ref="H133:H196" si="41">CONCATENATE(F133," ",G133)</f>
        <v>Urban Tarrant</v>
      </c>
      <c r="I133" s="64">
        <f>INDEX('Encounters and MCO Fees'!N:N,MATCH(A:A,'Encounters and MCO Fees'!G:G,0))</f>
        <v>2677780.0972557687</v>
      </c>
      <c r="J133" s="64">
        <f>INDEX('Encounters and MCO Fees'!M:M,MATCH(A:A,'Encounters and MCO Fees'!G:G,0))</f>
        <v>1266099.4222825319</v>
      </c>
      <c r="K133" s="64">
        <f t="shared" ref="K133:K196" si="42">I133+J133</f>
        <v>3943879.5195383006</v>
      </c>
      <c r="L133" s="64">
        <v>1821751.6184754902</v>
      </c>
      <c r="M133" s="64">
        <v>759071.9968598967</v>
      </c>
      <c r="N133" s="64">
        <f t="shared" ref="N133:N196" si="43">+L133+M133</f>
        <v>2580823.6153353872</v>
      </c>
      <c r="O133" s="64">
        <v>6140804.7631343771</v>
      </c>
      <c r="P133" s="64">
        <v>1562949.0781018808</v>
      </c>
      <c r="Q133" s="64">
        <f t="shared" ref="Q133:Q196" si="44">O133+P133</f>
        <v>7703753.8412362579</v>
      </c>
      <c r="R133" s="64" t="str">
        <f t="shared" ref="R133:S196" si="45">IF(O133&gt;0,"Yes","No")</f>
        <v>Yes</v>
      </c>
      <c r="S133" s="65" t="str">
        <f t="shared" si="45"/>
        <v>Yes</v>
      </c>
      <c r="T133" s="66">
        <f>ROUND(INDEX(Summary!H:H,MATCH(H:H,Summary!A:A,0)),2)</f>
        <v>0.77</v>
      </c>
      <c r="U133" s="66">
        <f>ROUND(INDEX(Summary!I:I,MATCH(H:H,Summary!A:A,0)),2)</f>
        <v>0.66</v>
      </c>
      <c r="V133" s="67">
        <f t="shared" ref="V133:W196" si="46">+T133*I133</f>
        <v>2061890.6748869419</v>
      </c>
      <c r="W133" s="67">
        <f t="shared" si="46"/>
        <v>835625.61870647105</v>
      </c>
      <c r="X133" s="64">
        <f t="shared" ref="X133:X196" si="47">+V133+W133</f>
        <v>2897516.2935934132</v>
      </c>
      <c r="Y133" s="64" t="s">
        <v>163</v>
      </c>
      <c r="Z133" s="64" t="s">
        <v>163</v>
      </c>
      <c r="AA133" s="64" t="b">
        <f t="shared" si="34"/>
        <v>1</v>
      </c>
      <c r="AB133" s="64" t="str">
        <f t="shared" si="35"/>
        <v>Yes</v>
      </c>
      <c r="AC133" s="64" t="str">
        <f t="shared" si="35"/>
        <v>Yes</v>
      </c>
      <c r="AD133" s="64" t="str">
        <f t="shared" ref="AD133:AD196" si="48">IF(AI133&gt;0,"Yes","No")</f>
        <v>Yes</v>
      </c>
      <c r="AE133" s="66">
        <f t="shared" si="36"/>
        <v>1.06</v>
      </c>
      <c r="AF133" s="66">
        <f t="shared" si="36"/>
        <v>0.4</v>
      </c>
      <c r="AG133" s="64">
        <f t="shared" si="37"/>
        <v>2838446.9030911149</v>
      </c>
      <c r="AH133" s="64">
        <f t="shared" si="37"/>
        <v>506439.76891301275</v>
      </c>
      <c r="AI133" s="64">
        <f t="shared" ref="AI133:AI196" si="49">AG133+AH133</f>
        <v>3344886.6720041279</v>
      </c>
      <c r="AJ133" s="66">
        <v>1.06</v>
      </c>
      <c r="AK133" s="66">
        <v>0.33</v>
      </c>
      <c r="AL133" s="64">
        <f t="shared" si="38"/>
        <v>2838446.9030911149</v>
      </c>
      <c r="AM133" s="64">
        <f t="shared" si="38"/>
        <v>417812.80935323553</v>
      </c>
      <c r="AN133" s="66">
        <f t="shared" si="39"/>
        <v>1.83</v>
      </c>
      <c r="AO133" s="66">
        <f t="shared" si="39"/>
        <v>0.99</v>
      </c>
      <c r="AP133" s="68">
        <f>IFERROR(INDEX('Encounters and MCO Fees'!Q:Q,MATCH(A:A,'Encounters and MCO Fees'!G:G,0)),0)</f>
        <v>6153776.0060377633</v>
      </c>
      <c r="AQ133" s="68">
        <f>IFERROR(INDEX('Encounters and MCO Fees'!R:R,MATCH(A:A,'Encounters and MCO Fees'!G:G,0)),0)</f>
        <v>377935.33135940717</v>
      </c>
      <c r="AR133" s="68">
        <f t="shared" ref="AR133:AR196" si="50">AP133+AQ133</f>
        <v>6531711.3373971703</v>
      </c>
      <c r="AS133" s="69">
        <f t="shared" ref="AS133:AS196" si="51">$AS$2*AR133*1.08</f>
        <v>2613598.9745461042</v>
      </c>
      <c r="AT133" s="69">
        <f>AS133*INDEX('IGT Commitment Suggestions'!H:H,MATCH(G:G,'IGT Commitment Suggestions'!A:A,0))</f>
        <v>1290393.8437670241</v>
      </c>
      <c r="AU133" s="105">
        <f t="shared" si="40"/>
        <v>256136.27</v>
      </c>
    </row>
    <row r="134" spans="1:47" ht="23.25" x14ac:dyDescent="0.2">
      <c r="A134" s="60" t="s">
        <v>554</v>
      </c>
      <c r="B134" s="61" t="s">
        <v>554</v>
      </c>
      <c r="C134" s="61" t="s">
        <v>555</v>
      </c>
      <c r="D134" s="62" t="s">
        <v>555</v>
      </c>
      <c r="E134" s="63" t="s">
        <v>556</v>
      </c>
      <c r="F134" s="62" t="s">
        <v>162</v>
      </c>
      <c r="G134" s="62" t="s">
        <v>24</v>
      </c>
      <c r="H134" s="62" t="str">
        <f t="shared" si="41"/>
        <v>Urban El Paso</v>
      </c>
      <c r="I134" s="64">
        <f>INDEX('Encounters and MCO Fees'!N:N,MATCH(A:A,'Encounters and MCO Fees'!G:G,0))</f>
        <v>1711232.8223021177</v>
      </c>
      <c r="J134" s="64">
        <f>INDEX('Encounters and MCO Fees'!M:M,MATCH(A:A,'Encounters and MCO Fees'!G:G,0))</f>
        <v>1287526.4622447721</v>
      </c>
      <c r="K134" s="64">
        <f t="shared" si="42"/>
        <v>2998759.2845468898</v>
      </c>
      <c r="L134" s="64">
        <v>1640241.8996459218</v>
      </c>
      <c r="M134" s="64">
        <v>1597620.1194770392</v>
      </c>
      <c r="N134" s="64">
        <f t="shared" si="43"/>
        <v>3237862.019122961</v>
      </c>
      <c r="O134" s="64">
        <v>8047321.9920532238</v>
      </c>
      <c r="P134" s="64">
        <v>2214709.7655646689</v>
      </c>
      <c r="Q134" s="64">
        <f t="shared" si="44"/>
        <v>10262031.757617893</v>
      </c>
      <c r="R134" s="64" t="str">
        <f t="shared" si="45"/>
        <v>Yes</v>
      </c>
      <c r="S134" s="65" t="str">
        <f t="shared" si="45"/>
        <v>Yes</v>
      </c>
      <c r="T134" s="66">
        <f>ROUND(INDEX(Summary!H:H,MATCH(H:H,Summary!A:A,0)),2)</f>
        <v>0.11</v>
      </c>
      <c r="U134" s="66">
        <f>ROUND(INDEX(Summary!I:I,MATCH(H:H,Summary!A:A,0)),2)</f>
        <v>0.56000000000000005</v>
      </c>
      <c r="V134" s="67">
        <f t="shared" si="46"/>
        <v>188235.61045323295</v>
      </c>
      <c r="W134" s="67">
        <f t="shared" si="46"/>
        <v>721014.8188570725</v>
      </c>
      <c r="X134" s="64">
        <f t="shared" si="47"/>
        <v>909250.42931030551</v>
      </c>
      <c r="Y134" s="64" t="s">
        <v>163</v>
      </c>
      <c r="Z134" s="64" t="s">
        <v>163</v>
      </c>
      <c r="AA134" s="64" t="b">
        <f t="shared" ref="AA134:AA197" si="52">Y134=Z134</f>
        <v>1</v>
      </c>
      <c r="AB134" s="64" t="str">
        <f t="shared" ref="AB134:AC197" si="53">IF(AL134&gt;0,"Yes","No")</f>
        <v>Yes</v>
      </c>
      <c r="AC134" s="64" t="str">
        <f t="shared" si="53"/>
        <v>Yes</v>
      </c>
      <c r="AD134" s="64" t="str">
        <f t="shared" si="48"/>
        <v>Yes</v>
      </c>
      <c r="AE134" s="66">
        <f t="shared" ref="AE134:AF197" si="54">IFERROR(ROUND(IF(I134&gt;0,IF(O134&gt;0,$R$3*MAX(O134-V134,0),0),0)/I134,2),0)</f>
        <v>3.2</v>
      </c>
      <c r="AF134" s="66">
        <f t="shared" si="54"/>
        <v>0.81</v>
      </c>
      <c r="AG134" s="64">
        <f t="shared" ref="AG134:AH197" si="55">AE134*I134</f>
        <v>5475945.0313667767</v>
      </c>
      <c r="AH134" s="64">
        <f t="shared" si="55"/>
        <v>1042896.4344182655</v>
      </c>
      <c r="AI134" s="64">
        <f t="shared" si="49"/>
        <v>6518841.4657850424</v>
      </c>
      <c r="AJ134" s="66">
        <v>3.12</v>
      </c>
      <c r="AK134" s="66">
        <v>0.8</v>
      </c>
      <c r="AL134" s="64">
        <f t="shared" ref="AL134:AM197" si="56">I134*AJ134</f>
        <v>5339046.4055826077</v>
      </c>
      <c r="AM134" s="64">
        <f t="shared" si="56"/>
        <v>1030021.1697958177</v>
      </c>
      <c r="AN134" s="66">
        <f t="shared" ref="AN134:AO197" si="57">T134+AJ134</f>
        <v>3.23</v>
      </c>
      <c r="AO134" s="66">
        <f t="shared" si="57"/>
        <v>1.36</v>
      </c>
      <c r="AP134" s="68">
        <f>IFERROR(INDEX('Encounters and MCO Fees'!Q:Q,MATCH(A:A,'Encounters and MCO Fees'!G:G,0)),0)</f>
        <v>7278318.0046887305</v>
      </c>
      <c r="AQ134" s="68">
        <f>IFERROR(INDEX('Encounters and MCO Fees'!R:R,MATCH(A:A,'Encounters and MCO Fees'!G:G,0)),0)</f>
        <v>458852.12887846946</v>
      </c>
      <c r="AR134" s="68">
        <f t="shared" si="50"/>
        <v>7737170.1335672</v>
      </c>
      <c r="AS134" s="69">
        <f t="shared" si="51"/>
        <v>3095951.2572455802</v>
      </c>
      <c r="AT134" s="69">
        <f>AS134*INDEX('IGT Commitment Suggestions'!H:H,MATCH(G:G,'IGT Commitment Suggestions'!A:A,0))</f>
        <v>1520668.2730461569</v>
      </c>
      <c r="AU134" s="105">
        <f t="shared" ref="AU134:AU197" si="58">ROUND((AT134/$AT$3)*$AU$3,2)</f>
        <v>301844.51</v>
      </c>
    </row>
    <row r="135" spans="1:47" x14ac:dyDescent="0.2">
      <c r="A135" s="60" t="s">
        <v>557</v>
      </c>
      <c r="B135" s="61" t="s">
        <v>557</v>
      </c>
      <c r="C135" s="61" t="s">
        <v>558</v>
      </c>
      <c r="D135" s="62" t="s">
        <v>558</v>
      </c>
      <c r="E135" s="63" t="s">
        <v>559</v>
      </c>
      <c r="F135" s="62" t="s">
        <v>162</v>
      </c>
      <c r="G135" s="62" t="s">
        <v>33</v>
      </c>
      <c r="H135" s="62" t="str">
        <f t="shared" si="41"/>
        <v>Urban Tarrant</v>
      </c>
      <c r="I135" s="64">
        <f>INDEX('Encounters and MCO Fees'!N:N,MATCH(A:A,'Encounters and MCO Fees'!G:G,0))</f>
        <v>2436278.3773373365</v>
      </c>
      <c r="J135" s="64">
        <f>INDEX('Encounters and MCO Fees'!M:M,MATCH(A:A,'Encounters and MCO Fees'!G:G,0))</f>
        <v>1353300.6485186638</v>
      </c>
      <c r="K135" s="64">
        <f t="shared" si="42"/>
        <v>3789579.0258560004</v>
      </c>
      <c r="L135" s="64">
        <v>2171697.3181227394</v>
      </c>
      <c r="M135" s="64">
        <v>1590294.8043538935</v>
      </c>
      <c r="N135" s="64">
        <f t="shared" si="43"/>
        <v>3761992.1224766327</v>
      </c>
      <c r="O135" s="64">
        <v>4682820.1322413851</v>
      </c>
      <c r="P135" s="64">
        <v>1683677.6544139229</v>
      </c>
      <c r="Q135" s="64">
        <f t="shared" si="44"/>
        <v>6366497.7866553077</v>
      </c>
      <c r="R135" s="64" t="str">
        <f t="shared" si="45"/>
        <v>Yes</v>
      </c>
      <c r="S135" s="65" t="str">
        <f t="shared" si="45"/>
        <v>Yes</v>
      </c>
      <c r="T135" s="66">
        <f>ROUND(INDEX(Summary!H:H,MATCH(H:H,Summary!A:A,0)),2)</f>
        <v>0.77</v>
      </c>
      <c r="U135" s="66">
        <f>ROUND(INDEX(Summary!I:I,MATCH(H:H,Summary!A:A,0)),2)</f>
        <v>0.66</v>
      </c>
      <c r="V135" s="67">
        <f t="shared" si="46"/>
        <v>1875934.3505497491</v>
      </c>
      <c r="W135" s="67">
        <f t="shared" si="46"/>
        <v>893178.42802231817</v>
      </c>
      <c r="X135" s="64">
        <f t="shared" si="47"/>
        <v>2769112.7785720672</v>
      </c>
      <c r="Y135" s="64" t="s">
        <v>163</v>
      </c>
      <c r="Z135" s="64" t="s">
        <v>163</v>
      </c>
      <c r="AA135" s="64" t="b">
        <f t="shared" si="52"/>
        <v>1</v>
      </c>
      <c r="AB135" s="64" t="str">
        <f t="shared" si="53"/>
        <v>Yes</v>
      </c>
      <c r="AC135" s="64" t="str">
        <f t="shared" si="53"/>
        <v>Yes</v>
      </c>
      <c r="AD135" s="64" t="str">
        <f t="shared" si="48"/>
        <v>Yes</v>
      </c>
      <c r="AE135" s="66">
        <f t="shared" si="54"/>
        <v>0.8</v>
      </c>
      <c r="AF135" s="66">
        <f t="shared" si="54"/>
        <v>0.41</v>
      </c>
      <c r="AG135" s="64">
        <f t="shared" si="55"/>
        <v>1949022.7018698694</v>
      </c>
      <c r="AH135" s="64">
        <f t="shared" si="55"/>
        <v>554853.2658926521</v>
      </c>
      <c r="AI135" s="64">
        <f t="shared" si="49"/>
        <v>2503875.9677625215</v>
      </c>
      <c r="AJ135" s="66">
        <v>0.8</v>
      </c>
      <c r="AK135" s="66">
        <v>0.33</v>
      </c>
      <c r="AL135" s="64">
        <f t="shared" si="56"/>
        <v>1949022.7018698694</v>
      </c>
      <c r="AM135" s="64">
        <f t="shared" si="56"/>
        <v>446589.21401115909</v>
      </c>
      <c r="AN135" s="66">
        <f t="shared" si="57"/>
        <v>1.57</v>
      </c>
      <c r="AO135" s="66">
        <f t="shared" si="57"/>
        <v>0.99</v>
      </c>
      <c r="AP135" s="68">
        <f>IFERROR(INDEX('Encounters and MCO Fees'!Q:Q,MATCH(A:A,'Encounters and MCO Fees'!G:G,0)),0)</f>
        <v>5164724.694453096</v>
      </c>
      <c r="AQ135" s="68">
        <f>IFERROR(INDEX('Encounters and MCO Fees'!R:R,MATCH(A:A,'Encounters and MCO Fees'!G:G,0)),0)</f>
        <v>320442.69439774088</v>
      </c>
      <c r="AR135" s="68">
        <f t="shared" si="50"/>
        <v>5485167.388850837</v>
      </c>
      <c r="AS135" s="69">
        <f t="shared" si="51"/>
        <v>2194834.8789747744</v>
      </c>
      <c r="AT135" s="69">
        <f>AS135*INDEX('IGT Commitment Suggestions'!H:H,MATCH(G:G,'IGT Commitment Suggestions'!A:A,0))</f>
        <v>1083640.3914667321</v>
      </c>
      <c r="AU135" s="105">
        <f t="shared" si="58"/>
        <v>215096.82</v>
      </c>
    </row>
    <row r="136" spans="1:47" ht="23.25" x14ac:dyDescent="0.2">
      <c r="A136" s="60" t="s">
        <v>560</v>
      </c>
      <c r="B136" s="61" t="s">
        <v>560</v>
      </c>
      <c r="C136" s="61" t="s">
        <v>561</v>
      </c>
      <c r="D136" s="62" t="s">
        <v>561</v>
      </c>
      <c r="E136" s="63" t="s">
        <v>562</v>
      </c>
      <c r="F136" s="62" t="s">
        <v>162</v>
      </c>
      <c r="G136" s="62" t="s">
        <v>33</v>
      </c>
      <c r="H136" s="62" t="str">
        <f t="shared" si="41"/>
        <v>Urban Tarrant</v>
      </c>
      <c r="I136" s="64">
        <f>INDEX('Encounters and MCO Fees'!N:N,MATCH(A:A,'Encounters and MCO Fees'!G:G,0))</f>
        <v>2529615.6796869021</v>
      </c>
      <c r="J136" s="64">
        <f>INDEX('Encounters and MCO Fees'!M:M,MATCH(A:A,'Encounters and MCO Fees'!G:G,0))</f>
        <v>1053200.0067253071</v>
      </c>
      <c r="K136" s="64">
        <f t="shared" si="42"/>
        <v>3582815.6864122092</v>
      </c>
      <c r="L136" s="64">
        <v>1798902.7830122914</v>
      </c>
      <c r="M136" s="64">
        <v>967469.60628403793</v>
      </c>
      <c r="N136" s="64">
        <f t="shared" si="43"/>
        <v>2766372.3892963296</v>
      </c>
      <c r="O136" s="64">
        <v>8713693.6541282274</v>
      </c>
      <c r="P136" s="64">
        <v>1899489.5100982659</v>
      </c>
      <c r="Q136" s="64">
        <f t="shared" si="44"/>
        <v>10613183.164226493</v>
      </c>
      <c r="R136" s="64" t="str">
        <f t="shared" si="45"/>
        <v>Yes</v>
      </c>
      <c r="S136" s="65" t="str">
        <f t="shared" si="45"/>
        <v>Yes</v>
      </c>
      <c r="T136" s="66">
        <f>ROUND(INDEX(Summary!H:H,MATCH(H:H,Summary!A:A,0)),2)</f>
        <v>0.77</v>
      </c>
      <c r="U136" s="66">
        <f>ROUND(INDEX(Summary!I:I,MATCH(H:H,Summary!A:A,0)),2)</f>
        <v>0.66</v>
      </c>
      <c r="V136" s="67">
        <f t="shared" si="46"/>
        <v>1947804.0733589146</v>
      </c>
      <c r="W136" s="67">
        <f t="shared" si="46"/>
        <v>695112.00443870272</v>
      </c>
      <c r="X136" s="64">
        <f t="shared" si="47"/>
        <v>2642916.0777976173</v>
      </c>
      <c r="Y136" s="64" t="s">
        <v>163</v>
      </c>
      <c r="Z136" s="64" t="s">
        <v>163</v>
      </c>
      <c r="AA136" s="64" t="b">
        <f t="shared" si="52"/>
        <v>1</v>
      </c>
      <c r="AB136" s="64" t="str">
        <f t="shared" si="53"/>
        <v>Yes</v>
      </c>
      <c r="AC136" s="64" t="str">
        <f t="shared" si="53"/>
        <v>Yes</v>
      </c>
      <c r="AD136" s="64" t="str">
        <f t="shared" si="48"/>
        <v>Yes</v>
      </c>
      <c r="AE136" s="66">
        <f t="shared" si="54"/>
        <v>1.86</v>
      </c>
      <c r="AF136" s="66">
        <f t="shared" si="54"/>
        <v>0.8</v>
      </c>
      <c r="AG136" s="64">
        <f t="shared" si="55"/>
        <v>4705085.1642176379</v>
      </c>
      <c r="AH136" s="64">
        <f t="shared" si="55"/>
        <v>842560.00538024574</v>
      </c>
      <c r="AI136" s="64">
        <f t="shared" si="49"/>
        <v>5547645.1695978837</v>
      </c>
      <c r="AJ136" s="66">
        <v>1.86</v>
      </c>
      <c r="AK136" s="66">
        <v>0.65</v>
      </c>
      <c r="AL136" s="64">
        <f t="shared" si="56"/>
        <v>4705085.1642176379</v>
      </c>
      <c r="AM136" s="64">
        <f t="shared" si="56"/>
        <v>684580.00437144958</v>
      </c>
      <c r="AN136" s="66">
        <f t="shared" si="57"/>
        <v>2.63</v>
      </c>
      <c r="AO136" s="66">
        <f t="shared" si="57"/>
        <v>1.31</v>
      </c>
      <c r="AP136" s="68">
        <f>IFERROR(INDEX('Encounters and MCO Fees'!Q:Q,MATCH(A:A,'Encounters and MCO Fees'!G:G,0)),0)</f>
        <v>8032581.246386705</v>
      </c>
      <c r="AQ136" s="68">
        <f>IFERROR(INDEX('Encounters and MCO Fees'!R:R,MATCH(A:A,'Encounters and MCO Fees'!G:G,0)),0)</f>
        <v>495250.83031472604</v>
      </c>
      <c r="AR136" s="68">
        <f t="shared" si="50"/>
        <v>8527832.0767014306</v>
      </c>
      <c r="AS136" s="69">
        <f t="shared" si="51"/>
        <v>3412326.7271713112</v>
      </c>
      <c r="AT136" s="69">
        <f>AS136*INDEX('IGT Commitment Suggestions'!H:H,MATCH(G:G,'IGT Commitment Suggestions'!A:A,0))</f>
        <v>1684744.0806898219</v>
      </c>
      <c r="AU136" s="105">
        <f t="shared" si="58"/>
        <v>334412.68</v>
      </c>
    </row>
    <row r="137" spans="1:47" ht="23.25" x14ac:dyDescent="0.2">
      <c r="A137" s="60" t="s">
        <v>563</v>
      </c>
      <c r="B137" s="61" t="s">
        <v>563</v>
      </c>
      <c r="C137" s="61" t="s">
        <v>564</v>
      </c>
      <c r="D137" s="62" t="s">
        <v>564</v>
      </c>
      <c r="E137" s="63" t="s">
        <v>565</v>
      </c>
      <c r="F137" s="62" t="s">
        <v>180</v>
      </c>
      <c r="G137" s="62" t="s">
        <v>30</v>
      </c>
      <c r="H137" s="62" t="str">
        <f t="shared" si="41"/>
        <v>State-Owned Non-IMD MRSA Northeast</v>
      </c>
      <c r="I137" s="64">
        <f>INDEX('Encounters and MCO Fees'!N:N,MATCH(A:A,'Encounters and MCO Fees'!G:G,0))</f>
        <v>464849.32773077436</v>
      </c>
      <c r="J137" s="64">
        <f>INDEX('Encounters and MCO Fees'!M:M,MATCH(A:A,'Encounters and MCO Fees'!G:G,0))</f>
        <v>4531516.6470742794</v>
      </c>
      <c r="K137" s="64">
        <f t="shared" si="42"/>
        <v>4996365.9748050533</v>
      </c>
      <c r="L137" s="64">
        <v>-1480.0005268980749</v>
      </c>
      <c r="M137" s="64">
        <v>2425904.849816821</v>
      </c>
      <c r="N137" s="64">
        <f t="shared" si="43"/>
        <v>2424424.849289923</v>
      </c>
      <c r="O137" s="64">
        <v>-34761.568243537011</v>
      </c>
      <c r="P137" s="64">
        <v>855295.99988070549</v>
      </c>
      <c r="Q137" s="64">
        <f t="shared" si="44"/>
        <v>820534.43163716851</v>
      </c>
      <c r="R137" s="64" t="str">
        <f t="shared" si="45"/>
        <v>No</v>
      </c>
      <c r="S137" s="65" t="str">
        <f t="shared" si="45"/>
        <v>Yes</v>
      </c>
      <c r="T137" s="66">
        <f>ROUND(INDEX(Summary!H:H,MATCH(H:H,Summary!A:A,0)),2)</f>
        <v>0</v>
      </c>
      <c r="U137" s="66">
        <f>ROUND(INDEX(Summary!I:I,MATCH(H:H,Summary!A:A,0)),2)</f>
        <v>0.54</v>
      </c>
      <c r="V137" s="67">
        <f t="shared" si="46"/>
        <v>0</v>
      </c>
      <c r="W137" s="67">
        <f t="shared" si="46"/>
        <v>2447018.9894201108</v>
      </c>
      <c r="X137" s="64">
        <f t="shared" si="47"/>
        <v>2447018.9894201108</v>
      </c>
      <c r="Y137" s="64" t="s">
        <v>163</v>
      </c>
      <c r="Z137" s="64" t="s">
        <v>163</v>
      </c>
      <c r="AA137" s="64" t="b">
        <f t="shared" si="52"/>
        <v>1</v>
      </c>
      <c r="AB137" s="64" t="str">
        <f t="shared" si="53"/>
        <v>No</v>
      </c>
      <c r="AC137" s="64" t="str">
        <f t="shared" si="53"/>
        <v>No</v>
      </c>
      <c r="AD137" s="64" t="str">
        <f t="shared" si="48"/>
        <v>No</v>
      </c>
      <c r="AE137" s="66">
        <f t="shared" si="54"/>
        <v>0</v>
      </c>
      <c r="AF137" s="66">
        <f t="shared" si="54"/>
        <v>0</v>
      </c>
      <c r="AG137" s="64">
        <f t="shared" si="55"/>
        <v>0</v>
      </c>
      <c r="AH137" s="64">
        <f t="shared" si="55"/>
        <v>0</v>
      </c>
      <c r="AI137" s="64">
        <f t="shared" si="49"/>
        <v>0</v>
      </c>
      <c r="AJ137" s="66">
        <v>0</v>
      </c>
      <c r="AK137" s="66">
        <v>0</v>
      </c>
      <c r="AL137" s="64">
        <f t="shared" si="56"/>
        <v>0</v>
      </c>
      <c r="AM137" s="64">
        <f t="shared" si="56"/>
        <v>0</v>
      </c>
      <c r="AN137" s="66">
        <f t="shared" si="57"/>
        <v>0</v>
      </c>
      <c r="AO137" s="66">
        <f t="shared" si="57"/>
        <v>0.54</v>
      </c>
      <c r="AP137" s="68">
        <f>IFERROR(INDEX('Encounters and MCO Fees'!Q:Q,MATCH(A:A,'Encounters and MCO Fees'!G:G,0)),0)</f>
        <v>2447018.9894201108</v>
      </c>
      <c r="AQ137" s="68">
        <f>IFERROR(INDEX('Encounters and MCO Fees'!R:R,MATCH(A:A,'Encounters and MCO Fees'!G:G,0)),0)</f>
        <v>154400.42066651661</v>
      </c>
      <c r="AR137" s="68">
        <f t="shared" si="50"/>
        <v>2601419.4100866276</v>
      </c>
      <c r="AS137" s="69">
        <f t="shared" si="51"/>
        <v>1040931.9627520634</v>
      </c>
      <c r="AT137" s="69">
        <f>AS137*INDEX('IGT Commitment Suggestions'!H:H,MATCH(G:G,'IGT Commitment Suggestions'!A:A,0))</f>
        <v>509039.07576447626</v>
      </c>
      <c r="AU137" s="105">
        <f t="shared" si="58"/>
        <v>101041.53</v>
      </c>
    </row>
    <row r="138" spans="1:47" ht="23.25" x14ac:dyDescent="0.2">
      <c r="A138" s="60" t="s">
        <v>566</v>
      </c>
      <c r="B138" s="61" t="s">
        <v>566</v>
      </c>
      <c r="C138" s="61" t="s">
        <v>567</v>
      </c>
      <c r="D138" s="63" t="s">
        <v>567</v>
      </c>
      <c r="E138" s="63" t="s">
        <v>568</v>
      </c>
      <c r="F138" s="62" t="s">
        <v>162</v>
      </c>
      <c r="G138" s="62" t="s">
        <v>33</v>
      </c>
      <c r="H138" s="62" t="str">
        <f t="shared" si="41"/>
        <v>Urban Tarrant</v>
      </c>
      <c r="I138" s="64">
        <f>INDEX('Encounters and MCO Fees'!N:N,MATCH(A:A,'Encounters and MCO Fees'!G:G,0))</f>
        <v>2114180.6377701676</v>
      </c>
      <c r="J138" s="64">
        <f>INDEX('Encounters and MCO Fees'!M:M,MATCH(A:A,'Encounters and MCO Fees'!G:G,0))</f>
        <v>1038941.7355089119</v>
      </c>
      <c r="K138" s="64">
        <f t="shared" si="42"/>
        <v>3153122.3732790793</v>
      </c>
      <c r="L138" s="64">
        <v>596272.38544303831</v>
      </c>
      <c r="M138" s="64">
        <v>862768.58013878122</v>
      </c>
      <c r="N138" s="64">
        <f t="shared" si="43"/>
        <v>1459040.9655818194</v>
      </c>
      <c r="O138" s="64">
        <v>5281596.7701285761</v>
      </c>
      <c r="P138" s="64">
        <v>1713698.441094894</v>
      </c>
      <c r="Q138" s="64">
        <f t="shared" si="44"/>
        <v>6995295.21122347</v>
      </c>
      <c r="R138" s="64" t="str">
        <f t="shared" si="45"/>
        <v>Yes</v>
      </c>
      <c r="S138" s="65" t="str">
        <f t="shared" si="45"/>
        <v>Yes</v>
      </c>
      <c r="T138" s="66">
        <f>ROUND(INDEX(Summary!H:H,MATCH(H:H,Summary!A:A,0)),2)</f>
        <v>0.77</v>
      </c>
      <c r="U138" s="66">
        <f>ROUND(INDEX(Summary!I:I,MATCH(H:H,Summary!A:A,0)),2)</f>
        <v>0.66</v>
      </c>
      <c r="V138" s="67">
        <f t="shared" si="46"/>
        <v>1627919.0910830291</v>
      </c>
      <c r="W138" s="67">
        <f t="shared" si="46"/>
        <v>685701.54543588182</v>
      </c>
      <c r="X138" s="64">
        <f t="shared" si="47"/>
        <v>2313620.636518911</v>
      </c>
      <c r="Y138" s="64" t="s">
        <v>163</v>
      </c>
      <c r="Z138" s="64" t="s">
        <v>163</v>
      </c>
      <c r="AA138" s="64" t="b">
        <f t="shared" si="52"/>
        <v>1</v>
      </c>
      <c r="AB138" s="64" t="str">
        <f t="shared" si="53"/>
        <v>Yes</v>
      </c>
      <c r="AC138" s="64" t="str">
        <f t="shared" si="53"/>
        <v>Yes</v>
      </c>
      <c r="AD138" s="64" t="str">
        <f t="shared" si="48"/>
        <v>Yes</v>
      </c>
      <c r="AE138" s="66">
        <f t="shared" si="54"/>
        <v>1.2</v>
      </c>
      <c r="AF138" s="66">
        <f t="shared" si="54"/>
        <v>0.69</v>
      </c>
      <c r="AG138" s="64">
        <f t="shared" si="55"/>
        <v>2537016.765324201</v>
      </c>
      <c r="AH138" s="64">
        <f t="shared" si="55"/>
        <v>716869.79750114912</v>
      </c>
      <c r="AI138" s="64">
        <f t="shared" si="49"/>
        <v>3253886.5628253501</v>
      </c>
      <c r="AJ138" s="66">
        <v>1.2</v>
      </c>
      <c r="AK138" s="66">
        <v>0.56000000000000005</v>
      </c>
      <c r="AL138" s="64">
        <f t="shared" si="56"/>
        <v>2537016.765324201</v>
      </c>
      <c r="AM138" s="64">
        <f t="shared" si="56"/>
        <v>581807.37188499072</v>
      </c>
      <c r="AN138" s="66">
        <f t="shared" si="57"/>
        <v>1.97</v>
      </c>
      <c r="AO138" s="66">
        <f t="shared" si="57"/>
        <v>1.2200000000000002</v>
      </c>
      <c r="AP138" s="68">
        <f>IFERROR(INDEX('Encounters and MCO Fees'!Q:Q,MATCH(A:A,'Encounters and MCO Fees'!G:G,0)),0)</f>
        <v>5432444.7737281024</v>
      </c>
      <c r="AQ138" s="68">
        <f>IFERROR(INDEX('Encounters and MCO Fees'!R:R,MATCH(A:A,'Encounters and MCO Fees'!G:G,0)),0)</f>
        <v>342756.6879891135</v>
      </c>
      <c r="AR138" s="68">
        <f t="shared" si="50"/>
        <v>5775201.4617172163</v>
      </c>
      <c r="AS138" s="69">
        <f t="shared" si="51"/>
        <v>2310889.1128915274</v>
      </c>
      <c r="AT138" s="69">
        <f>AS138*INDEX('IGT Commitment Suggestions'!H:H,MATCH(G:G,'IGT Commitment Suggestions'!A:A,0))</f>
        <v>1140939.0323247025</v>
      </c>
      <c r="AU138" s="105">
        <f t="shared" si="58"/>
        <v>226470.29</v>
      </c>
    </row>
    <row r="139" spans="1:47" x14ac:dyDescent="0.2">
      <c r="A139" s="60" t="s">
        <v>569</v>
      </c>
      <c r="B139" s="61" t="s">
        <v>569</v>
      </c>
      <c r="C139" s="61" t="s">
        <v>570</v>
      </c>
      <c r="D139" s="62" t="s">
        <v>570</v>
      </c>
      <c r="E139" s="63" t="s">
        <v>571</v>
      </c>
      <c r="F139" s="62" t="s">
        <v>162</v>
      </c>
      <c r="G139" s="62" t="s">
        <v>33</v>
      </c>
      <c r="H139" s="62" t="str">
        <f t="shared" si="41"/>
        <v>Urban Tarrant</v>
      </c>
      <c r="I139" s="64">
        <f>INDEX('Encounters and MCO Fees'!N:N,MATCH(A:A,'Encounters and MCO Fees'!G:G,0))</f>
        <v>1535289.4769051601</v>
      </c>
      <c r="J139" s="64">
        <f>INDEX('Encounters and MCO Fees'!M:M,MATCH(A:A,'Encounters and MCO Fees'!G:G,0))</f>
        <v>1752625.2171159503</v>
      </c>
      <c r="K139" s="64">
        <f t="shared" si="42"/>
        <v>3287914.6940211104</v>
      </c>
      <c r="L139" s="64">
        <v>958105.9203519607</v>
      </c>
      <c r="M139" s="64">
        <v>372271.99350987328</v>
      </c>
      <c r="N139" s="64">
        <f t="shared" si="43"/>
        <v>1330377.913861834</v>
      </c>
      <c r="O139" s="64">
        <v>4586569.8674963471</v>
      </c>
      <c r="P139" s="64">
        <v>2499226.5832549594</v>
      </c>
      <c r="Q139" s="64">
        <f t="shared" si="44"/>
        <v>7085796.4507513065</v>
      </c>
      <c r="R139" s="64" t="str">
        <f t="shared" si="45"/>
        <v>Yes</v>
      </c>
      <c r="S139" s="65" t="str">
        <f t="shared" si="45"/>
        <v>Yes</v>
      </c>
      <c r="T139" s="66">
        <f>ROUND(INDEX(Summary!H:H,MATCH(H:H,Summary!A:A,0)),2)</f>
        <v>0.77</v>
      </c>
      <c r="U139" s="66">
        <f>ROUND(INDEX(Summary!I:I,MATCH(H:H,Summary!A:A,0)),2)</f>
        <v>0.66</v>
      </c>
      <c r="V139" s="67">
        <f t="shared" si="46"/>
        <v>1182172.8972169734</v>
      </c>
      <c r="W139" s="67">
        <f t="shared" si="46"/>
        <v>1156732.6432965272</v>
      </c>
      <c r="X139" s="64">
        <f t="shared" si="47"/>
        <v>2338905.5405135006</v>
      </c>
      <c r="Y139" s="64" t="s">
        <v>163</v>
      </c>
      <c r="Z139" s="64" t="s">
        <v>163</v>
      </c>
      <c r="AA139" s="64" t="b">
        <f t="shared" si="52"/>
        <v>1</v>
      </c>
      <c r="AB139" s="64" t="str">
        <f t="shared" si="53"/>
        <v>Yes</v>
      </c>
      <c r="AC139" s="64" t="str">
        <f t="shared" si="53"/>
        <v>Yes</v>
      </c>
      <c r="AD139" s="64" t="str">
        <f t="shared" si="48"/>
        <v>Yes</v>
      </c>
      <c r="AE139" s="66">
        <f t="shared" si="54"/>
        <v>1.54</v>
      </c>
      <c r="AF139" s="66">
        <f t="shared" si="54"/>
        <v>0.53</v>
      </c>
      <c r="AG139" s="64">
        <f t="shared" si="55"/>
        <v>2364345.7944339467</v>
      </c>
      <c r="AH139" s="64">
        <f t="shared" si="55"/>
        <v>928891.36507145374</v>
      </c>
      <c r="AI139" s="64">
        <f t="shared" si="49"/>
        <v>3293237.1595054003</v>
      </c>
      <c r="AJ139" s="66">
        <v>1.54</v>
      </c>
      <c r="AK139" s="66">
        <v>0.44</v>
      </c>
      <c r="AL139" s="64">
        <f t="shared" si="56"/>
        <v>2364345.7944339467</v>
      </c>
      <c r="AM139" s="64">
        <f t="shared" si="56"/>
        <v>771155.0955310181</v>
      </c>
      <c r="AN139" s="66">
        <f t="shared" si="57"/>
        <v>2.31</v>
      </c>
      <c r="AO139" s="66">
        <f t="shared" si="57"/>
        <v>1.1000000000000001</v>
      </c>
      <c r="AP139" s="68">
        <f>IFERROR(INDEX('Encounters and MCO Fees'!Q:Q,MATCH(A:A,'Encounters and MCO Fees'!G:G,0)),0)</f>
        <v>5474406.4304784657</v>
      </c>
      <c r="AQ139" s="68">
        <f>IFERROR(INDEX('Encounters and MCO Fees'!R:R,MATCH(A:A,'Encounters and MCO Fees'!G:G,0)),0)</f>
        <v>339154.8189200419</v>
      </c>
      <c r="AR139" s="68">
        <f t="shared" si="50"/>
        <v>5813561.2493985072</v>
      </c>
      <c r="AS139" s="69">
        <f t="shared" si="51"/>
        <v>2326238.3983343192</v>
      </c>
      <c r="AT139" s="69">
        <f>AS139*INDEX('IGT Commitment Suggestions'!H:H,MATCH(G:G,'IGT Commitment Suggestions'!A:A,0))</f>
        <v>1148517.3270954376</v>
      </c>
      <c r="AU139" s="105">
        <f t="shared" si="58"/>
        <v>227974.54</v>
      </c>
    </row>
    <row r="140" spans="1:47" x14ac:dyDescent="0.2">
      <c r="A140" s="60" t="s">
        <v>572</v>
      </c>
      <c r="B140" s="61" t="s">
        <v>573</v>
      </c>
      <c r="C140" s="61" t="s">
        <v>574</v>
      </c>
      <c r="D140" s="62" t="s">
        <v>575</v>
      </c>
      <c r="E140" s="63" t="s">
        <v>576</v>
      </c>
      <c r="F140" s="62" t="s">
        <v>162</v>
      </c>
      <c r="G140" s="62" t="s">
        <v>34</v>
      </c>
      <c r="H140" s="62" t="str">
        <f t="shared" si="41"/>
        <v>Urban Travis</v>
      </c>
      <c r="I140" s="64">
        <f>INDEX('Encounters and MCO Fees'!N:N,MATCH(A:A,'Encounters and MCO Fees'!G:G,0))</f>
        <v>404596.60019083659</v>
      </c>
      <c r="J140" s="64">
        <f>INDEX('Encounters and MCO Fees'!M:M,MATCH(A:A,'Encounters and MCO Fees'!G:G,0))</f>
        <v>740587.25502118852</v>
      </c>
      <c r="K140" s="64">
        <f t="shared" si="42"/>
        <v>1145183.8552120251</v>
      </c>
      <c r="L140" s="64">
        <v>1364291.5528486096</v>
      </c>
      <c r="M140" s="64">
        <v>979750.27548839245</v>
      </c>
      <c r="N140" s="64">
        <f t="shared" si="43"/>
        <v>2344041.8283370021</v>
      </c>
      <c r="O140" s="64">
        <v>-1260252.6811003564</v>
      </c>
      <c r="P140" s="64">
        <v>1764817.1043530297</v>
      </c>
      <c r="Q140" s="64">
        <f t="shared" si="44"/>
        <v>504564.42325267335</v>
      </c>
      <c r="R140" s="64" t="str">
        <f t="shared" si="45"/>
        <v>No</v>
      </c>
      <c r="S140" s="65" t="str">
        <f t="shared" si="45"/>
        <v>Yes</v>
      </c>
      <c r="T140" s="66">
        <f>ROUND(INDEX(Summary!H:H,MATCH(H:H,Summary!A:A,0)),2)</f>
        <v>0.4</v>
      </c>
      <c r="U140" s="66">
        <f>ROUND(INDEX(Summary!I:I,MATCH(H:H,Summary!A:A,0)),2)</f>
        <v>1.2</v>
      </c>
      <c r="V140" s="67">
        <f t="shared" si="46"/>
        <v>161838.64007633465</v>
      </c>
      <c r="W140" s="67">
        <f t="shared" si="46"/>
        <v>888704.70602542616</v>
      </c>
      <c r="X140" s="64">
        <f t="shared" si="47"/>
        <v>1050543.3461017609</v>
      </c>
      <c r="Y140" s="64" t="s">
        <v>163</v>
      </c>
      <c r="Z140" s="64" t="s">
        <v>163</v>
      </c>
      <c r="AA140" s="64" t="b">
        <f t="shared" si="52"/>
        <v>1</v>
      </c>
      <c r="AB140" s="64" t="str">
        <f t="shared" si="53"/>
        <v>No</v>
      </c>
      <c r="AC140" s="64" t="str">
        <f t="shared" si="53"/>
        <v>Yes</v>
      </c>
      <c r="AD140" s="64" t="str">
        <f t="shared" si="48"/>
        <v>Yes</v>
      </c>
      <c r="AE140" s="66">
        <f t="shared" si="54"/>
        <v>0</v>
      </c>
      <c r="AF140" s="66">
        <f t="shared" si="54"/>
        <v>0.82</v>
      </c>
      <c r="AG140" s="64">
        <f t="shared" si="55"/>
        <v>0</v>
      </c>
      <c r="AH140" s="64">
        <f t="shared" si="55"/>
        <v>607281.54911737458</v>
      </c>
      <c r="AI140" s="64">
        <f t="shared" si="49"/>
        <v>607281.54911737458</v>
      </c>
      <c r="AJ140" s="66">
        <v>0</v>
      </c>
      <c r="AK140" s="66">
        <v>0.11</v>
      </c>
      <c r="AL140" s="64">
        <f t="shared" si="56"/>
        <v>0</v>
      </c>
      <c r="AM140" s="64">
        <f t="shared" si="56"/>
        <v>81464.598052330737</v>
      </c>
      <c r="AN140" s="66">
        <f t="shared" si="57"/>
        <v>0.4</v>
      </c>
      <c r="AO140" s="66">
        <f t="shared" si="57"/>
        <v>1.31</v>
      </c>
      <c r="AP140" s="68">
        <f>IFERROR(INDEX('Encounters and MCO Fees'!Q:Q,MATCH(A:A,'Encounters and MCO Fees'!G:G,0)),0)</f>
        <v>1132007.9441540916</v>
      </c>
      <c r="AQ140" s="68">
        <f>IFERROR(INDEX('Encounters and MCO Fees'!R:R,MATCH(A:A,'Encounters and MCO Fees'!G:G,0)),0)</f>
        <v>71198.727693038716</v>
      </c>
      <c r="AR140" s="68">
        <f t="shared" si="50"/>
        <v>1203206.6718471304</v>
      </c>
      <c r="AS140" s="69">
        <f t="shared" si="51"/>
        <v>481451.11767291086</v>
      </c>
      <c r="AT140" s="69">
        <f>AS140*INDEX('IGT Commitment Suggestions'!H:H,MATCH(G:G,'IGT Commitment Suggestions'!A:A,0))</f>
        <v>236028.7742673466</v>
      </c>
      <c r="AU140" s="105">
        <f t="shared" si="58"/>
        <v>46850.45</v>
      </c>
    </row>
    <row r="141" spans="1:47" x14ac:dyDescent="0.2">
      <c r="A141" s="60" t="s">
        <v>577</v>
      </c>
      <c r="B141" s="61" t="s">
        <v>577</v>
      </c>
      <c r="C141" s="61" t="s">
        <v>578</v>
      </c>
      <c r="D141" s="62" t="s">
        <v>578</v>
      </c>
      <c r="E141" s="63" t="s">
        <v>579</v>
      </c>
      <c r="F141" s="62" t="s">
        <v>162</v>
      </c>
      <c r="G141" s="62" t="s">
        <v>30</v>
      </c>
      <c r="H141" s="62" t="str">
        <f t="shared" si="41"/>
        <v>Urban MRSA Northeast</v>
      </c>
      <c r="I141" s="64">
        <f>INDEX('Encounters and MCO Fees'!N:N,MATCH(A:A,'Encounters and MCO Fees'!G:G,0))</f>
        <v>2013097.5391227752</v>
      </c>
      <c r="J141" s="64">
        <f>INDEX('Encounters and MCO Fees'!M:M,MATCH(A:A,'Encounters and MCO Fees'!G:G,0))</f>
        <v>1046466.9996807864</v>
      </c>
      <c r="K141" s="64">
        <f t="shared" si="42"/>
        <v>3059564.5388035616</v>
      </c>
      <c r="L141" s="64">
        <v>1585658.6600520127</v>
      </c>
      <c r="M141" s="64">
        <v>989480.7896082605</v>
      </c>
      <c r="N141" s="64">
        <f t="shared" si="43"/>
        <v>2575139.4496602733</v>
      </c>
      <c r="O141" s="64">
        <v>2636842.6912168125</v>
      </c>
      <c r="P141" s="64">
        <v>984849.43672330829</v>
      </c>
      <c r="Q141" s="64">
        <f t="shared" si="44"/>
        <v>3621692.1279401206</v>
      </c>
      <c r="R141" s="64" t="str">
        <f t="shared" si="45"/>
        <v>Yes</v>
      </c>
      <c r="S141" s="65" t="str">
        <f t="shared" si="45"/>
        <v>Yes</v>
      </c>
      <c r="T141" s="66">
        <f>ROUND(INDEX(Summary!H:H,MATCH(H:H,Summary!A:A,0)),2)</f>
        <v>0.6</v>
      </c>
      <c r="U141" s="66">
        <f>ROUND(INDEX(Summary!I:I,MATCH(H:H,Summary!A:A,0)),2)</f>
        <v>1.22</v>
      </c>
      <c r="V141" s="67">
        <f t="shared" si="46"/>
        <v>1207858.5234736651</v>
      </c>
      <c r="W141" s="67">
        <f t="shared" si="46"/>
        <v>1276689.7396105593</v>
      </c>
      <c r="X141" s="64">
        <f t="shared" si="47"/>
        <v>2484548.2630842244</v>
      </c>
      <c r="Y141" s="64" t="s">
        <v>163</v>
      </c>
      <c r="Z141" s="64" t="s">
        <v>163</v>
      </c>
      <c r="AA141" s="64" t="b">
        <f t="shared" si="52"/>
        <v>1</v>
      </c>
      <c r="AB141" s="64" t="str">
        <f t="shared" si="53"/>
        <v>Yes</v>
      </c>
      <c r="AC141" s="64" t="str">
        <f t="shared" si="53"/>
        <v>No</v>
      </c>
      <c r="AD141" s="64" t="str">
        <f t="shared" si="48"/>
        <v>Yes</v>
      </c>
      <c r="AE141" s="66">
        <f t="shared" si="54"/>
        <v>0.49</v>
      </c>
      <c r="AF141" s="66">
        <f t="shared" si="54"/>
        <v>0</v>
      </c>
      <c r="AG141" s="64">
        <f t="shared" si="55"/>
        <v>986417.79417015985</v>
      </c>
      <c r="AH141" s="64">
        <f t="shared" si="55"/>
        <v>0</v>
      </c>
      <c r="AI141" s="64">
        <f t="shared" si="49"/>
        <v>986417.79417015985</v>
      </c>
      <c r="AJ141" s="66">
        <v>0.49</v>
      </c>
      <c r="AK141" s="66">
        <v>0</v>
      </c>
      <c r="AL141" s="64">
        <f t="shared" si="56"/>
        <v>986417.79417015985</v>
      </c>
      <c r="AM141" s="64">
        <f t="shared" si="56"/>
        <v>0</v>
      </c>
      <c r="AN141" s="66">
        <f t="shared" si="57"/>
        <v>1.0899999999999999</v>
      </c>
      <c r="AO141" s="66">
        <f t="shared" si="57"/>
        <v>1.22</v>
      </c>
      <c r="AP141" s="68">
        <f>IFERROR(INDEX('Encounters and MCO Fees'!Q:Q,MATCH(A:A,'Encounters and MCO Fees'!G:G,0)),0)</f>
        <v>3470966.0572543838</v>
      </c>
      <c r="AQ141" s="68">
        <f>IFERROR(INDEX('Encounters and MCO Fees'!R:R,MATCH(A:A,'Encounters and MCO Fees'!G:G,0)),0)</f>
        <v>215350.40802997752</v>
      </c>
      <c r="AR141" s="68">
        <f t="shared" si="50"/>
        <v>3686316.4652843615</v>
      </c>
      <c r="AS141" s="69">
        <f t="shared" si="51"/>
        <v>1475042.6704188846</v>
      </c>
      <c r="AT141" s="69">
        <f>AS141*INDEX('IGT Commitment Suggestions'!H:H,MATCH(G:G,'IGT Commitment Suggestions'!A:A,0))</f>
        <v>721328.94803042745</v>
      </c>
      <c r="AU141" s="105">
        <f t="shared" si="58"/>
        <v>143179.94</v>
      </c>
    </row>
    <row r="142" spans="1:47" x14ac:dyDescent="0.2">
      <c r="A142" s="60" t="s">
        <v>580</v>
      </c>
      <c r="B142" s="61" t="s">
        <v>580</v>
      </c>
      <c r="C142" s="61" t="s">
        <v>581</v>
      </c>
      <c r="D142" s="62" t="s">
        <v>581</v>
      </c>
      <c r="E142" s="63" t="s">
        <v>582</v>
      </c>
      <c r="F142" s="62" t="s">
        <v>162</v>
      </c>
      <c r="G142" s="62" t="s">
        <v>34</v>
      </c>
      <c r="H142" s="62" t="str">
        <f t="shared" si="41"/>
        <v>Urban Travis</v>
      </c>
      <c r="I142" s="64">
        <f>INDEX('Encounters and MCO Fees'!N:N,MATCH(A:A,'Encounters and MCO Fees'!G:G,0))</f>
        <v>1409790.8892793721</v>
      </c>
      <c r="J142" s="64">
        <f>INDEX('Encounters and MCO Fees'!M:M,MATCH(A:A,'Encounters and MCO Fees'!G:G,0))</f>
        <v>1445348.2355247359</v>
      </c>
      <c r="K142" s="64">
        <f t="shared" si="42"/>
        <v>2855139.1248041079</v>
      </c>
      <c r="L142" s="64">
        <v>973320.9175639709</v>
      </c>
      <c r="M142" s="64">
        <v>923206.5500976207</v>
      </c>
      <c r="N142" s="64">
        <f t="shared" si="43"/>
        <v>1896527.4676615917</v>
      </c>
      <c r="O142" s="64">
        <v>3984655.6786945984</v>
      </c>
      <c r="P142" s="64">
        <v>1265774.0076287263</v>
      </c>
      <c r="Q142" s="64">
        <f t="shared" si="44"/>
        <v>5250429.6863233242</v>
      </c>
      <c r="R142" s="64" t="str">
        <f t="shared" si="45"/>
        <v>Yes</v>
      </c>
      <c r="S142" s="65" t="str">
        <f t="shared" si="45"/>
        <v>Yes</v>
      </c>
      <c r="T142" s="66">
        <f>ROUND(INDEX(Summary!H:H,MATCH(H:H,Summary!A:A,0)),2)</f>
        <v>0.4</v>
      </c>
      <c r="U142" s="66">
        <f>ROUND(INDEX(Summary!I:I,MATCH(H:H,Summary!A:A,0)),2)</f>
        <v>1.2</v>
      </c>
      <c r="V142" s="67">
        <f t="shared" si="46"/>
        <v>563916.35571174882</v>
      </c>
      <c r="W142" s="67">
        <f t="shared" si="46"/>
        <v>1734417.882629683</v>
      </c>
      <c r="X142" s="64">
        <f t="shared" si="47"/>
        <v>2298334.2383414321</v>
      </c>
      <c r="Y142" s="64" t="s">
        <v>163</v>
      </c>
      <c r="Z142" s="64" t="s">
        <v>163</v>
      </c>
      <c r="AA142" s="64" t="b">
        <f t="shared" si="52"/>
        <v>1</v>
      </c>
      <c r="AB142" s="64" t="str">
        <f t="shared" si="53"/>
        <v>Yes</v>
      </c>
      <c r="AC142" s="64" t="str">
        <f t="shared" si="53"/>
        <v>No</v>
      </c>
      <c r="AD142" s="64" t="str">
        <f t="shared" si="48"/>
        <v>Yes</v>
      </c>
      <c r="AE142" s="66">
        <f t="shared" si="54"/>
        <v>1.69</v>
      </c>
      <c r="AF142" s="66">
        <f t="shared" si="54"/>
        <v>0</v>
      </c>
      <c r="AG142" s="64">
        <f t="shared" si="55"/>
        <v>2382546.6028821389</v>
      </c>
      <c r="AH142" s="64">
        <f t="shared" si="55"/>
        <v>0</v>
      </c>
      <c r="AI142" s="64">
        <f t="shared" si="49"/>
        <v>2382546.6028821389</v>
      </c>
      <c r="AJ142" s="66">
        <v>1.69</v>
      </c>
      <c r="AK142" s="66">
        <v>0</v>
      </c>
      <c r="AL142" s="64">
        <f t="shared" si="56"/>
        <v>2382546.6028821389</v>
      </c>
      <c r="AM142" s="64">
        <f t="shared" si="56"/>
        <v>0</v>
      </c>
      <c r="AN142" s="66">
        <f t="shared" si="57"/>
        <v>2.09</v>
      </c>
      <c r="AO142" s="66">
        <f t="shared" si="57"/>
        <v>1.2</v>
      </c>
      <c r="AP142" s="68">
        <f>IFERROR(INDEX('Encounters and MCO Fees'!Q:Q,MATCH(A:A,'Encounters and MCO Fees'!G:G,0)),0)</f>
        <v>4680880.8412235705</v>
      </c>
      <c r="AQ142" s="68">
        <f>IFERROR(INDEX('Encounters and MCO Fees'!R:R,MATCH(A:A,'Encounters and MCO Fees'!G:G,0)),0)</f>
        <v>288071.76627617318</v>
      </c>
      <c r="AR142" s="68">
        <f t="shared" si="50"/>
        <v>4968952.6074997438</v>
      </c>
      <c r="AS142" s="69">
        <f t="shared" si="51"/>
        <v>1988276.6963649481</v>
      </c>
      <c r="AT142" s="69">
        <f>AS142*INDEX('IGT Commitment Suggestions'!H:H,MATCH(G:G,'IGT Commitment Suggestions'!A:A,0))</f>
        <v>974741.76364084263</v>
      </c>
      <c r="AU142" s="105">
        <f t="shared" si="58"/>
        <v>193481.02</v>
      </c>
    </row>
    <row r="143" spans="1:47" x14ac:dyDescent="0.2">
      <c r="A143" s="60" t="s">
        <v>583</v>
      </c>
      <c r="B143" s="61" t="s">
        <v>583</v>
      </c>
      <c r="C143" s="61" t="s">
        <v>584</v>
      </c>
      <c r="D143" s="62" t="s">
        <v>584</v>
      </c>
      <c r="E143" s="63" t="s">
        <v>585</v>
      </c>
      <c r="F143" s="62" t="s">
        <v>162</v>
      </c>
      <c r="G143" s="62" t="s">
        <v>33</v>
      </c>
      <c r="H143" s="62" t="str">
        <f t="shared" si="41"/>
        <v>Urban Tarrant</v>
      </c>
      <c r="I143" s="64">
        <f>INDEX('Encounters and MCO Fees'!N:N,MATCH(A:A,'Encounters and MCO Fees'!G:G,0))</f>
        <v>1879015.2663227788</v>
      </c>
      <c r="J143" s="64">
        <f>INDEX('Encounters and MCO Fees'!M:M,MATCH(A:A,'Encounters and MCO Fees'!G:G,0))</f>
        <v>975201.5358220886</v>
      </c>
      <c r="K143" s="64">
        <f t="shared" si="42"/>
        <v>2854216.8021448674</v>
      </c>
      <c r="L143" s="64">
        <v>1041720.4865753874</v>
      </c>
      <c r="M143" s="64">
        <v>582887.49298867211</v>
      </c>
      <c r="N143" s="64">
        <f t="shared" si="43"/>
        <v>1624607.9795640595</v>
      </c>
      <c r="O143" s="64">
        <v>3236244.3914096234</v>
      </c>
      <c r="P143" s="64">
        <v>1240834.5563870403</v>
      </c>
      <c r="Q143" s="64">
        <f t="shared" si="44"/>
        <v>4477078.9477966633</v>
      </c>
      <c r="R143" s="64" t="str">
        <f t="shared" si="45"/>
        <v>Yes</v>
      </c>
      <c r="S143" s="65" t="str">
        <f t="shared" si="45"/>
        <v>Yes</v>
      </c>
      <c r="T143" s="66">
        <f>ROUND(INDEX(Summary!H:H,MATCH(H:H,Summary!A:A,0)),2)</f>
        <v>0.77</v>
      </c>
      <c r="U143" s="66">
        <f>ROUND(INDEX(Summary!I:I,MATCH(H:H,Summary!A:A,0)),2)</f>
        <v>0.66</v>
      </c>
      <c r="V143" s="67">
        <f t="shared" si="46"/>
        <v>1446841.7550685396</v>
      </c>
      <c r="W143" s="67">
        <f t="shared" si="46"/>
        <v>643633.0136425785</v>
      </c>
      <c r="X143" s="64">
        <f t="shared" si="47"/>
        <v>2090474.768711118</v>
      </c>
      <c r="Y143" s="64" t="s">
        <v>163</v>
      </c>
      <c r="Z143" s="64" t="s">
        <v>163</v>
      </c>
      <c r="AA143" s="64" t="b">
        <f t="shared" si="52"/>
        <v>1</v>
      </c>
      <c r="AB143" s="64" t="str">
        <f t="shared" si="53"/>
        <v>Yes</v>
      </c>
      <c r="AC143" s="64" t="str">
        <f t="shared" si="53"/>
        <v>Yes</v>
      </c>
      <c r="AD143" s="64" t="str">
        <f t="shared" si="48"/>
        <v>Yes</v>
      </c>
      <c r="AE143" s="66">
        <f t="shared" si="54"/>
        <v>0.66</v>
      </c>
      <c r="AF143" s="66">
        <f t="shared" si="54"/>
        <v>0.43</v>
      </c>
      <c r="AG143" s="64">
        <f t="shared" si="55"/>
        <v>1240150.075773034</v>
      </c>
      <c r="AH143" s="64">
        <f t="shared" si="55"/>
        <v>419336.6604034981</v>
      </c>
      <c r="AI143" s="64">
        <f t="shared" si="49"/>
        <v>1659486.7361765322</v>
      </c>
      <c r="AJ143" s="66">
        <v>0.66</v>
      </c>
      <c r="AK143" s="66">
        <v>0.35</v>
      </c>
      <c r="AL143" s="64">
        <f t="shared" si="56"/>
        <v>1240150.075773034</v>
      </c>
      <c r="AM143" s="64">
        <f t="shared" si="56"/>
        <v>341320.537537731</v>
      </c>
      <c r="AN143" s="66">
        <f t="shared" si="57"/>
        <v>1.4300000000000002</v>
      </c>
      <c r="AO143" s="66">
        <f t="shared" si="57"/>
        <v>1.01</v>
      </c>
      <c r="AP143" s="68">
        <f>IFERROR(INDEX('Encounters and MCO Fees'!Q:Q,MATCH(A:A,'Encounters and MCO Fees'!G:G,0)),0)</f>
        <v>3671945.3820218835</v>
      </c>
      <c r="AQ143" s="68">
        <f>IFERROR(INDEX('Encounters and MCO Fees'!R:R,MATCH(A:A,'Encounters and MCO Fees'!G:G,0)),0)</f>
        <v>227145.17393813437</v>
      </c>
      <c r="AR143" s="68">
        <f t="shared" si="50"/>
        <v>3899090.5559600177</v>
      </c>
      <c r="AS143" s="69">
        <f t="shared" si="51"/>
        <v>1560182.0950618419</v>
      </c>
      <c r="AT143" s="69">
        <f>AS143*INDEX('IGT Commitment Suggestions'!H:H,MATCH(G:G,'IGT Commitment Suggestions'!A:A,0))</f>
        <v>770297.73512708605</v>
      </c>
      <c r="AU143" s="105">
        <f t="shared" si="58"/>
        <v>152899.98000000001</v>
      </c>
    </row>
    <row r="144" spans="1:47" x14ac:dyDescent="0.2">
      <c r="A144" s="60" t="s">
        <v>586</v>
      </c>
      <c r="B144" s="61" t="s">
        <v>586</v>
      </c>
      <c r="C144" s="61" t="s">
        <v>587</v>
      </c>
      <c r="D144" s="62" t="s">
        <v>587</v>
      </c>
      <c r="E144" s="63" t="s">
        <v>588</v>
      </c>
      <c r="F144" s="62" t="s">
        <v>162</v>
      </c>
      <c r="G144" s="62" t="s">
        <v>25</v>
      </c>
      <c r="H144" s="62" t="str">
        <f t="shared" si="41"/>
        <v>Urban Harris</v>
      </c>
      <c r="I144" s="64">
        <f>INDEX('Encounters and MCO Fees'!N:N,MATCH(A:A,'Encounters and MCO Fees'!G:G,0))</f>
        <v>1275187.5718583723</v>
      </c>
      <c r="J144" s="64">
        <f>INDEX('Encounters and MCO Fees'!M:M,MATCH(A:A,'Encounters and MCO Fees'!G:G,0))</f>
        <v>1282319.190909313</v>
      </c>
      <c r="K144" s="64">
        <f t="shared" si="42"/>
        <v>2557506.7627676856</v>
      </c>
      <c r="L144" s="64">
        <v>1954501.8952377909</v>
      </c>
      <c r="M144" s="64">
        <v>729552.93069369905</v>
      </c>
      <c r="N144" s="64">
        <f t="shared" si="43"/>
        <v>2684054.8259314899</v>
      </c>
      <c r="O144" s="64">
        <v>3014850.6190170008</v>
      </c>
      <c r="P144" s="64">
        <v>947710.53611355834</v>
      </c>
      <c r="Q144" s="64">
        <f t="shared" si="44"/>
        <v>3962561.1551305591</v>
      </c>
      <c r="R144" s="64" t="str">
        <f t="shared" si="45"/>
        <v>Yes</v>
      </c>
      <c r="S144" s="65" t="str">
        <f t="shared" si="45"/>
        <v>Yes</v>
      </c>
      <c r="T144" s="66">
        <f>ROUND(INDEX(Summary!H:H,MATCH(H:H,Summary!A:A,0)),2)</f>
        <v>1.89</v>
      </c>
      <c r="U144" s="66">
        <f>ROUND(INDEX(Summary!I:I,MATCH(H:H,Summary!A:A,0)),2)</f>
        <v>0.41</v>
      </c>
      <c r="V144" s="67">
        <f t="shared" si="46"/>
        <v>2410104.5108123235</v>
      </c>
      <c r="W144" s="67">
        <f t="shared" si="46"/>
        <v>525750.86827281828</v>
      </c>
      <c r="X144" s="64">
        <f t="shared" si="47"/>
        <v>2935855.3790851417</v>
      </c>
      <c r="Y144" s="64" t="s">
        <v>163</v>
      </c>
      <c r="Z144" s="64" t="s">
        <v>163</v>
      </c>
      <c r="AA144" s="64" t="b">
        <f t="shared" si="52"/>
        <v>1</v>
      </c>
      <c r="AB144" s="64" t="str">
        <f t="shared" si="53"/>
        <v>No</v>
      </c>
      <c r="AC144" s="64" t="str">
        <f t="shared" si="53"/>
        <v>No</v>
      </c>
      <c r="AD144" s="64" t="str">
        <f t="shared" si="48"/>
        <v>Yes</v>
      </c>
      <c r="AE144" s="66">
        <f t="shared" si="54"/>
        <v>0.33</v>
      </c>
      <c r="AF144" s="66">
        <f t="shared" si="54"/>
        <v>0.23</v>
      </c>
      <c r="AG144" s="64">
        <f t="shared" si="55"/>
        <v>420811.89871326287</v>
      </c>
      <c r="AH144" s="64">
        <f t="shared" si="55"/>
        <v>294933.41390914202</v>
      </c>
      <c r="AI144" s="64">
        <f t="shared" si="49"/>
        <v>715745.31262240489</v>
      </c>
      <c r="AJ144" s="66">
        <v>0</v>
      </c>
      <c r="AK144" s="66">
        <v>0</v>
      </c>
      <c r="AL144" s="64">
        <f t="shared" si="56"/>
        <v>0</v>
      </c>
      <c r="AM144" s="64">
        <f t="shared" si="56"/>
        <v>0</v>
      </c>
      <c r="AN144" s="66">
        <f t="shared" si="57"/>
        <v>1.89</v>
      </c>
      <c r="AO144" s="66">
        <f t="shared" si="57"/>
        <v>0.41</v>
      </c>
      <c r="AP144" s="68">
        <f>IFERROR(INDEX('Encounters and MCO Fees'!Q:Q,MATCH(A:A,'Encounters and MCO Fees'!G:G,0)),0)</f>
        <v>2935855.3790851417</v>
      </c>
      <c r="AQ144" s="68">
        <f>IFERROR(INDEX('Encounters and MCO Fees'!R:R,MATCH(A:A,'Encounters and MCO Fees'!G:G,0)),0)</f>
        <v>185717.69918980962</v>
      </c>
      <c r="AR144" s="68">
        <f t="shared" si="50"/>
        <v>3121573.0782749513</v>
      </c>
      <c r="AS144" s="69">
        <f t="shared" si="51"/>
        <v>1249066.2515409393</v>
      </c>
      <c r="AT144" s="69">
        <f>AS144*INDEX('IGT Commitment Suggestions'!H:H,MATCH(G:G,'IGT Commitment Suggestions'!A:A,0))</f>
        <v>549114.87633489002</v>
      </c>
      <c r="AU144" s="105">
        <f t="shared" si="58"/>
        <v>108996.36</v>
      </c>
    </row>
    <row r="145" spans="1:47" x14ac:dyDescent="0.2">
      <c r="A145" s="70" t="s">
        <v>589</v>
      </c>
      <c r="B145" s="61" t="s">
        <v>589</v>
      </c>
      <c r="C145" s="61" t="s">
        <v>590</v>
      </c>
      <c r="D145" s="61" t="s">
        <v>590</v>
      </c>
      <c r="E145" s="63" t="s">
        <v>591</v>
      </c>
      <c r="F145" s="62" t="s">
        <v>162</v>
      </c>
      <c r="G145" s="62" t="s">
        <v>23</v>
      </c>
      <c r="H145" s="62" t="str">
        <f t="shared" si="41"/>
        <v>Urban Dallas</v>
      </c>
      <c r="I145" s="64">
        <f>INDEX('Encounters and MCO Fees'!N:N,MATCH(A:A,'Encounters and MCO Fees'!G:G,0))</f>
        <v>377715.29644654342</v>
      </c>
      <c r="J145" s="64">
        <f>INDEX('Encounters and MCO Fees'!M:M,MATCH(A:A,'Encounters and MCO Fees'!G:G,0))</f>
        <v>427658.82033279171</v>
      </c>
      <c r="K145" s="64">
        <f t="shared" si="42"/>
        <v>805374.11677933508</v>
      </c>
      <c r="L145" s="64">
        <v>1455589.0137506914</v>
      </c>
      <c r="M145" s="64">
        <v>1063973.5384436317</v>
      </c>
      <c r="N145" s="64">
        <f t="shared" si="43"/>
        <v>2519562.5521943234</v>
      </c>
      <c r="O145" s="64">
        <v>4494118.4026255049</v>
      </c>
      <c r="P145" s="64">
        <v>2422288.3728959095</v>
      </c>
      <c r="Q145" s="64">
        <f t="shared" si="44"/>
        <v>6916406.7755214144</v>
      </c>
      <c r="R145" s="64" t="str">
        <f t="shared" si="45"/>
        <v>Yes</v>
      </c>
      <c r="S145" s="65" t="str">
        <f t="shared" si="45"/>
        <v>Yes</v>
      </c>
      <c r="T145" s="66">
        <f>ROUND(INDEX(Summary!H:H,MATCH(H:H,Summary!A:A,0)),2)</f>
        <v>0.68</v>
      </c>
      <c r="U145" s="66">
        <f>ROUND(INDEX(Summary!I:I,MATCH(H:H,Summary!A:A,0)),2)</f>
        <v>0.39</v>
      </c>
      <c r="V145" s="67">
        <f t="shared" si="46"/>
        <v>256846.40158364954</v>
      </c>
      <c r="W145" s="67">
        <f t="shared" si="46"/>
        <v>166786.93992978879</v>
      </c>
      <c r="X145" s="64">
        <f t="shared" si="47"/>
        <v>423633.34151343832</v>
      </c>
      <c r="Y145" s="64" t="s">
        <v>163</v>
      </c>
      <c r="Z145" s="64" t="s">
        <v>163</v>
      </c>
      <c r="AA145" s="64" t="b">
        <f t="shared" si="52"/>
        <v>1</v>
      </c>
      <c r="AB145" s="64" t="str">
        <f t="shared" si="53"/>
        <v>Yes</v>
      </c>
      <c r="AC145" s="64" t="str">
        <f t="shared" si="53"/>
        <v>Yes</v>
      </c>
      <c r="AD145" s="64" t="str">
        <f t="shared" si="48"/>
        <v>Yes</v>
      </c>
      <c r="AE145" s="66">
        <f t="shared" si="54"/>
        <v>7.82</v>
      </c>
      <c r="AF145" s="66">
        <f t="shared" si="54"/>
        <v>3.67</v>
      </c>
      <c r="AG145" s="64">
        <f t="shared" si="55"/>
        <v>2953733.6182119697</v>
      </c>
      <c r="AH145" s="64">
        <f t="shared" si="55"/>
        <v>1569507.8706213455</v>
      </c>
      <c r="AI145" s="64">
        <f t="shared" si="49"/>
        <v>4523241.4888333157</v>
      </c>
      <c r="AJ145" s="66">
        <v>7.81</v>
      </c>
      <c r="AK145" s="66">
        <v>3.67</v>
      </c>
      <c r="AL145" s="64">
        <f t="shared" si="56"/>
        <v>2949956.4652475039</v>
      </c>
      <c r="AM145" s="64">
        <f t="shared" si="56"/>
        <v>1569507.8706213455</v>
      </c>
      <c r="AN145" s="66">
        <f t="shared" si="57"/>
        <v>8.49</v>
      </c>
      <c r="AO145" s="66">
        <f t="shared" si="57"/>
        <v>4.0599999999999996</v>
      </c>
      <c r="AP145" s="68">
        <f>IFERROR(INDEX('Encounters and MCO Fees'!Q:Q,MATCH(A:A,'Encounters and MCO Fees'!G:G,0)),0)</f>
        <v>4943097.6773822876</v>
      </c>
      <c r="AQ145" s="68">
        <f>IFERROR(INDEX('Encounters and MCO Fees'!R:R,MATCH(A:A,'Encounters and MCO Fees'!G:G,0)),0)</f>
        <v>315516.87302440143</v>
      </c>
      <c r="AR145" s="68">
        <f t="shared" si="50"/>
        <v>5258614.5504066888</v>
      </c>
      <c r="AS145" s="69">
        <f t="shared" si="51"/>
        <v>2104182.0261997329</v>
      </c>
      <c r="AT145" s="69">
        <f>AS145*INDEX('IGT Commitment Suggestions'!H:H,MATCH(G:G,'IGT Commitment Suggestions'!A:A,0))</f>
        <v>1034547.0661470257</v>
      </c>
      <c r="AU145" s="105">
        <f t="shared" si="58"/>
        <v>205352.05</v>
      </c>
    </row>
    <row r="146" spans="1:47" x14ac:dyDescent="0.2">
      <c r="A146" s="60" t="s">
        <v>592</v>
      </c>
      <c r="B146" s="61" t="s">
        <v>592</v>
      </c>
      <c r="C146" s="61" t="s">
        <v>593</v>
      </c>
      <c r="D146" s="62" t="s">
        <v>593</v>
      </c>
      <c r="E146" s="63" t="s">
        <v>594</v>
      </c>
      <c r="F146" s="62" t="s">
        <v>162</v>
      </c>
      <c r="G146" s="62" t="s">
        <v>33</v>
      </c>
      <c r="H146" s="62" t="str">
        <f t="shared" si="41"/>
        <v>Urban Tarrant</v>
      </c>
      <c r="I146" s="64">
        <f>INDEX('Encounters and MCO Fees'!N:N,MATCH(A:A,'Encounters and MCO Fees'!G:G,0))</f>
        <v>1783727.1803331161</v>
      </c>
      <c r="J146" s="64">
        <f>INDEX('Encounters and MCO Fees'!M:M,MATCH(A:A,'Encounters and MCO Fees'!G:G,0))</f>
        <v>1065924.5530002126</v>
      </c>
      <c r="K146" s="64">
        <f t="shared" si="42"/>
        <v>2849651.7333333287</v>
      </c>
      <c r="L146" s="64">
        <v>1012427.8270017921</v>
      </c>
      <c r="M146" s="64">
        <v>194277.3542055391</v>
      </c>
      <c r="N146" s="64">
        <f t="shared" si="43"/>
        <v>1206705.1812073314</v>
      </c>
      <c r="O146" s="64">
        <v>5638596.1194635257</v>
      </c>
      <c r="P146" s="64">
        <v>1043214.4941064467</v>
      </c>
      <c r="Q146" s="64">
        <f t="shared" si="44"/>
        <v>6681810.6135699721</v>
      </c>
      <c r="R146" s="64" t="str">
        <f t="shared" si="45"/>
        <v>Yes</v>
      </c>
      <c r="S146" s="65" t="str">
        <f t="shared" si="45"/>
        <v>Yes</v>
      </c>
      <c r="T146" s="66">
        <f>ROUND(INDEX(Summary!H:H,MATCH(H:H,Summary!A:A,0)),2)</f>
        <v>0.77</v>
      </c>
      <c r="U146" s="66">
        <f>ROUND(INDEX(Summary!I:I,MATCH(H:H,Summary!A:A,0)),2)</f>
        <v>0.66</v>
      </c>
      <c r="V146" s="67">
        <f t="shared" si="46"/>
        <v>1373469.9288564995</v>
      </c>
      <c r="W146" s="67">
        <f t="shared" si="46"/>
        <v>703510.20498014044</v>
      </c>
      <c r="X146" s="64">
        <f t="shared" si="47"/>
        <v>2076980.13383664</v>
      </c>
      <c r="Y146" s="64" t="s">
        <v>163</v>
      </c>
      <c r="Z146" s="64" t="s">
        <v>163</v>
      </c>
      <c r="AA146" s="64" t="b">
        <f t="shared" si="52"/>
        <v>1</v>
      </c>
      <c r="AB146" s="64" t="str">
        <f t="shared" si="53"/>
        <v>Yes</v>
      </c>
      <c r="AC146" s="64" t="str">
        <f t="shared" si="53"/>
        <v>Yes</v>
      </c>
      <c r="AD146" s="64" t="str">
        <f t="shared" si="48"/>
        <v>Yes</v>
      </c>
      <c r="AE146" s="66">
        <f t="shared" si="54"/>
        <v>1.67</v>
      </c>
      <c r="AF146" s="66">
        <f t="shared" si="54"/>
        <v>0.22</v>
      </c>
      <c r="AG146" s="64">
        <f t="shared" si="55"/>
        <v>2978824.3911563037</v>
      </c>
      <c r="AH146" s="64">
        <f t="shared" si="55"/>
        <v>234503.40166004677</v>
      </c>
      <c r="AI146" s="64">
        <f t="shared" si="49"/>
        <v>3213327.7928163502</v>
      </c>
      <c r="AJ146" s="66">
        <v>1.66</v>
      </c>
      <c r="AK146" s="66">
        <v>0.18</v>
      </c>
      <c r="AL146" s="64">
        <f t="shared" si="56"/>
        <v>2960987.1193529726</v>
      </c>
      <c r="AM146" s="64">
        <f t="shared" si="56"/>
        <v>191866.41954003827</v>
      </c>
      <c r="AN146" s="66">
        <f t="shared" si="57"/>
        <v>2.4299999999999997</v>
      </c>
      <c r="AO146" s="66">
        <f t="shared" si="57"/>
        <v>0.84000000000000008</v>
      </c>
      <c r="AP146" s="68">
        <f>IFERROR(INDEX('Encounters and MCO Fees'!Q:Q,MATCH(A:A,'Encounters and MCO Fees'!G:G,0)),0)</f>
        <v>5229833.6727296505</v>
      </c>
      <c r="AQ146" s="68">
        <f>IFERROR(INDEX('Encounters and MCO Fees'!R:R,MATCH(A:A,'Encounters and MCO Fees'!G:G,0)),0)</f>
        <v>322162.57017517783</v>
      </c>
      <c r="AR146" s="68">
        <f t="shared" si="50"/>
        <v>5551996.2429048279</v>
      </c>
      <c r="AS146" s="69">
        <f t="shared" si="51"/>
        <v>2221575.7766359383</v>
      </c>
      <c r="AT146" s="69">
        <f>AS146*INDEX('IGT Commitment Suggestions'!H:H,MATCH(G:G,'IGT Commitment Suggestions'!A:A,0))</f>
        <v>1096842.9868361165</v>
      </c>
      <c r="AU146" s="105">
        <f t="shared" si="58"/>
        <v>217717.46</v>
      </c>
    </row>
    <row r="147" spans="1:47" ht="23.25" x14ac:dyDescent="0.2">
      <c r="A147" s="60" t="s">
        <v>595</v>
      </c>
      <c r="B147" s="61" t="s">
        <v>595</v>
      </c>
      <c r="C147" s="61" t="s">
        <v>596</v>
      </c>
      <c r="D147" s="62" t="s">
        <v>596</v>
      </c>
      <c r="E147" s="63" t="s">
        <v>597</v>
      </c>
      <c r="F147" s="62" t="s">
        <v>162</v>
      </c>
      <c r="G147" s="62" t="s">
        <v>24</v>
      </c>
      <c r="H147" s="62" t="str">
        <f t="shared" si="41"/>
        <v>Urban El Paso</v>
      </c>
      <c r="I147" s="64">
        <f>INDEX('Encounters and MCO Fees'!N:N,MATCH(A:A,'Encounters and MCO Fees'!G:G,0))</f>
        <v>1463491.5590181414</v>
      </c>
      <c r="J147" s="64">
        <f>INDEX('Encounters and MCO Fees'!M:M,MATCH(A:A,'Encounters and MCO Fees'!G:G,0))</f>
        <v>1171327.7249890387</v>
      </c>
      <c r="K147" s="64">
        <f t="shared" si="42"/>
        <v>2634819.28400718</v>
      </c>
      <c r="L147" s="64">
        <v>859622.08405223489</v>
      </c>
      <c r="M147" s="64">
        <v>667589.02545197878</v>
      </c>
      <c r="N147" s="64">
        <f t="shared" si="43"/>
        <v>1527211.1095042136</v>
      </c>
      <c r="O147" s="64">
        <v>4500599.3783331309</v>
      </c>
      <c r="P147" s="64">
        <v>1554708.2912506568</v>
      </c>
      <c r="Q147" s="64">
        <f t="shared" si="44"/>
        <v>6055307.6695837881</v>
      </c>
      <c r="R147" s="64" t="str">
        <f t="shared" si="45"/>
        <v>Yes</v>
      </c>
      <c r="S147" s="65" t="str">
        <f t="shared" si="45"/>
        <v>Yes</v>
      </c>
      <c r="T147" s="66">
        <f>ROUND(INDEX(Summary!H:H,MATCH(H:H,Summary!A:A,0)),2)</f>
        <v>0.11</v>
      </c>
      <c r="U147" s="66">
        <f>ROUND(INDEX(Summary!I:I,MATCH(H:H,Summary!A:A,0)),2)</f>
        <v>0.56000000000000005</v>
      </c>
      <c r="V147" s="67">
        <f t="shared" si="46"/>
        <v>160984.07149199556</v>
      </c>
      <c r="W147" s="67">
        <f t="shared" si="46"/>
        <v>655943.52599386172</v>
      </c>
      <c r="X147" s="64">
        <f t="shared" si="47"/>
        <v>816927.59748585732</v>
      </c>
      <c r="Y147" s="64" t="s">
        <v>163</v>
      </c>
      <c r="Z147" s="64" t="s">
        <v>163</v>
      </c>
      <c r="AA147" s="64" t="b">
        <f t="shared" si="52"/>
        <v>1</v>
      </c>
      <c r="AB147" s="64" t="str">
        <f t="shared" si="53"/>
        <v>Yes</v>
      </c>
      <c r="AC147" s="64" t="str">
        <f t="shared" si="53"/>
        <v>Yes</v>
      </c>
      <c r="AD147" s="64" t="str">
        <f t="shared" si="48"/>
        <v>Yes</v>
      </c>
      <c r="AE147" s="66">
        <f t="shared" si="54"/>
        <v>2.0699999999999998</v>
      </c>
      <c r="AF147" s="66">
        <f t="shared" si="54"/>
        <v>0.53</v>
      </c>
      <c r="AG147" s="64">
        <f t="shared" si="55"/>
        <v>3029427.5271675522</v>
      </c>
      <c r="AH147" s="64">
        <f t="shared" si="55"/>
        <v>620803.69424419047</v>
      </c>
      <c r="AI147" s="64">
        <f t="shared" si="49"/>
        <v>3650231.2214117427</v>
      </c>
      <c r="AJ147" s="66">
        <v>2.02</v>
      </c>
      <c r="AK147" s="66">
        <v>0.53</v>
      </c>
      <c r="AL147" s="64">
        <f t="shared" si="56"/>
        <v>2956252.9492166457</v>
      </c>
      <c r="AM147" s="64">
        <f t="shared" si="56"/>
        <v>620803.69424419047</v>
      </c>
      <c r="AN147" s="66">
        <f t="shared" si="57"/>
        <v>2.13</v>
      </c>
      <c r="AO147" s="66">
        <f t="shared" si="57"/>
        <v>1.0900000000000001</v>
      </c>
      <c r="AP147" s="68">
        <f>IFERROR(INDEX('Encounters and MCO Fees'!Q:Q,MATCH(A:A,'Encounters and MCO Fees'!G:G,0)),0)</f>
        <v>4393984.2409466933</v>
      </c>
      <c r="AQ147" s="68">
        <f>IFERROR(INDEX('Encounters and MCO Fees'!R:R,MATCH(A:A,'Encounters and MCO Fees'!G:G,0)),0)</f>
        <v>272990.86078911996</v>
      </c>
      <c r="AR147" s="68">
        <f t="shared" si="50"/>
        <v>4666975.1017358135</v>
      </c>
      <c r="AS147" s="69">
        <f t="shared" si="51"/>
        <v>1867443.4172085689</v>
      </c>
      <c r="AT147" s="69">
        <f>AS147*INDEX('IGT Commitment Suggestions'!H:H,MATCH(G:G,'IGT Commitment Suggestions'!A:A,0))</f>
        <v>917250.21497414028</v>
      </c>
      <c r="AU147" s="105">
        <f t="shared" si="58"/>
        <v>182069.26</v>
      </c>
    </row>
    <row r="148" spans="1:47" ht="23.25" x14ac:dyDescent="0.2">
      <c r="A148" s="60" t="s">
        <v>598</v>
      </c>
      <c r="B148" s="61" t="s">
        <v>598</v>
      </c>
      <c r="C148" s="61" t="s">
        <v>599</v>
      </c>
      <c r="D148" s="62" t="s">
        <v>599</v>
      </c>
      <c r="E148" s="63" t="s">
        <v>600</v>
      </c>
      <c r="F148" s="62" t="s">
        <v>162</v>
      </c>
      <c r="G148" s="62" t="s">
        <v>33</v>
      </c>
      <c r="H148" s="62" t="str">
        <f t="shared" si="41"/>
        <v>Urban Tarrant</v>
      </c>
      <c r="I148" s="64">
        <f>INDEX('Encounters and MCO Fees'!N:N,MATCH(A:A,'Encounters and MCO Fees'!G:G,0))</f>
        <v>1748130.9413315991</v>
      </c>
      <c r="J148" s="64">
        <f>INDEX('Encounters and MCO Fees'!M:M,MATCH(A:A,'Encounters and MCO Fees'!G:G,0))</f>
        <v>663800.11973824084</v>
      </c>
      <c r="K148" s="64">
        <f t="shared" si="42"/>
        <v>2411931.0610698401</v>
      </c>
      <c r="L148" s="64">
        <v>1356758.095451579</v>
      </c>
      <c r="M148" s="64">
        <v>355427.97321419429</v>
      </c>
      <c r="N148" s="64">
        <f t="shared" si="43"/>
        <v>1712186.0686657731</v>
      </c>
      <c r="O148" s="64">
        <v>6417368.6499126377</v>
      </c>
      <c r="P148" s="64">
        <v>777587.091125543</v>
      </c>
      <c r="Q148" s="64">
        <f t="shared" si="44"/>
        <v>7194955.7410381809</v>
      </c>
      <c r="R148" s="64" t="str">
        <f t="shared" si="45"/>
        <v>Yes</v>
      </c>
      <c r="S148" s="65" t="str">
        <f t="shared" si="45"/>
        <v>Yes</v>
      </c>
      <c r="T148" s="66">
        <f>ROUND(INDEX(Summary!H:H,MATCH(H:H,Summary!A:A,0)),2)</f>
        <v>0.77</v>
      </c>
      <c r="U148" s="66">
        <f>ROUND(INDEX(Summary!I:I,MATCH(H:H,Summary!A:A,0)),2)</f>
        <v>0.66</v>
      </c>
      <c r="V148" s="67">
        <f t="shared" si="46"/>
        <v>1346060.8248253313</v>
      </c>
      <c r="W148" s="67">
        <f t="shared" si="46"/>
        <v>438108.079027239</v>
      </c>
      <c r="X148" s="64">
        <f t="shared" si="47"/>
        <v>1784168.9038525703</v>
      </c>
      <c r="Y148" s="64" t="s">
        <v>163</v>
      </c>
      <c r="Z148" s="64" t="s">
        <v>163</v>
      </c>
      <c r="AA148" s="64" t="b">
        <f t="shared" si="52"/>
        <v>1</v>
      </c>
      <c r="AB148" s="64" t="str">
        <f t="shared" si="53"/>
        <v>Yes</v>
      </c>
      <c r="AC148" s="64" t="str">
        <f t="shared" si="53"/>
        <v>Yes</v>
      </c>
      <c r="AD148" s="64" t="str">
        <f t="shared" si="48"/>
        <v>Yes</v>
      </c>
      <c r="AE148" s="66">
        <f t="shared" si="54"/>
        <v>2.02</v>
      </c>
      <c r="AF148" s="66">
        <f t="shared" si="54"/>
        <v>0.36</v>
      </c>
      <c r="AG148" s="64">
        <f t="shared" si="55"/>
        <v>3531224.5014898302</v>
      </c>
      <c r="AH148" s="64">
        <f t="shared" si="55"/>
        <v>238968.0431057667</v>
      </c>
      <c r="AI148" s="64">
        <f t="shared" si="49"/>
        <v>3770192.5445955968</v>
      </c>
      <c r="AJ148" s="66">
        <v>2.02</v>
      </c>
      <c r="AK148" s="66">
        <v>0.28999999999999998</v>
      </c>
      <c r="AL148" s="64">
        <f t="shared" si="56"/>
        <v>3531224.5014898302</v>
      </c>
      <c r="AM148" s="64">
        <f t="shared" si="56"/>
        <v>192502.03472408984</v>
      </c>
      <c r="AN148" s="66">
        <f t="shared" si="57"/>
        <v>2.79</v>
      </c>
      <c r="AO148" s="66">
        <f t="shared" si="57"/>
        <v>0.95</v>
      </c>
      <c r="AP148" s="68">
        <f>IFERROR(INDEX('Encounters and MCO Fees'!Q:Q,MATCH(A:A,'Encounters and MCO Fees'!G:G,0)),0)</f>
        <v>5507895.4400664903</v>
      </c>
      <c r="AQ148" s="68">
        <f>IFERROR(INDEX('Encounters and MCO Fees'!R:R,MATCH(A:A,'Encounters and MCO Fees'!G:G,0)),0)</f>
        <v>337145.45486797817</v>
      </c>
      <c r="AR148" s="68">
        <f t="shared" si="50"/>
        <v>5845040.8949344689</v>
      </c>
      <c r="AS148" s="69">
        <f t="shared" si="51"/>
        <v>2338834.6636990788</v>
      </c>
      <c r="AT148" s="69">
        <f>AS148*INDEX('IGT Commitment Suggestions'!H:H,MATCH(G:G,'IGT Commitment Suggestions'!A:A,0))</f>
        <v>1154736.392621343</v>
      </c>
      <c r="AU148" s="105">
        <f t="shared" si="58"/>
        <v>229208.99</v>
      </c>
    </row>
    <row r="149" spans="1:47" x14ac:dyDescent="0.2">
      <c r="A149" s="60" t="s">
        <v>601</v>
      </c>
      <c r="B149" s="61" t="s">
        <v>601</v>
      </c>
      <c r="C149" s="61" t="s">
        <v>602</v>
      </c>
      <c r="D149" s="62" t="s">
        <v>602</v>
      </c>
      <c r="E149" s="63" t="s">
        <v>603</v>
      </c>
      <c r="F149" s="62" t="s">
        <v>162</v>
      </c>
      <c r="G149" s="62" t="s">
        <v>25</v>
      </c>
      <c r="H149" s="62" t="str">
        <f t="shared" si="41"/>
        <v>Urban Harris</v>
      </c>
      <c r="I149" s="64">
        <f>INDEX('Encounters and MCO Fees'!N:N,MATCH(A:A,'Encounters and MCO Fees'!G:G,0))</f>
        <v>582930.40502152231</v>
      </c>
      <c r="J149" s="64">
        <f>INDEX('Encounters and MCO Fees'!M:M,MATCH(A:A,'Encounters and MCO Fees'!G:G,0))</f>
        <v>1784232.7995032342</v>
      </c>
      <c r="K149" s="64">
        <f t="shared" si="42"/>
        <v>2367163.2045247564</v>
      </c>
      <c r="L149" s="64">
        <v>468342.82104708487</v>
      </c>
      <c r="M149" s="64">
        <v>137140.69215117139</v>
      </c>
      <c r="N149" s="64">
        <f t="shared" si="43"/>
        <v>605483.51319825626</v>
      </c>
      <c r="O149" s="64">
        <v>1857544.1810963179</v>
      </c>
      <c r="P149" s="64">
        <v>482359.76574894274</v>
      </c>
      <c r="Q149" s="64">
        <f t="shared" si="44"/>
        <v>2339903.9468452604</v>
      </c>
      <c r="R149" s="64" t="str">
        <f t="shared" si="45"/>
        <v>Yes</v>
      </c>
      <c r="S149" s="65" t="str">
        <f t="shared" si="45"/>
        <v>Yes</v>
      </c>
      <c r="T149" s="66">
        <f>ROUND(INDEX(Summary!H:H,MATCH(H:H,Summary!A:A,0)),2)</f>
        <v>1.89</v>
      </c>
      <c r="U149" s="66">
        <f>ROUND(INDEX(Summary!I:I,MATCH(H:H,Summary!A:A,0)),2)</f>
        <v>0.41</v>
      </c>
      <c r="V149" s="67">
        <f t="shared" si="46"/>
        <v>1101738.4654906772</v>
      </c>
      <c r="W149" s="67">
        <f t="shared" si="46"/>
        <v>731535.44779632601</v>
      </c>
      <c r="X149" s="64">
        <f t="shared" si="47"/>
        <v>1833273.9132870031</v>
      </c>
      <c r="Y149" s="64" t="s">
        <v>163</v>
      </c>
      <c r="Z149" s="64" t="s">
        <v>163</v>
      </c>
      <c r="AA149" s="64" t="b">
        <f t="shared" si="52"/>
        <v>1</v>
      </c>
      <c r="AB149" s="64" t="str">
        <f t="shared" si="53"/>
        <v>No</v>
      </c>
      <c r="AC149" s="64" t="str">
        <f t="shared" si="53"/>
        <v>No</v>
      </c>
      <c r="AD149" s="64" t="str">
        <f t="shared" si="48"/>
        <v>Yes</v>
      </c>
      <c r="AE149" s="66">
        <f t="shared" si="54"/>
        <v>0.9</v>
      </c>
      <c r="AF149" s="66">
        <f t="shared" si="54"/>
        <v>0</v>
      </c>
      <c r="AG149" s="64">
        <f t="shared" si="55"/>
        <v>524637.36451937014</v>
      </c>
      <c r="AH149" s="64">
        <f t="shared" si="55"/>
        <v>0</v>
      </c>
      <c r="AI149" s="64">
        <f t="shared" si="49"/>
        <v>524637.36451937014</v>
      </c>
      <c r="AJ149" s="66">
        <v>0</v>
      </c>
      <c r="AK149" s="66">
        <v>0</v>
      </c>
      <c r="AL149" s="64">
        <f t="shared" si="56"/>
        <v>0</v>
      </c>
      <c r="AM149" s="64">
        <f t="shared" si="56"/>
        <v>0</v>
      </c>
      <c r="AN149" s="66">
        <f t="shared" si="57"/>
        <v>1.89</v>
      </c>
      <c r="AO149" s="66">
        <f t="shared" si="57"/>
        <v>0.41</v>
      </c>
      <c r="AP149" s="68">
        <f>IFERROR(INDEX('Encounters and MCO Fees'!Q:Q,MATCH(A:A,'Encounters and MCO Fees'!G:G,0)),0)</f>
        <v>1833273.9132870031</v>
      </c>
      <c r="AQ149" s="68">
        <f>IFERROR(INDEX('Encounters and MCO Fees'!R:R,MATCH(A:A,'Encounters and MCO Fees'!G:G,0)),0)</f>
        <v>114212.52970998817</v>
      </c>
      <c r="AR149" s="68">
        <f t="shared" si="50"/>
        <v>1947486.4429969913</v>
      </c>
      <c r="AS149" s="69">
        <f t="shared" si="51"/>
        <v>779267.22530081624</v>
      </c>
      <c r="AT149" s="69">
        <f>AS149*INDEX('IGT Commitment Suggestions'!H:H,MATCH(G:G,'IGT Commitment Suggestions'!A:A,0))</f>
        <v>342581.68894163379</v>
      </c>
      <c r="AU149" s="105">
        <f t="shared" si="58"/>
        <v>68000.63</v>
      </c>
    </row>
    <row r="150" spans="1:47" x14ac:dyDescent="0.2">
      <c r="A150" s="60" t="s">
        <v>604</v>
      </c>
      <c r="B150" s="61" t="s">
        <v>604</v>
      </c>
      <c r="C150" s="61" t="s">
        <v>605</v>
      </c>
      <c r="D150" s="62" t="s">
        <v>605</v>
      </c>
      <c r="E150" s="63" t="s">
        <v>606</v>
      </c>
      <c r="F150" s="62" t="s">
        <v>162</v>
      </c>
      <c r="G150" s="62" t="s">
        <v>22</v>
      </c>
      <c r="H150" s="62" t="str">
        <f t="shared" si="41"/>
        <v>Urban Bexar</v>
      </c>
      <c r="I150" s="64">
        <f>INDEX('Encounters and MCO Fees'!N:N,MATCH(A:A,'Encounters and MCO Fees'!G:G,0))</f>
        <v>1483279.7917174317</v>
      </c>
      <c r="J150" s="64">
        <f>INDEX('Encounters and MCO Fees'!M:M,MATCH(A:A,'Encounters and MCO Fees'!G:G,0))</f>
        <v>1011982.9427307248</v>
      </c>
      <c r="K150" s="64">
        <f t="shared" si="42"/>
        <v>2495262.7344481563</v>
      </c>
      <c r="L150" s="64">
        <v>1249552.9521107986</v>
      </c>
      <c r="M150" s="64">
        <v>625215.75402089464</v>
      </c>
      <c r="N150" s="64">
        <f t="shared" si="43"/>
        <v>1874768.7061316932</v>
      </c>
      <c r="O150" s="64">
        <v>4275748.7365724621</v>
      </c>
      <c r="P150" s="64">
        <v>934027.26069525699</v>
      </c>
      <c r="Q150" s="64">
        <f t="shared" si="44"/>
        <v>5209775.9972677194</v>
      </c>
      <c r="R150" s="64" t="str">
        <f t="shared" si="45"/>
        <v>Yes</v>
      </c>
      <c r="S150" s="65" t="str">
        <f t="shared" si="45"/>
        <v>Yes</v>
      </c>
      <c r="T150" s="66">
        <f>ROUND(INDEX(Summary!H:H,MATCH(H:H,Summary!A:A,0)),2)</f>
        <v>0.49</v>
      </c>
      <c r="U150" s="66">
        <f>ROUND(INDEX(Summary!I:I,MATCH(H:H,Summary!A:A,0)),2)</f>
        <v>0.56999999999999995</v>
      </c>
      <c r="V150" s="67">
        <f t="shared" si="46"/>
        <v>726807.09794154158</v>
      </c>
      <c r="W150" s="67">
        <f t="shared" si="46"/>
        <v>576830.27735651308</v>
      </c>
      <c r="X150" s="64">
        <f t="shared" si="47"/>
        <v>1303637.3752980547</v>
      </c>
      <c r="Y150" s="64" t="s">
        <v>163</v>
      </c>
      <c r="Z150" s="64" t="s">
        <v>163</v>
      </c>
      <c r="AA150" s="64" t="b">
        <f t="shared" si="52"/>
        <v>1</v>
      </c>
      <c r="AB150" s="64" t="str">
        <f t="shared" si="53"/>
        <v>Yes</v>
      </c>
      <c r="AC150" s="64" t="str">
        <f t="shared" si="53"/>
        <v>Yes</v>
      </c>
      <c r="AD150" s="64" t="str">
        <f t="shared" si="48"/>
        <v>Yes</v>
      </c>
      <c r="AE150" s="66">
        <f t="shared" si="54"/>
        <v>1.67</v>
      </c>
      <c r="AF150" s="66">
        <f t="shared" si="54"/>
        <v>0.25</v>
      </c>
      <c r="AG150" s="64">
        <f t="shared" si="55"/>
        <v>2477077.252168111</v>
      </c>
      <c r="AH150" s="64">
        <f t="shared" si="55"/>
        <v>252995.7356826812</v>
      </c>
      <c r="AI150" s="64">
        <f t="shared" si="49"/>
        <v>2730072.9878507922</v>
      </c>
      <c r="AJ150" s="66">
        <v>1.36</v>
      </c>
      <c r="AK150" s="66">
        <v>0.11</v>
      </c>
      <c r="AL150" s="64">
        <f t="shared" si="56"/>
        <v>2017260.5167357074</v>
      </c>
      <c r="AM150" s="64">
        <f t="shared" si="56"/>
        <v>111318.12370037973</v>
      </c>
      <c r="AN150" s="66">
        <f t="shared" si="57"/>
        <v>1.85</v>
      </c>
      <c r="AO150" s="66">
        <f t="shared" si="57"/>
        <v>0.67999999999999994</v>
      </c>
      <c r="AP150" s="68">
        <f>IFERROR(INDEX('Encounters and MCO Fees'!Q:Q,MATCH(A:A,'Encounters and MCO Fees'!G:G,0)),0)</f>
        <v>3432216.0157341417</v>
      </c>
      <c r="AQ150" s="68">
        <f>IFERROR(INDEX('Encounters and MCO Fees'!R:R,MATCH(A:A,'Encounters and MCO Fees'!G:G,0)),0)</f>
        <v>213074.59691973915</v>
      </c>
      <c r="AR150" s="68">
        <f t="shared" si="50"/>
        <v>3645290.6126538808</v>
      </c>
      <c r="AS150" s="69">
        <f t="shared" si="51"/>
        <v>1458626.5857473242</v>
      </c>
      <c r="AT150" s="69">
        <f>AS150*INDEX('IGT Commitment Suggestions'!H:H,MATCH(G:G,'IGT Commitment Suggestions'!A:A,0))</f>
        <v>637607.11153332028</v>
      </c>
      <c r="AU150" s="105">
        <f t="shared" si="58"/>
        <v>126561.60000000001</v>
      </c>
    </row>
    <row r="151" spans="1:47" x14ac:dyDescent="0.2">
      <c r="A151" s="60" t="s">
        <v>607</v>
      </c>
      <c r="B151" s="61" t="s">
        <v>607</v>
      </c>
      <c r="C151" s="61" t="s">
        <v>608</v>
      </c>
      <c r="D151" s="62" t="s">
        <v>608</v>
      </c>
      <c r="E151" s="63" t="s">
        <v>609</v>
      </c>
      <c r="F151" s="62" t="s">
        <v>162</v>
      </c>
      <c r="G151" s="62" t="s">
        <v>33</v>
      </c>
      <c r="H151" s="62" t="str">
        <f t="shared" si="41"/>
        <v>Urban Tarrant</v>
      </c>
      <c r="I151" s="64">
        <f>INDEX('Encounters and MCO Fees'!N:N,MATCH(A:A,'Encounters and MCO Fees'!G:G,0))</f>
        <v>915430.69872303202</v>
      </c>
      <c r="J151" s="64">
        <f>INDEX('Encounters and MCO Fees'!M:M,MATCH(A:A,'Encounters and MCO Fees'!G:G,0))</f>
        <v>978003.13322759722</v>
      </c>
      <c r="K151" s="64">
        <f t="shared" si="42"/>
        <v>1893433.8319506291</v>
      </c>
      <c r="L151" s="64">
        <v>840247.04277229612</v>
      </c>
      <c r="M151" s="64">
        <v>656076.05161228811</v>
      </c>
      <c r="N151" s="64">
        <f t="shared" si="43"/>
        <v>1496323.0943845841</v>
      </c>
      <c r="O151" s="64">
        <v>3597677.1796383709</v>
      </c>
      <c r="P151" s="64">
        <v>1271135.7596963192</v>
      </c>
      <c r="Q151" s="64">
        <f t="shared" si="44"/>
        <v>4868812.9393346906</v>
      </c>
      <c r="R151" s="64" t="str">
        <f t="shared" si="45"/>
        <v>Yes</v>
      </c>
      <c r="S151" s="65" t="str">
        <f t="shared" si="45"/>
        <v>Yes</v>
      </c>
      <c r="T151" s="66">
        <f>ROUND(INDEX(Summary!H:H,MATCH(H:H,Summary!A:A,0)),2)</f>
        <v>0.77</v>
      </c>
      <c r="U151" s="66">
        <f>ROUND(INDEX(Summary!I:I,MATCH(H:H,Summary!A:A,0)),2)</f>
        <v>0.66</v>
      </c>
      <c r="V151" s="67">
        <f t="shared" si="46"/>
        <v>704881.63801673462</v>
      </c>
      <c r="W151" s="67">
        <f t="shared" si="46"/>
        <v>645482.06793021422</v>
      </c>
      <c r="X151" s="64">
        <f t="shared" si="47"/>
        <v>1350363.7059469488</v>
      </c>
      <c r="Y151" s="64" t="s">
        <v>163</v>
      </c>
      <c r="Z151" s="64" t="s">
        <v>163</v>
      </c>
      <c r="AA151" s="64" t="b">
        <f t="shared" si="52"/>
        <v>1</v>
      </c>
      <c r="AB151" s="64" t="str">
        <f t="shared" si="53"/>
        <v>Yes</v>
      </c>
      <c r="AC151" s="64" t="str">
        <f t="shared" si="53"/>
        <v>Yes</v>
      </c>
      <c r="AD151" s="64" t="str">
        <f t="shared" si="48"/>
        <v>Yes</v>
      </c>
      <c r="AE151" s="66">
        <f t="shared" si="54"/>
        <v>2.2000000000000002</v>
      </c>
      <c r="AF151" s="66">
        <f t="shared" si="54"/>
        <v>0.45</v>
      </c>
      <c r="AG151" s="64">
        <f t="shared" si="55"/>
        <v>2013947.5371906706</v>
      </c>
      <c r="AH151" s="64">
        <f t="shared" si="55"/>
        <v>440101.40995241876</v>
      </c>
      <c r="AI151" s="64">
        <f t="shared" si="49"/>
        <v>2454048.9471430895</v>
      </c>
      <c r="AJ151" s="66">
        <v>2.2000000000000002</v>
      </c>
      <c r="AK151" s="66">
        <v>0.36</v>
      </c>
      <c r="AL151" s="64">
        <f t="shared" si="56"/>
        <v>2013947.5371906706</v>
      </c>
      <c r="AM151" s="64">
        <f t="shared" si="56"/>
        <v>352081.12796193501</v>
      </c>
      <c r="AN151" s="66">
        <f t="shared" si="57"/>
        <v>2.97</v>
      </c>
      <c r="AO151" s="66">
        <f t="shared" si="57"/>
        <v>1.02</v>
      </c>
      <c r="AP151" s="68">
        <f>IFERROR(INDEX('Encounters and MCO Fees'!Q:Q,MATCH(A:A,'Encounters and MCO Fees'!G:G,0)),0)</f>
        <v>3716392.3710995545</v>
      </c>
      <c r="AQ151" s="68">
        <f>IFERROR(INDEX('Encounters and MCO Fees'!R:R,MATCH(A:A,'Encounters and MCO Fees'!G:G,0)),0)</f>
        <v>233900.4807095248</v>
      </c>
      <c r="AR151" s="68">
        <f t="shared" si="50"/>
        <v>3950292.8518090793</v>
      </c>
      <c r="AS151" s="69">
        <f t="shared" si="51"/>
        <v>1580670.1817228852</v>
      </c>
      <c r="AT151" s="69">
        <f>AS151*INDEX('IGT Commitment Suggestions'!H:H,MATCH(G:G,'IGT Commitment Suggestions'!A:A,0))</f>
        <v>780413.1740890129</v>
      </c>
      <c r="AU151" s="105">
        <f t="shared" si="58"/>
        <v>154907.84</v>
      </c>
    </row>
    <row r="152" spans="1:47" ht="23.25" x14ac:dyDescent="0.2">
      <c r="A152" s="60" t="s">
        <v>610</v>
      </c>
      <c r="B152" s="61" t="s">
        <v>610</v>
      </c>
      <c r="C152" s="61" t="s">
        <v>611</v>
      </c>
      <c r="D152" s="62" t="s">
        <v>611</v>
      </c>
      <c r="E152" s="63" t="s">
        <v>612</v>
      </c>
      <c r="F152" s="62" t="s">
        <v>162</v>
      </c>
      <c r="G152" s="62" t="s">
        <v>23</v>
      </c>
      <c r="H152" s="62" t="str">
        <f t="shared" si="41"/>
        <v>Urban Dallas</v>
      </c>
      <c r="I152" s="64">
        <f>INDEX('Encounters and MCO Fees'!N:N,MATCH(A:A,'Encounters and MCO Fees'!G:G,0))</f>
        <v>285345.6171416018</v>
      </c>
      <c r="J152" s="64">
        <f>INDEX('Encounters and MCO Fees'!M:M,MATCH(A:A,'Encounters and MCO Fees'!G:G,0))</f>
        <v>119057.23315193925</v>
      </c>
      <c r="K152" s="64">
        <f t="shared" si="42"/>
        <v>404402.85029354104</v>
      </c>
      <c r="L152" s="64">
        <v>1329411.2581768292</v>
      </c>
      <c r="M152" s="64">
        <v>842265.33956251398</v>
      </c>
      <c r="N152" s="64">
        <f t="shared" si="43"/>
        <v>2171676.5977393431</v>
      </c>
      <c r="O152" s="64">
        <v>4432219.2647694051</v>
      </c>
      <c r="P152" s="64">
        <v>1556213.7320148209</v>
      </c>
      <c r="Q152" s="64">
        <f t="shared" si="44"/>
        <v>5988432.996784226</v>
      </c>
      <c r="R152" s="64" t="str">
        <f t="shared" si="45"/>
        <v>Yes</v>
      </c>
      <c r="S152" s="65" t="str">
        <f t="shared" si="45"/>
        <v>Yes</v>
      </c>
      <c r="T152" s="66">
        <f>ROUND(INDEX(Summary!H:H,MATCH(H:H,Summary!A:A,0)),2)</f>
        <v>0.68</v>
      </c>
      <c r="U152" s="66">
        <f>ROUND(INDEX(Summary!I:I,MATCH(H:H,Summary!A:A,0)),2)</f>
        <v>0.39</v>
      </c>
      <c r="V152" s="67">
        <f t="shared" si="46"/>
        <v>194035.01965628925</v>
      </c>
      <c r="W152" s="67">
        <f t="shared" si="46"/>
        <v>46432.320929256304</v>
      </c>
      <c r="X152" s="64">
        <f t="shared" si="47"/>
        <v>240467.34058554555</v>
      </c>
      <c r="Y152" s="64" t="s">
        <v>163</v>
      </c>
      <c r="Z152" s="64" t="s">
        <v>163</v>
      </c>
      <c r="AA152" s="64" t="b">
        <f t="shared" si="52"/>
        <v>1</v>
      </c>
      <c r="AB152" s="64" t="str">
        <f t="shared" si="53"/>
        <v>Yes</v>
      </c>
      <c r="AC152" s="64" t="str">
        <f t="shared" si="53"/>
        <v>Yes</v>
      </c>
      <c r="AD152" s="64" t="str">
        <f t="shared" si="48"/>
        <v>Yes</v>
      </c>
      <c r="AE152" s="66">
        <f t="shared" si="54"/>
        <v>10.35</v>
      </c>
      <c r="AF152" s="66">
        <f t="shared" si="54"/>
        <v>8.83</v>
      </c>
      <c r="AG152" s="64">
        <f t="shared" si="55"/>
        <v>2953327.1374155786</v>
      </c>
      <c r="AH152" s="64">
        <f t="shared" si="55"/>
        <v>1051275.3687316235</v>
      </c>
      <c r="AI152" s="64">
        <f t="shared" si="49"/>
        <v>4004602.5061472021</v>
      </c>
      <c r="AJ152" s="66">
        <v>10.34</v>
      </c>
      <c r="AK152" s="66">
        <v>8.83</v>
      </c>
      <c r="AL152" s="64">
        <f t="shared" si="56"/>
        <v>2950473.6812441628</v>
      </c>
      <c r="AM152" s="64">
        <f t="shared" si="56"/>
        <v>1051275.3687316235</v>
      </c>
      <c r="AN152" s="66">
        <f t="shared" si="57"/>
        <v>11.02</v>
      </c>
      <c r="AO152" s="66">
        <f t="shared" si="57"/>
        <v>9.2200000000000006</v>
      </c>
      <c r="AP152" s="68">
        <f>IFERROR(INDEX('Encounters and MCO Fees'!Q:Q,MATCH(A:A,'Encounters and MCO Fees'!G:G,0)),0)</f>
        <v>4242216.390561332</v>
      </c>
      <c r="AQ152" s="68">
        <f>IFERROR(INDEX('Encounters and MCO Fees'!R:R,MATCH(A:A,'Encounters and MCO Fees'!G:G,0)),0)</f>
        <v>270779.76961029781</v>
      </c>
      <c r="AR152" s="68">
        <f t="shared" si="50"/>
        <v>4512996.1601716299</v>
      </c>
      <c r="AS152" s="69">
        <f t="shared" si="51"/>
        <v>1805830.2835310765</v>
      </c>
      <c r="AT152" s="69">
        <f>AS152*INDEX('IGT Commitment Suggestions'!H:H,MATCH(G:G,'IGT Commitment Suggestions'!A:A,0))</f>
        <v>887858.7491599418</v>
      </c>
      <c r="AU152" s="105">
        <f t="shared" si="58"/>
        <v>176235.21</v>
      </c>
    </row>
    <row r="153" spans="1:47" ht="23.25" x14ac:dyDescent="0.2">
      <c r="A153" s="60" t="s">
        <v>613</v>
      </c>
      <c r="B153" s="61" t="s">
        <v>614</v>
      </c>
      <c r="C153" s="61" t="s">
        <v>615</v>
      </c>
      <c r="D153" s="62" t="s">
        <v>616</v>
      </c>
      <c r="E153" s="63" t="s">
        <v>617</v>
      </c>
      <c r="F153" s="62" t="s">
        <v>162</v>
      </c>
      <c r="G153" s="62" t="s">
        <v>27</v>
      </c>
      <c r="H153" s="62" t="str">
        <f t="shared" si="41"/>
        <v>Urban Jefferson</v>
      </c>
      <c r="I153" s="64">
        <f>INDEX('Encounters and MCO Fees'!N:N,MATCH(A:A,'Encounters and MCO Fees'!G:G,0))</f>
        <v>102.64929260657254</v>
      </c>
      <c r="J153" s="64">
        <f>INDEX('Encounters and MCO Fees'!M:M,MATCH(A:A,'Encounters and MCO Fees'!G:G,0))</f>
        <v>0</v>
      </c>
      <c r="K153" s="64">
        <f t="shared" si="42"/>
        <v>102.64929260657254</v>
      </c>
      <c r="L153" s="64">
        <v>968411.59162632399</v>
      </c>
      <c r="M153" s="64">
        <v>1212154.5582523167</v>
      </c>
      <c r="N153" s="64">
        <f t="shared" si="43"/>
        <v>2180566.1498786407</v>
      </c>
      <c r="O153" s="64">
        <v>-1056056.992259508</v>
      </c>
      <c r="P153" s="64">
        <v>1334152.2024940276</v>
      </c>
      <c r="Q153" s="64">
        <f t="shared" si="44"/>
        <v>278095.21023451956</v>
      </c>
      <c r="R153" s="64" t="str">
        <f t="shared" si="45"/>
        <v>No</v>
      </c>
      <c r="S153" s="65" t="str">
        <f t="shared" si="45"/>
        <v>Yes</v>
      </c>
      <c r="T153" s="66">
        <f>ROUND(INDEX(Summary!H:H,MATCH(H:H,Summary!A:A,0)),2)</f>
        <v>0.84</v>
      </c>
      <c r="U153" s="66">
        <f>ROUND(INDEX(Summary!I:I,MATCH(H:H,Summary!A:A,0)),2)</f>
        <v>1.1299999999999999</v>
      </c>
      <c r="V153" s="67">
        <f t="shared" si="46"/>
        <v>86.225405789520934</v>
      </c>
      <c r="W153" s="67">
        <f t="shared" si="46"/>
        <v>0</v>
      </c>
      <c r="X153" s="64">
        <f t="shared" si="47"/>
        <v>86.225405789520934</v>
      </c>
      <c r="Y153" s="64" t="s">
        <v>163</v>
      </c>
      <c r="Z153" s="64" t="s">
        <v>163</v>
      </c>
      <c r="AA153" s="64" t="b">
        <f t="shared" si="52"/>
        <v>1</v>
      </c>
      <c r="AB153" s="64" t="str">
        <f t="shared" si="53"/>
        <v>No</v>
      </c>
      <c r="AC153" s="64" t="str">
        <f t="shared" si="53"/>
        <v>No</v>
      </c>
      <c r="AD153" s="64" t="str">
        <f t="shared" si="48"/>
        <v>No</v>
      </c>
      <c r="AE153" s="66">
        <f t="shared" si="54"/>
        <v>0</v>
      </c>
      <c r="AF153" s="66">
        <f t="shared" si="54"/>
        <v>0</v>
      </c>
      <c r="AG153" s="64">
        <f t="shared" si="55"/>
        <v>0</v>
      </c>
      <c r="AH153" s="64">
        <f t="shared" si="55"/>
        <v>0</v>
      </c>
      <c r="AI153" s="64">
        <f t="shared" si="49"/>
        <v>0</v>
      </c>
      <c r="AJ153" s="66">
        <v>0</v>
      </c>
      <c r="AK153" s="66">
        <v>0</v>
      </c>
      <c r="AL153" s="64">
        <f t="shared" si="56"/>
        <v>0</v>
      </c>
      <c r="AM153" s="64">
        <f t="shared" si="56"/>
        <v>0</v>
      </c>
      <c r="AN153" s="66">
        <f t="shared" si="57"/>
        <v>0.84</v>
      </c>
      <c r="AO153" s="66">
        <f t="shared" si="57"/>
        <v>1.1299999999999999</v>
      </c>
      <c r="AP153" s="68">
        <f>IFERROR(INDEX('Encounters and MCO Fees'!Q:Q,MATCH(A:A,'Encounters and MCO Fees'!G:G,0)),0)</f>
        <v>86.225405789520934</v>
      </c>
      <c r="AQ153" s="68">
        <f>IFERROR(INDEX('Encounters and MCO Fees'!R:R,MATCH(A:A,'Encounters and MCO Fees'!G:G,0)),0)</f>
        <v>5.2604358969734255</v>
      </c>
      <c r="AR153" s="68">
        <f t="shared" si="50"/>
        <v>91.485841686494354</v>
      </c>
      <c r="AS153" s="69">
        <f t="shared" si="51"/>
        <v>36.607144692433856</v>
      </c>
      <c r="AT153" s="69">
        <f>AS153*INDEX('IGT Commitment Suggestions'!H:H,MATCH(G:G,'IGT Commitment Suggestions'!A:A,0))</f>
        <v>17.825546522513779</v>
      </c>
      <c r="AU153" s="105">
        <f t="shared" si="58"/>
        <v>3.54</v>
      </c>
    </row>
    <row r="154" spans="1:47" ht="23.25" x14ac:dyDescent="0.2">
      <c r="A154" s="60" t="s">
        <v>618</v>
      </c>
      <c r="B154" s="61" t="s">
        <v>618</v>
      </c>
      <c r="C154" s="61" t="s">
        <v>619</v>
      </c>
      <c r="D154" s="62" t="s">
        <v>619</v>
      </c>
      <c r="E154" s="63" t="s">
        <v>620</v>
      </c>
      <c r="F154" s="62" t="s">
        <v>621</v>
      </c>
      <c r="G154" s="62" t="s">
        <v>26</v>
      </c>
      <c r="H154" s="62" t="str">
        <f t="shared" si="41"/>
        <v>Rural Hidalgo</v>
      </c>
      <c r="I154" s="64">
        <f>INDEX('Encounters and MCO Fees'!N:N,MATCH(A:A,'Encounters and MCO Fees'!G:G,0))</f>
        <v>7523350.470294158</v>
      </c>
      <c r="J154" s="64">
        <f>INDEX('Encounters and MCO Fees'!M:M,MATCH(A:A,'Encounters and MCO Fees'!G:G,0))</f>
        <v>3621665.5756088262</v>
      </c>
      <c r="K154" s="64">
        <f t="shared" si="42"/>
        <v>11145016.045902984</v>
      </c>
      <c r="L154" s="64">
        <v>-1341320.8750790134</v>
      </c>
      <c r="M154" s="64">
        <v>961386.27398841083</v>
      </c>
      <c r="N154" s="64">
        <f t="shared" si="43"/>
        <v>-379934.60109060258</v>
      </c>
      <c r="O154" s="64">
        <v>3621633.6320658596</v>
      </c>
      <c r="P154" s="64">
        <v>4240358.6869610865</v>
      </c>
      <c r="Q154" s="64">
        <f t="shared" si="44"/>
        <v>7861992.3190269461</v>
      </c>
      <c r="R154" s="64" t="str">
        <f t="shared" si="45"/>
        <v>Yes</v>
      </c>
      <c r="S154" s="65" t="str">
        <f t="shared" si="45"/>
        <v>Yes</v>
      </c>
      <c r="T154" s="66">
        <f>ROUND(INDEX(Summary!H:H,MATCH(H:H,Summary!A:A,0)),2)</f>
        <v>0</v>
      </c>
      <c r="U154" s="66">
        <f>ROUND(INDEX(Summary!I:I,MATCH(H:H,Summary!A:A,0)),2)</f>
        <v>0.11</v>
      </c>
      <c r="V154" s="67">
        <f t="shared" si="46"/>
        <v>0</v>
      </c>
      <c r="W154" s="67">
        <f t="shared" si="46"/>
        <v>398383.21331697091</v>
      </c>
      <c r="X154" s="64">
        <f t="shared" si="47"/>
        <v>398383.21331697091</v>
      </c>
      <c r="Y154" s="64" t="s">
        <v>163</v>
      </c>
      <c r="Z154" s="64" t="s">
        <v>163</v>
      </c>
      <c r="AA154" s="64" t="b">
        <f t="shared" si="52"/>
        <v>1</v>
      </c>
      <c r="AB154" s="64" t="str">
        <f t="shared" si="53"/>
        <v>Yes</v>
      </c>
      <c r="AC154" s="64" t="str">
        <f t="shared" si="53"/>
        <v>Yes</v>
      </c>
      <c r="AD154" s="64" t="str">
        <f t="shared" si="48"/>
        <v>Yes</v>
      </c>
      <c r="AE154" s="66">
        <f t="shared" si="54"/>
        <v>0.34</v>
      </c>
      <c r="AF154" s="66">
        <f t="shared" si="54"/>
        <v>0.74</v>
      </c>
      <c r="AG154" s="64">
        <f t="shared" si="55"/>
        <v>2557939.1599000138</v>
      </c>
      <c r="AH154" s="64">
        <f t="shared" si="55"/>
        <v>2680032.5259505315</v>
      </c>
      <c r="AI154" s="64">
        <f t="shared" si="49"/>
        <v>5237971.6858505458</v>
      </c>
      <c r="AJ154" s="66">
        <v>0.32</v>
      </c>
      <c r="AK154" s="66">
        <v>0.73</v>
      </c>
      <c r="AL154" s="64">
        <f t="shared" si="56"/>
        <v>2407472.1504941308</v>
      </c>
      <c r="AM154" s="64">
        <f t="shared" si="56"/>
        <v>2643815.870194443</v>
      </c>
      <c r="AN154" s="66">
        <f t="shared" si="57"/>
        <v>0.32</v>
      </c>
      <c r="AO154" s="66">
        <f t="shared" si="57"/>
        <v>0.84</v>
      </c>
      <c r="AP154" s="68">
        <f>IFERROR(INDEX('Encounters and MCO Fees'!Q:Q,MATCH(A:A,'Encounters and MCO Fees'!G:G,0)),0)</f>
        <v>5449671.2340055443</v>
      </c>
      <c r="AQ154" s="68">
        <f>IFERROR(INDEX('Encounters and MCO Fees'!R:R,MATCH(A:A,'Encounters and MCO Fees'!G:G,0)),0)</f>
        <v>335168.71537526289</v>
      </c>
      <c r="AR154" s="68">
        <f t="shared" si="50"/>
        <v>5784839.9493808076</v>
      </c>
      <c r="AS154" s="69">
        <f t="shared" si="51"/>
        <v>2314745.8573452369</v>
      </c>
      <c r="AT154" s="69">
        <f>AS154*INDEX('IGT Commitment Suggestions'!H:H,MATCH(G:G,'IGT Commitment Suggestions'!A:A,0))</f>
        <v>1139287.902302451</v>
      </c>
      <c r="AU154" s="105">
        <f t="shared" si="58"/>
        <v>226142.55</v>
      </c>
    </row>
    <row r="155" spans="1:47" ht="23.25" x14ac:dyDescent="0.2">
      <c r="A155" s="60" t="s">
        <v>622</v>
      </c>
      <c r="B155" s="61" t="s">
        <v>622</v>
      </c>
      <c r="C155" s="61" t="s">
        <v>623</v>
      </c>
      <c r="D155" s="62" t="s">
        <v>623</v>
      </c>
      <c r="E155" s="63" t="s">
        <v>624</v>
      </c>
      <c r="F155" s="62" t="s">
        <v>621</v>
      </c>
      <c r="G155" s="62" t="s">
        <v>30</v>
      </c>
      <c r="H155" s="62" t="str">
        <f t="shared" si="41"/>
        <v>Rural MRSA Northeast</v>
      </c>
      <c r="I155" s="64">
        <f>INDEX('Encounters and MCO Fees'!N:N,MATCH(A:A,'Encounters and MCO Fees'!G:G,0))</f>
        <v>5483844.4032914182</v>
      </c>
      <c r="J155" s="64">
        <f>INDEX('Encounters and MCO Fees'!M:M,MATCH(A:A,'Encounters and MCO Fees'!G:G,0))</f>
        <v>3024011.5168076069</v>
      </c>
      <c r="K155" s="64">
        <f t="shared" si="42"/>
        <v>8507855.9200990256</v>
      </c>
      <c r="L155" s="64">
        <v>-1431506.3289657738</v>
      </c>
      <c r="M155" s="64">
        <v>1992272.8670821199</v>
      </c>
      <c r="N155" s="64">
        <f t="shared" si="43"/>
        <v>560766.53811634611</v>
      </c>
      <c r="O155" s="64">
        <v>556973.14131351281</v>
      </c>
      <c r="P155" s="64">
        <v>3753185.2460543974</v>
      </c>
      <c r="Q155" s="64">
        <f t="shared" si="44"/>
        <v>4310158.3873679098</v>
      </c>
      <c r="R155" s="64" t="str">
        <f t="shared" si="45"/>
        <v>Yes</v>
      </c>
      <c r="S155" s="65" t="str">
        <f t="shared" si="45"/>
        <v>Yes</v>
      </c>
      <c r="T155" s="66">
        <f>ROUND(INDEX(Summary!H:H,MATCH(H:H,Summary!A:A,0)),2)</f>
        <v>0</v>
      </c>
      <c r="U155" s="66">
        <f>ROUND(INDEX(Summary!I:I,MATCH(H:H,Summary!A:A,0)),2)</f>
        <v>0.32</v>
      </c>
      <c r="V155" s="67">
        <f t="shared" si="46"/>
        <v>0</v>
      </c>
      <c r="W155" s="67">
        <f t="shared" si="46"/>
        <v>967683.68537843425</v>
      </c>
      <c r="X155" s="64">
        <f t="shared" si="47"/>
        <v>967683.68537843425</v>
      </c>
      <c r="Y155" s="64" t="s">
        <v>163</v>
      </c>
      <c r="Z155" s="64" t="s">
        <v>163</v>
      </c>
      <c r="AA155" s="64" t="b">
        <f t="shared" si="52"/>
        <v>1</v>
      </c>
      <c r="AB155" s="64" t="str">
        <f t="shared" si="53"/>
        <v>Yes</v>
      </c>
      <c r="AC155" s="64" t="str">
        <f t="shared" si="53"/>
        <v>Yes</v>
      </c>
      <c r="AD155" s="64" t="str">
        <f t="shared" si="48"/>
        <v>Yes</v>
      </c>
      <c r="AE155" s="66">
        <f t="shared" si="54"/>
        <v>7.0000000000000007E-2</v>
      </c>
      <c r="AF155" s="66">
        <f t="shared" si="54"/>
        <v>0.64</v>
      </c>
      <c r="AG155" s="64">
        <f t="shared" si="55"/>
        <v>383869.10823039932</v>
      </c>
      <c r="AH155" s="64">
        <f t="shared" si="55"/>
        <v>1935367.3707568685</v>
      </c>
      <c r="AI155" s="64">
        <f t="shared" si="49"/>
        <v>2319236.4789872677</v>
      </c>
      <c r="AJ155" s="66">
        <v>0.05</v>
      </c>
      <c r="AK155" s="66">
        <v>0.62</v>
      </c>
      <c r="AL155" s="64">
        <f t="shared" si="56"/>
        <v>274192.2201645709</v>
      </c>
      <c r="AM155" s="64">
        <f t="shared" si="56"/>
        <v>1874887.1404207163</v>
      </c>
      <c r="AN155" s="66">
        <f t="shared" si="57"/>
        <v>0.05</v>
      </c>
      <c r="AO155" s="66">
        <f t="shared" si="57"/>
        <v>0.94</v>
      </c>
      <c r="AP155" s="68">
        <f>IFERROR(INDEX('Encounters and MCO Fees'!Q:Q,MATCH(A:A,'Encounters and MCO Fees'!G:G,0)),0)</f>
        <v>3116763.0459637213</v>
      </c>
      <c r="AQ155" s="68">
        <f>IFERROR(INDEX('Encounters and MCO Fees'!R:R,MATCH(A:A,'Encounters and MCO Fees'!G:G,0)),0)</f>
        <v>193117.79449382285</v>
      </c>
      <c r="AR155" s="68">
        <f t="shared" si="50"/>
        <v>3309880.8404575442</v>
      </c>
      <c r="AS155" s="69">
        <f t="shared" si="51"/>
        <v>1324415.7195006821</v>
      </c>
      <c r="AT155" s="69">
        <f>AS155*INDEX('IGT Commitment Suggestions'!H:H,MATCH(G:G,'IGT Commitment Suggestions'!A:A,0))</f>
        <v>647668.99077644316</v>
      </c>
      <c r="AU155" s="105">
        <f t="shared" si="58"/>
        <v>128558.83</v>
      </c>
    </row>
    <row r="156" spans="1:47" x14ac:dyDescent="0.2">
      <c r="A156" s="60" t="s">
        <v>625</v>
      </c>
      <c r="B156" s="61" t="s">
        <v>625</v>
      </c>
      <c r="C156" s="61" t="s">
        <v>626</v>
      </c>
      <c r="D156" s="62" t="s">
        <v>626</v>
      </c>
      <c r="E156" s="63" t="s">
        <v>627</v>
      </c>
      <c r="F156" s="62" t="s">
        <v>621</v>
      </c>
      <c r="G156" s="62" t="s">
        <v>30</v>
      </c>
      <c r="H156" s="62" t="str">
        <f t="shared" si="41"/>
        <v>Rural MRSA Northeast</v>
      </c>
      <c r="I156" s="64">
        <f>INDEX('Encounters and MCO Fees'!N:N,MATCH(A:A,'Encounters and MCO Fees'!G:G,0))</f>
        <v>7846903.3951242771</v>
      </c>
      <c r="J156" s="64">
        <f>INDEX('Encounters and MCO Fees'!M:M,MATCH(A:A,'Encounters and MCO Fees'!G:G,0))</f>
        <v>1736414.3847008981</v>
      </c>
      <c r="K156" s="64">
        <f t="shared" si="42"/>
        <v>9583317.7798251752</v>
      </c>
      <c r="L156" s="64">
        <v>-782178.79537613317</v>
      </c>
      <c r="M156" s="64">
        <v>758251.57271849853</v>
      </c>
      <c r="N156" s="64">
        <f t="shared" si="43"/>
        <v>-23927.222657634644</v>
      </c>
      <c r="O156" s="64">
        <v>5697883.1486239629</v>
      </c>
      <c r="P156" s="64">
        <v>1667182.1428287895</v>
      </c>
      <c r="Q156" s="64">
        <f t="shared" si="44"/>
        <v>7365065.2914527524</v>
      </c>
      <c r="R156" s="64" t="str">
        <f t="shared" si="45"/>
        <v>Yes</v>
      </c>
      <c r="S156" s="65" t="str">
        <f t="shared" si="45"/>
        <v>Yes</v>
      </c>
      <c r="T156" s="66">
        <f>ROUND(INDEX(Summary!H:H,MATCH(H:H,Summary!A:A,0)),2)</f>
        <v>0</v>
      </c>
      <c r="U156" s="66">
        <f>ROUND(INDEX(Summary!I:I,MATCH(H:H,Summary!A:A,0)),2)</f>
        <v>0.32</v>
      </c>
      <c r="V156" s="67">
        <f t="shared" si="46"/>
        <v>0</v>
      </c>
      <c r="W156" s="67">
        <f t="shared" si="46"/>
        <v>555652.60310428741</v>
      </c>
      <c r="X156" s="64">
        <f t="shared" si="47"/>
        <v>555652.60310428741</v>
      </c>
      <c r="Y156" s="64" t="s">
        <v>163</v>
      </c>
      <c r="Z156" s="64" t="s">
        <v>163</v>
      </c>
      <c r="AA156" s="64" t="b">
        <f t="shared" si="52"/>
        <v>1</v>
      </c>
      <c r="AB156" s="64" t="str">
        <f t="shared" si="53"/>
        <v>Yes</v>
      </c>
      <c r="AC156" s="64" t="str">
        <f t="shared" si="53"/>
        <v>Yes</v>
      </c>
      <c r="AD156" s="64" t="str">
        <f t="shared" si="48"/>
        <v>Yes</v>
      </c>
      <c r="AE156" s="66">
        <f t="shared" si="54"/>
        <v>0.51</v>
      </c>
      <c r="AF156" s="66">
        <f t="shared" si="54"/>
        <v>0.45</v>
      </c>
      <c r="AG156" s="64">
        <f t="shared" si="55"/>
        <v>4001920.7315133815</v>
      </c>
      <c r="AH156" s="64">
        <f t="shared" si="55"/>
        <v>781386.47311540414</v>
      </c>
      <c r="AI156" s="64">
        <f t="shared" si="49"/>
        <v>4783307.2046287861</v>
      </c>
      <c r="AJ156" s="66">
        <v>0.41</v>
      </c>
      <c r="AK156" s="66">
        <v>0.43</v>
      </c>
      <c r="AL156" s="64">
        <f t="shared" si="56"/>
        <v>3217230.3920009532</v>
      </c>
      <c r="AM156" s="64">
        <f t="shared" si="56"/>
        <v>746658.18542138615</v>
      </c>
      <c r="AN156" s="66">
        <f t="shared" si="57"/>
        <v>0.41</v>
      </c>
      <c r="AO156" s="66">
        <f t="shared" si="57"/>
        <v>0.75</v>
      </c>
      <c r="AP156" s="68">
        <f>IFERROR(INDEX('Encounters and MCO Fees'!Q:Q,MATCH(A:A,'Encounters and MCO Fees'!G:G,0)),0)</f>
        <v>4519541.1805266272</v>
      </c>
      <c r="AQ156" s="68">
        <f>IFERROR(INDEX('Encounters and MCO Fees'!R:R,MATCH(A:A,'Encounters and MCO Fees'!G:G,0)),0)</f>
        <v>278262.15107793815</v>
      </c>
      <c r="AR156" s="68">
        <f t="shared" si="50"/>
        <v>4797803.3316045655</v>
      </c>
      <c r="AS156" s="69">
        <f t="shared" si="51"/>
        <v>1919793.0251082513</v>
      </c>
      <c r="AT156" s="69">
        <f>AS156*INDEX('IGT Commitment Suggestions'!H:H,MATCH(G:G,'IGT Commitment Suggestions'!A:A,0))</f>
        <v>938821.84631596378</v>
      </c>
      <c r="AU156" s="105">
        <f t="shared" si="58"/>
        <v>186351.11</v>
      </c>
    </row>
    <row r="157" spans="1:47" ht="23.25" x14ac:dyDescent="0.2">
      <c r="A157" s="60" t="s">
        <v>628</v>
      </c>
      <c r="B157" s="61" t="s">
        <v>628</v>
      </c>
      <c r="C157" s="61" t="s">
        <v>629</v>
      </c>
      <c r="D157" s="62" t="s">
        <v>629</v>
      </c>
      <c r="E157" s="63" t="s">
        <v>630</v>
      </c>
      <c r="F157" s="62" t="s">
        <v>162</v>
      </c>
      <c r="G157" s="62" t="s">
        <v>23</v>
      </c>
      <c r="H157" s="62" t="str">
        <f t="shared" si="41"/>
        <v>Urban Dallas</v>
      </c>
      <c r="I157" s="64">
        <f>INDEX('Encounters and MCO Fees'!N:N,MATCH(A:A,'Encounters and MCO Fees'!G:G,0))</f>
        <v>477942.68192313518</v>
      </c>
      <c r="J157" s="64">
        <f>INDEX('Encounters and MCO Fees'!M:M,MATCH(A:A,'Encounters and MCO Fees'!G:G,0))</f>
        <v>1107630.1410550943</v>
      </c>
      <c r="K157" s="64">
        <f t="shared" si="42"/>
        <v>1585572.8229782295</v>
      </c>
      <c r="L157" s="64">
        <v>422754.94622612931</v>
      </c>
      <c r="M157" s="64">
        <v>492016.31447338278</v>
      </c>
      <c r="N157" s="64">
        <f t="shared" si="43"/>
        <v>914771.26069951209</v>
      </c>
      <c r="O157" s="64">
        <v>2109738.6233971594</v>
      </c>
      <c r="P157" s="64">
        <v>1419648.9289825424</v>
      </c>
      <c r="Q157" s="64">
        <f t="shared" si="44"/>
        <v>3529387.5523797018</v>
      </c>
      <c r="R157" s="64" t="str">
        <f t="shared" si="45"/>
        <v>Yes</v>
      </c>
      <c r="S157" s="65" t="str">
        <f t="shared" si="45"/>
        <v>Yes</v>
      </c>
      <c r="T157" s="66">
        <f>ROUND(INDEX(Summary!H:H,MATCH(H:H,Summary!A:A,0)),2)</f>
        <v>0.68</v>
      </c>
      <c r="U157" s="66">
        <f>ROUND(INDEX(Summary!I:I,MATCH(H:H,Summary!A:A,0)),2)</f>
        <v>0.39</v>
      </c>
      <c r="V157" s="67">
        <f t="shared" si="46"/>
        <v>325001.02370773198</v>
      </c>
      <c r="W157" s="67">
        <f t="shared" si="46"/>
        <v>431975.75501148682</v>
      </c>
      <c r="X157" s="64">
        <f t="shared" si="47"/>
        <v>756976.7787192188</v>
      </c>
      <c r="Y157" s="64" t="s">
        <v>163</v>
      </c>
      <c r="Z157" s="64" t="s">
        <v>163</v>
      </c>
      <c r="AA157" s="64" t="b">
        <f t="shared" si="52"/>
        <v>1</v>
      </c>
      <c r="AB157" s="64" t="str">
        <f t="shared" si="53"/>
        <v>Yes</v>
      </c>
      <c r="AC157" s="64" t="str">
        <f t="shared" si="53"/>
        <v>Yes</v>
      </c>
      <c r="AD157" s="64" t="str">
        <f t="shared" si="48"/>
        <v>Yes</v>
      </c>
      <c r="AE157" s="66">
        <f t="shared" si="54"/>
        <v>2.6</v>
      </c>
      <c r="AF157" s="66">
        <f t="shared" si="54"/>
        <v>0.62</v>
      </c>
      <c r="AG157" s="64">
        <f t="shared" si="55"/>
        <v>1242650.9730001516</v>
      </c>
      <c r="AH157" s="64">
        <f t="shared" si="55"/>
        <v>686730.68745415844</v>
      </c>
      <c r="AI157" s="64">
        <f t="shared" si="49"/>
        <v>1929381.66045431</v>
      </c>
      <c r="AJ157" s="66">
        <v>2.6</v>
      </c>
      <c r="AK157" s="66">
        <v>0.62</v>
      </c>
      <c r="AL157" s="64">
        <f t="shared" si="56"/>
        <v>1242650.9730001516</v>
      </c>
      <c r="AM157" s="64">
        <f t="shared" si="56"/>
        <v>686730.68745415844</v>
      </c>
      <c r="AN157" s="66">
        <f t="shared" si="57"/>
        <v>3.2800000000000002</v>
      </c>
      <c r="AO157" s="66">
        <f t="shared" si="57"/>
        <v>1.01</v>
      </c>
      <c r="AP157" s="68">
        <f>IFERROR(INDEX('Encounters and MCO Fees'!Q:Q,MATCH(A:A,'Encounters and MCO Fees'!G:G,0)),0)</f>
        <v>2686358.4391735289</v>
      </c>
      <c r="AQ157" s="68">
        <f>IFERROR(INDEX('Encounters and MCO Fees'!R:R,MATCH(A:A,'Encounters and MCO Fees'!G:G,0)),0)</f>
        <v>167286.59162470972</v>
      </c>
      <c r="AR157" s="68">
        <f t="shared" si="50"/>
        <v>2853645.0307982387</v>
      </c>
      <c r="AS157" s="69">
        <f t="shared" si="51"/>
        <v>1141857.5226236074</v>
      </c>
      <c r="AT157" s="69">
        <f>AS157*INDEX('IGT Commitment Suggestions'!H:H,MATCH(G:G,'IGT Commitment Suggestions'!A:A,0))</f>
        <v>561408.34551356081</v>
      </c>
      <c r="AU157" s="105">
        <f t="shared" si="58"/>
        <v>111436.55</v>
      </c>
    </row>
    <row r="158" spans="1:47" x14ac:dyDescent="0.2">
      <c r="A158" s="60" t="s">
        <v>631</v>
      </c>
      <c r="B158" s="61" t="s">
        <v>631</v>
      </c>
      <c r="C158" s="61" t="s">
        <v>632</v>
      </c>
      <c r="D158" s="62" t="s">
        <v>632</v>
      </c>
      <c r="E158" s="63" t="s">
        <v>633</v>
      </c>
      <c r="F158" s="62" t="s">
        <v>621</v>
      </c>
      <c r="G158" s="62" t="s">
        <v>30</v>
      </c>
      <c r="H158" s="62" t="str">
        <f t="shared" si="41"/>
        <v>Rural MRSA Northeast</v>
      </c>
      <c r="I158" s="64">
        <f>INDEX('Encounters and MCO Fees'!N:N,MATCH(A:A,'Encounters and MCO Fees'!G:G,0))</f>
        <v>5921701.1009710934</v>
      </c>
      <c r="J158" s="64">
        <f>INDEX('Encounters and MCO Fees'!M:M,MATCH(A:A,'Encounters and MCO Fees'!G:G,0))</f>
        <v>2643966.3113273107</v>
      </c>
      <c r="K158" s="64">
        <f t="shared" si="42"/>
        <v>8565667.4122984037</v>
      </c>
      <c r="L158" s="64">
        <v>165623.53688852862</v>
      </c>
      <c r="M158" s="64">
        <v>2127620.6191558456</v>
      </c>
      <c r="N158" s="64">
        <f t="shared" si="43"/>
        <v>2293244.1560443742</v>
      </c>
      <c r="O158" s="64">
        <v>1563610.2949853009</v>
      </c>
      <c r="P158" s="64">
        <v>3446056.6495188219</v>
      </c>
      <c r="Q158" s="64">
        <f t="shared" si="44"/>
        <v>5009666.9445041232</v>
      </c>
      <c r="R158" s="64" t="str">
        <f t="shared" si="45"/>
        <v>Yes</v>
      </c>
      <c r="S158" s="65" t="str">
        <f t="shared" si="45"/>
        <v>Yes</v>
      </c>
      <c r="T158" s="66">
        <f>ROUND(INDEX(Summary!H:H,MATCH(H:H,Summary!A:A,0)),2)</f>
        <v>0</v>
      </c>
      <c r="U158" s="66">
        <f>ROUND(INDEX(Summary!I:I,MATCH(H:H,Summary!A:A,0)),2)</f>
        <v>0.32</v>
      </c>
      <c r="V158" s="67">
        <f t="shared" si="46"/>
        <v>0</v>
      </c>
      <c r="W158" s="67">
        <f t="shared" si="46"/>
        <v>846069.21962473949</v>
      </c>
      <c r="X158" s="64">
        <f t="shared" si="47"/>
        <v>846069.21962473949</v>
      </c>
      <c r="Y158" s="64" t="s">
        <v>163</v>
      </c>
      <c r="Z158" s="64" t="s">
        <v>163</v>
      </c>
      <c r="AA158" s="64" t="b">
        <f t="shared" si="52"/>
        <v>1</v>
      </c>
      <c r="AB158" s="64" t="str">
        <f t="shared" si="53"/>
        <v>Yes</v>
      </c>
      <c r="AC158" s="64" t="str">
        <f t="shared" si="53"/>
        <v>Yes</v>
      </c>
      <c r="AD158" s="64" t="str">
        <f t="shared" si="48"/>
        <v>Yes</v>
      </c>
      <c r="AE158" s="66">
        <f t="shared" si="54"/>
        <v>0.18</v>
      </c>
      <c r="AF158" s="66">
        <f t="shared" si="54"/>
        <v>0.69</v>
      </c>
      <c r="AG158" s="64">
        <f t="shared" si="55"/>
        <v>1065906.1981747968</v>
      </c>
      <c r="AH158" s="64">
        <f t="shared" si="55"/>
        <v>1824336.7548158444</v>
      </c>
      <c r="AI158" s="64">
        <f t="shared" si="49"/>
        <v>2890242.9529906409</v>
      </c>
      <c r="AJ158" s="66">
        <v>0.15</v>
      </c>
      <c r="AK158" s="66">
        <v>0.66</v>
      </c>
      <c r="AL158" s="64">
        <f t="shared" si="56"/>
        <v>888255.16514566401</v>
      </c>
      <c r="AM158" s="64">
        <f t="shared" si="56"/>
        <v>1745017.7654760252</v>
      </c>
      <c r="AN158" s="66">
        <f t="shared" si="57"/>
        <v>0.15</v>
      </c>
      <c r="AO158" s="66">
        <f t="shared" si="57"/>
        <v>0.98</v>
      </c>
      <c r="AP158" s="68">
        <f>IFERROR(INDEX('Encounters and MCO Fees'!Q:Q,MATCH(A:A,'Encounters and MCO Fees'!G:G,0)),0)</f>
        <v>3479342.1502464283</v>
      </c>
      <c r="AQ158" s="68">
        <f>IFERROR(INDEX('Encounters and MCO Fees'!R:R,MATCH(A:A,'Encounters and MCO Fees'!G:G,0)),0)</f>
        <v>216395.17457767841</v>
      </c>
      <c r="AR158" s="68">
        <f t="shared" si="50"/>
        <v>3695737.3248241069</v>
      </c>
      <c r="AS158" s="69">
        <f t="shared" si="51"/>
        <v>1478812.3331551184</v>
      </c>
      <c r="AT158" s="69">
        <f>AS158*INDEX('IGT Commitment Suggestions'!H:H,MATCH(G:G,'IGT Commitment Suggestions'!A:A,0))</f>
        <v>723172.39765428472</v>
      </c>
      <c r="AU158" s="105">
        <f t="shared" si="58"/>
        <v>143545.85</v>
      </c>
    </row>
    <row r="159" spans="1:47" x14ac:dyDescent="0.2">
      <c r="A159" s="60" t="s">
        <v>634</v>
      </c>
      <c r="B159" s="61" t="s">
        <v>634</v>
      </c>
      <c r="C159" s="61" t="s">
        <v>635</v>
      </c>
      <c r="D159" s="62" t="s">
        <v>635</v>
      </c>
      <c r="E159" s="63" t="s">
        <v>636</v>
      </c>
      <c r="F159" s="62" t="s">
        <v>621</v>
      </c>
      <c r="G159" s="62" t="s">
        <v>31</v>
      </c>
      <c r="H159" s="62" t="str">
        <f t="shared" si="41"/>
        <v>Rural MRSA West</v>
      </c>
      <c r="I159" s="64">
        <f>INDEX('Encounters and MCO Fees'!N:N,MATCH(A:A,'Encounters and MCO Fees'!G:G,0))</f>
        <v>7118555.1864081621</v>
      </c>
      <c r="J159" s="64">
        <f>INDEX('Encounters and MCO Fees'!M:M,MATCH(A:A,'Encounters and MCO Fees'!G:G,0))</f>
        <v>2442368.0166297453</v>
      </c>
      <c r="K159" s="64">
        <f t="shared" si="42"/>
        <v>9560923.2030379064</v>
      </c>
      <c r="L159" s="64">
        <v>140666.30529198842</v>
      </c>
      <c r="M159" s="64">
        <v>-811064.16409616207</v>
      </c>
      <c r="N159" s="64">
        <f t="shared" si="43"/>
        <v>-670397.85880417365</v>
      </c>
      <c r="O159" s="64">
        <v>2287061.0705616162</v>
      </c>
      <c r="P159" s="64">
        <v>3722982.819698575</v>
      </c>
      <c r="Q159" s="64">
        <f t="shared" si="44"/>
        <v>6010043.8902601916</v>
      </c>
      <c r="R159" s="64" t="str">
        <f t="shared" si="45"/>
        <v>Yes</v>
      </c>
      <c r="S159" s="65" t="str">
        <f t="shared" si="45"/>
        <v>Yes</v>
      </c>
      <c r="T159" s="66">
        <f>ROUND(INDEX(Summary!H:H,MATCH(H:H,Summary!A:A,0)),2)</f>
        <v>0.03</v>
      </c>
      <c r="U159" s="66">
        <f>ROUND(INDEX(Summary!I:I,MATCH(H:H,Summary!A:A,0)),2)</f>
        <v>0.21</v>
      </c>
      <c r="V159" s="67">
        <f t="shared" si="46"/>
        <v>213556.65559224485</v>
      </c>
      <c r="W159" s="67">
        <f t="shared" si="46"/>
        <v>512897.28349224647</v>
      </c>
      <c r="X159" s="64">
        <f t="shared" si="47"/>
        <v>726453.93908449134</v>
      </c>
      <c r="Y159" s="64" t="s">
        <v>163</v>
      </c>
      <c r="Z159" s="64" t="s">
        <v>163</v>
      </c>
      <c r="AA159" s="64" t="b">
        <f t="shared" si="52"/>
        <v>1</v>
      </c>
      <c r="AB159" s="64" t="str">
        <f t="shared" si="53"/>
        <v>No</v>
      </c>
      <c r="AC159" s="64" t="str">
        <f t="shared" si="53"/>
        <v>Yes</v>
      </c>
      <c r="AD159" s="64" t="str">
        <f t="shared" si="48"/>
        <v>Yes</v>
      </c>
      <c r="AE159" s="66">
        <f t="shared" si="54"/>
        <v>0.2</v>
      </c>
      <c r="AF159" s="66">
        <f t="shared" si="54"/>
        <v>0.92</v>
      </c>
      <c r="AG159" s="64">
        <f t="shared" si="55"/>
        <v>1423711.0372816324</v>
      </c>
      <c r="AH159" s="64">
        <f t="shared" si="55"/>
        <v>2246978.5752993659</v>
      </c>
      <c r="AI159" s="64">
        <f t="shared" si="49"/>
        <v>3670689.6125809983</v>
      </c>
      <c r="AJ159" s="66">
        <v>0</v>
      </c>
      <c r="AK159" s="66">
        <v>0.77</v>
      </c>
      <c r="AL159" s="64">
        <f t="shared" si="56"/>
        <v>0</v>
      </c>
      <c r="AM159" s="64">
        <f t="shared" si="56"/>
        <v>1880623.3728049039</v>
      </c>
      <c r="AN159" s="66">
        <f t="shared" si="57"/>
        <v>0.03</v>
      </c>
      <c r="AO159" s="66">
        <f t="shared" si="57"/>
        <v>0.98</v>
      </c>
      <c r="AP159" s="68">
        <f>IFERROR(INDEX('Encounters and MCO Fees'!Q:Q,MATCH(A:A,'Encounters and MCO Fees'!G:G,0)),0)</f>
        <v>2607077.3118893956</v>
      </c>
      <c r="AQ159" s="68">
        <f>IFERROR(INDEX('Encounters and MCO Fees'!R:R,MATCH(A:A,'Encounters and MCO Fees'!G:G,0)),0)</f>
        <v>160733.9966114155</v>
      </c>
      <c r="AR159" s="68">
        <f t="shared" si="50"/>
        <v>2767811.308500811</v>
      </c>
      <c r="AS159" s="69">
        <f t="shared" si="51"/>
        <v>1107512.0169835147</v>
      </c>
      <c r="AT159" s="69">
        <f>AS159*INDEX('IGT Commitment Suggestions'!H:H,MATCH(G:G,'IGT Commitment Suggestions'!A:A,0))</f>
        <v>536451.48320005694</v>
      </c>
      <c r="AU159" s="105">
        <f t="shared" si="58"/>
        <v>106482.75</v>
      </c>
    </row>
    <row r="160" spans="1:47" ht="23.25" x14ac:dyDescent="0.2">
      <c r="A160" s="60" t="s">
        <v>637</v>
      </c>
      <c r="B160" s="61" t="s">
        <v>637</v>
      </c>
      <c r="C160" s="61" t="s">
        <v>638</v>
      </c>
      <c r="D160" s="62" t="s">
        <v>638</v>
      </c>
      <c r="E160" s="63" t="s">
        <v>639</v>
      </c>
      <c r="F160" s="62" t="s">
        <v>621</v>
      </c>
      <c r="G160" s="62" t="s">
        <v>30</v>
      </c>
      <c r="H160" s="62" t="str">
        <f t="shared" si="41"/>
        <v>Rural MRSA Northeast</v>
      </c>
      <c r="I160" s="64">
        <f>INDEX('Encounters and MCO Fees'!N:N,MATCH(A:A,'Encounters and MCO Fees'!G:G,0))</f>
        <v>4141350.0712895119</v>
      </c>
      <c r="J160" s="64">
        <f>INDEX('Encounters and MCO Fees'!M:M,MATCH(A:A,'Encounters and MCO Fees'!G:G,0))</f>
        <v>3288692.023538331</v>
      </c>
      <c r="K160" s="64">
        <f t="shared" si="42"/>
        <v>7430042.0948278429</v>
      </c>
      <c r="L160" s="64">
        <v>1283723.1650969293</v>
      </c>
      <c r="M160" s="64">
        <v>244110.02542544622</v>
      </c>
      <c r="N160" s="64">
        <f t="shared" si="43"/>
        <v>1527833.1905223755</v>
      </c>
      <c r="O160" s="64">
        <v>1815906.318696307</v>
      </c>
      <c r="P160" s="64">
        <v>856816.64573214995</v>
      </c>
      <c r="Q160" s="64">
        <f t="shared" si="44"/>
        <v>2672722.964428457</v>
      </c>
      <c r="R160" s="64" t="str">
        <f t="shared" si="45"/>
        <v>Yes</v>
      </c>
      <c r="S160" s="65" t="str">
        <f t="shared" si="45"/>
        <v>Yes</v>
      </c>
      <c r="T160" s="66">
        <f>ROUND(INDEX(Summary!H:H,MATCH(H:H,Summary!A:A,0)),2)</f>
        <v>0</v>
      </c>
      <c r="U160" s="66">
        <f>ROUND(INDEX(Summary!I:I,MATCH(H:H,Summary!A:A,0)),2)</f>
        <v>0.32</v>
      </c>
      <c r="V160" s="67">
        <f t="shared" si="46"/>
        <v>0</v>
      </c>
      <c r="W160" s="67">
        <f t="shared" si="46"/>
        <v>1052381.4475322659</v>
      </c>
      <c r="X160" s="64">
        <f t="shared" si="47"/>
        <v>1052381.4475322659</v>
      </c>
      <c r="Y160" s="64" t="s">
        <v>163</v>
      </c>
      <c r="Z160" s="64" t="s">
        <v>163</v>
      </c>
      <c r="AA160" s="64" t="b">
        <f t="shared" si="52"/>
        <v>1</v>
      </c>
      <c r="AB160" s="64" t="str">
        <f t="shared" si="53"/>
        <v>Yes</v>
      </c>
      <c r="AC160" s="64" t="str">
        <f t="shared" si="53"/>
        <v>No</v>
      </c>
      <c r="AD160" s="64" t="str">
        <f t="shared" si="48"/>
        <v>Yes</v>
      </c>
      <c r="AE160" s="66">
        <f t="shared" si="54"/>
        <v>0.31</v>
      </c>
      <c r="AF160" s="66">
        <f t="shared" si="54"/>
        <v>0</v>
      </c>
      <c r="AG160" s="64">
        <f t="shared" si="55"/>
        <v>1283818.5220997487</v>
      </c>
      <c r="AH160" s="64">
        <f t="shared" si="55"/>
        <v>0</v>
      </c>
      <c r="AI160" s="64">
        <f t="shared" si="49"/>
        <v>1283818.5220997487</v>
      </c>
      <c r="AJ160" s="66">
        <v>0.25</v>
      </c>
      <c r="AK160" s="66">
        <v>0</v>
      </c>
      <c r="AL160" s="64">
        <f t="shared" si="56"/>
        <v>1035337.517822378</v>
      </c>
      <c r="AM160" s="64">
        <f t="shared" si="56"/>
        <v>0</v>
      </c>
      <c r="AN160" s="66">
        <f t="shared" si="57"/>
        <v>0.25</v>
      </c>
      <c r="AO160" s="66">
        <f t="shared" si="57"/>
        <v>0.32</v>
      </c>
      <c r="AP160" s="68">
        <f>IFERROR(INDEX('Encounters and MCO Fees'!Q:Q,MATCH(A:A,'Encounters and MCO Fees'!G:G,0)),0)</f>
        <v>2087718.9653546438</v>
      </c>
      <c r="AQ160" s="68">
        <f>IFERROR(INDEX('Encounters and MCO Fees'!R:R,MATCH(A:A,'Encounters and MCO Fees'!G:G,0)),0)</f>
        <v>129838.66962861503</v>
      </c>
      <c r="AR160" s="68">
        <f t="shared" si="50"/>
        <v>2217557.6349832588</v>
      </c>
      <c r="AS160" s="69">
        <f t="shared" si="51"/>
        <v>887333.51206220139</v>
      </c>
      <c r="AT160" s="69">
        <f>AS160*INDEX('IGT Commitment Suggestions'!H:H,MATCH(G:G,'IGT Commitment Suggestions'!A:A,0))</f>
        <v>433925.98847747734</v>
      </c>
      <c r="AU160" s="105">
        <f t="shared" si="58"/>
        <v>86131.99</v>
      </c>
    </row>
    <row r="161" spans="1:47" x14ac:dyDescent="0.2">
      <c r="A161" s="60" t="s">
        <v>640</v>
      </c>
      <c r="B161" s="61" t="s">
        <v>641</v>
      </c>
      <c r="C161" s="61" t="s">
        <v>642</v>
      </c>
      <c r="D161" s="62" t="s">
        <v>642</v>
      </c>
      <c r="E161" s="63" t="s">
        <v>643</v>
      </c>
      <c r="F161" s="62" t="s">
        <v>621</v>
      </c>
      <c r="G161" s="62" t="s">
        <v>30</v>
      </c>
      <c r="H161" s="62" t="str">
        <f t="shared" si="41"/>
        <v>Rural MRSA Northeast</v>
      </c>
      <c r="I161" s="64">
        <f>INDEX('Encounters and MCO Fees'!N:N,MATCH(A:A,'Encounters and MCO Fees'!G:G,0))</f>
        <v>5306388.6464708336</v>
      </c>
      <c r="J161" s="64">
        <f>INDEX('Encounters and MCO Fees'!M:M,MATCH(A:A,'Encounters and MCO Fees'!G:G,0))</f>
        <v>2252828.3053508345</v>
      </c>
      <c r="K161" s="64">
        <f t="shared" si="42"/>
        <v>7559216.9518216681</v>
      </c>
      <c r="L161" s="64">
        <v>-284435.07835826138</v>
      </c>
      <c r="M161" s="64">
        <v>614597.61193345813</v>
      </c>
      <c r="N161" s="64">
        <f t="shared" si="43"/>
        <v>330162.53357519675</v>
      </c>
      <c r="O161" s="64">
        <v>-552380.83294065669</v>
      </c>
      <c r="P161" s="64">
        <v>836601.86470484314</v>
      </c>
      <c r="Q161" s="64">
        <f t="shared" si="44"/>
        <v>284221.03176418645</v>
      </c>
      <c r="R161" s="64" t="str">
        <f t="shared" si="45"/>
        <v>No</v>
      </c>
      <c r="S161" s="65" t="str">
        <f t="shared" si="45"/>
        <v>Yes</v>
      </c>
      <c r="T161" s="66">
        <f>ROUND(INDEX(Summary!H:H,MATCH(H:H,Summary!A:A,0)),2)</f>
        <v>0</v>
      </c>
      <c r="U161" s="66">
        <f>ROUND(INDEX(Summary!I:I,MATCH(H:H,Summary!A:A,0)),2)</f>
        <v>0.32</v>
      </c>
      <c r="V161" s="67">
        <f t="shared" si="46"/>
        <v>0</v>
      </c>
      <c r="W161" s="67">
        <f t="shared" si="46"/>
        <v>720905.05771226704</v>
      </c>
      <c r="X161" s="64">
        <f t="shared" si="47"/>
        <v>720905.05771226704</v>
      </c>
      <c r="Y161" s="64" t="s">
        <v>163</v>
      </c>
      <c r="Z161" s="64" t="s">
        <v>163</v>
      </c>
      <c r="AA161" s="64" t="b">
        <f t="shared" si="52"/>
        <v>1</v>
      </c>
      <c r="AB161" s="64" t="str">
        <f t="shared" si="53"/>
        <v>No</v>
      </c>
      <c r="AC161" s="64" t="str">
        <f t="shared" si="53"/>
        <v>Yes</v>
      </c>
      <c r="AD161" s="64" t="str">
        <f t="shared" si="48"/>
        <v>Yes</v>
      </c>
      <c r="AE161" s="66">
        <f t="shared" si="54"/>
        <v>0</v>
      </c>
      <c r="AF161" s="66">
        <f t="shared" si="54"/>
        <v>0.04</v>
      </c>
      <c r="AG161" s="64">
        <f t="shared" si="55"/>
        <v>0</v>
      </c>
      <c r="AH161" s="64">
        <f t="shared" si="55"/>
        <v>90113.13221403338</v>
      </c>
      <c r="AI161" s="64">
        <f t="shared" si="49"/>
        <v>90113.13221403338</v>
      </c>
      <c r="AJ161" s="66">
        <v>0</v>
      </c>
      <c r="AK161" s="66">
        <v>0.03</v>
      </c>
      <c r="AL161" s="64">
        <f t="shared" si="56"/>
        <v>0</v>
      </c>
      <c r="AM161" s="64">
        <f t="shared" si="56"/>
        <v>67584.849160525031</v>
      </c>
      <c r="AN161" s="66">
        <f t="shared" si="57"/>
        <v>0</v>
      </c>
      <c r="AO161" s="66">
        <f t="shared" si="57"/>
        <v>0.35</v>
      </c>
      <c r="AP161" s="68">
        <f>IFERROR(INDEX('Encounters and MCO Fees'!Q:Q,MATCH(A:A,'Encounters and MCO Fees'!G:G,0)),0)</f>
        <v>788489.90687279205</v>
      </c>
      <c r="AQ161" s="68">
        <f>IFERROR(INDEX('Encounters and MCO Fees'!R:R,MATCH(A:A,'Encounters and MCO Fees'!G:G,0)),0)</f>
        <v>48816.055974870251</v>
      </c>
      <c r="AR161" s="68">
        <f t="shared" si="50"/>
        <v>837305.96284766227</v>
      </c>
      <c r="AS161" s="69">
        <f t="shared" si="51"/>
        <v>335039.6079738636</v>
      </c>
      <c r="AT161" s="69">
        <f>AS161*INDEX('IGT Commitment Suggestions'!H:H,MATCH(G:G,'IGT Commitment Suggestions'!A:A,0))</f>
        <v>163841.88255359625</v>
      </c>
      <c r="AU161" s="105">
        <f t="shared" si="58"/>
        <v>32521.74</v>
      </c>
    </row>
    <row r="162" spans="1:47" x14ac:dyDescent="0.2">
      <c r="A162" s="60" t="s">
        <v>644</v>
      </c>
      <c r="B162" s="61" t="s">
        <v>644</v>
      </c>
      <c r="C162" s="61" t="s">
        <v>645</v>
      </c>
      <c r="D162" s="62" t="s">
        <v>646</v>
      </c>
      <c r="E162" s="63" t="s">
        <v>647</v>
      </c>
      <c r="F162" s="62" t="s">
        <v>162</v>
      </c>
      <c r="G162" s="62" t="s">
        <v>29</v>
      </c>
      <c r="H162" s="62" t="str">
        <f t="shared" si="41"/>
        <v>Urban MRSA Central</v>
      </c>
      <c r="I162" s="64">
        <f>INDEX('Encounters and MCO Fees'!N:N,MATCH(A:A,'Encounters and MCO Fees'!G:G,0))</f>
        <v>268625.70779495355</v>
      </c>
      <c r="J162" s="64">
        <f>INDEX('Encounters and MCO Fees'!M:M,MATCH(A:A,'Encounters and MCO Fees'!G:G,0))</f>
        <v>293860.68751192046</v>
      </c>
      <c r="K162" s="64">
        <f t="shared" si="42"/>
        <v>562486.39530687407</v>
      </c>
      <c r="L162" s="64">
        <v>674831.76254738728</v>
      </c>
      <c r="M162" s="64">
        <v>1809388.7913781707</v>
      </c>
      <c r="N162" s="64">
        <f t="shared" si="43"/>
        <v>2484220.553925558</v>
      </c>
      <c r="O162" s="64">
        <v>-603587.96292237449</v>
      </c>
      <c r="P162" s="64">
        <v>2635704.0459226547</v>
      </c>
      <c r="Q162" s="64">
        <f t="shared" si="44"/>
        <v>2032116.0830002802</v>
      </c>
      <c r="R162" s="64" t="str">
        <f t="shared" si="45"/>
        <v>No</v>
      </c>
      <c r="S162" s="65" t="str">
        <f t="shared" si="45"/>
        <v>Yes</v>
      </c>
      <c r="T162" s="66">
        <f>ROUND(INDEX(Summary!H:H,MATCH(H:H,Summary!A:A,0)),2)</f>
        <v>0.5</v>
      </c>
      <c r="U162" s="66">
        <f>ROUND(INDEX(Summary!I:I,MATCH(H:H,Summary!A:A,0)),2)</f>
        <v>1.0900000000000001</v>
      </c>
      <c r="V162" s="67">
        <f t="shared" si="46"/>
        <v>134312.85389747677</v>
      </c>
      <c r="W162" s="67">
        <f t="shared" si="46"/>
        <v>320308.14938799333</v>
      </c>
      <c r="X162" s="64">
        <f t="shared" si="47"/>
        <v>454621.00328547007</v>
      </c>
      <c r="Y162" s="64" t="s">
        <v>163</v>
      </c>
      <c r="Z162" s="64" t="s">
        <v>163</v>
      </c>
      <c r="AA162" s="64" t="b">
        <f t="shared" si="52"/>
        <v>1</v>
      </c>
      <c r="AB162" s="64" t="str">
        <f t="shared" si="53"/>
        <v>No</v>
      </c>
      <c r="AC162" s="64" t="str">
        <f t="shared" si="53"/>
        <v>No</v>
      </c>
      <c r="AD162" s="64" t="str">
        <f t="shared" si="48"/>
        <v>Yes</v>
      </c>
      <c r="AE162" s="66">
        <f t="shared" si="54"/>
        <v>0</v>
      </c>
      <c r="AF162" s="66">
        <f t="shared" si="54"/>
        <v>5.49</v>
      </c>
      <c r="AG162" s="64">
        <f t="shared" si="55"/>
        <v>0</v>
      </c>
      <c r="AH162" s="64">
        <f t="shared" si="55"/>
        <v>1613295.1744404435</v>
      </c>
      <c r="AI162" s="64">
        <f t="shared" si="49"/>
        <v>1613295.1744404435</v>
      </c>
      <c r="AJ162" s="66">
        <v>0</v>
      </c>
      <c r="AK162" s="66">
        <v>0</v>
      </c>
      <c r="AL162" s="64">
        <f t="shared" si="56"/>
        <v>0</v>
      </c>
      <c r="AM162" s="64">
        <f t="shared" si="56"/>
        <v>0</v>
      </c>
      <c r="AN162" s="66">
        <f t="shared" si="57"/>
        <v>0.5</v>
      </c>
      <c r="AO162" s="66">
        <f t="shared" si="57"/>
        <v>1.0900000000000001</v>
      </c>
      <c r="AP162" s="68">
        <f>IFERROR(INDEX('Encounters and MCO Fees'!Q:Q,MATCH(A:A,'Encounters and MCO Fees'!G:G,0)),0)</f>
        <v>454621.00328547007</v>
      </c>
      <c r="AQ162" s="68">
        <f>IFERROR(INDEX('Encounters and MCO Fees'!R:R,MATCH(A:A,'Encounters and MCO Fees'!G:G,0)),0)</f>
        <v>28428.697082946397</v>
      </c>
      <c r="AR162" s="68">
        <f t="shared" si="50"/>
        <v>483049.7003684165</v>
      </c>
      <c r="AS162" s="69">
        <f t="shared" si="51"/>
        <v>193287.50710541822</v>
      </c>
      <c r="AT162" s="69">
        <f>AS162*INDEX('IGT Commitment Suggestions'!H:H,MATCH(G:G,'IGT Commitment Suggestions'!A:A,0))</f>
        <v>90022.079138823305</v>
      </c>
      <c r="AU162" s="105">
        <f t="shared" si="58"/>
        <v>17868.900000000001</v>
      </c>
    </row>
    <row r="163" spans="1:47" x14ac:dyDescent="0.2">
      <c r="A163" s="60" t="s">
        <v>648</v>
      </c>
      <c r="B163" s="61" t="s">
        <v>648</v>
      </c>
      <c r="C163" s="61" t="s">
        <v>649</v>
      </c>
      <c r="D163" s="62" t="s">
        <v>649</v>
      </c>
      <c r="E163" s="63" t="s">
        <v>650</v>
      </c>
      <c r="F163" s="62" t="s">
        <v>162</v>
      </c>
      <c r="G163" s="62" t="s">
        <v>23</v>
      </c>
      <c r="H163" s="62" t="str">
        <f t="shared" si="41"/>
        <v>Urban Dallas</v>
      </c>
      <c r="I163" s="64">
        <f>INDEX('Encounters and MCO Fees'!N:N,MATCH(A:A,'Encounters and MCO Fees'!G:G,0))</f>
        <v>112364.60757049602</v>
      </c>
      <c r="J163" s="64">
        <f>INDEX('Encounters and MCO Fees'!M:M,MATCH(A:A,'Encounters and MCO Fees'!G:G,0))</f>
        <v>1204702.3553276164</v>
      </c>
      <c r="K163" s="64">
        <f t="shared" si="42"/>
        <v>1317066.9628981124</v>
      </c>
      <c r="L163" s="64">
        <v>184549.41963067779</v>
      </c>
      <c r="M163" s="64">
        <v>116620.70366271923</v>
      </c>
      <c r="N163" s="64">
        <f t="shared" si="43"/>
        <v>301170.12329339702</v>
      </c>
      <c r="O163" s="64">
        <v>523282.1280510198</v>
      </c>
      <c r="P163" s="64">
        <v>1600853.4089202126</v>
      </c>
      <c r="Q163" s="64">
        <f t="shared" si="44"/>
        <v>2124135.5369712324</v>
      </c>
      <c r="R163" s="64" t="str">
        <f t="shared" si="45"/>
        <v>Yes</v>
      </c>
      <c r="S163" s="65" t="str">
        <f t="shared" si="45"/>
        <v>Yes</v>
      </c>
      <c r="T163" s="66">
        <f>ROUND(INDEX(Summary!H:H,MATCH(H:H,Summary!A:A,0)),2)</f>
        <v>0.68</v>
      </c>
      <c r="U163" s="66">
        <f>ROUND(INDEX(Summary!I:I,MATCH(H:H,Summary!A:A,0)),2)</f>
        <v>0.39</v>
      </c>
      <c r="V163" s="67">
        <f t="shared" si="46"/>
        <v>76407.933147937307</v>
      </c>
      <c r="W163" s="67">
        <f t="shared" si="46"/>
        <v>469833.91857777041</v>
      </c>
      <c r="X163" s="64">
        <f t="shared" si="47"/>
        <v>546241.85172570776</v>
      </c>
      <c r="Y163" s="64" t="s">
        <v>163</v>
      </c>
      <c r="Z163" s="64" t="s">
        <v>163</v>
      </c>
      <c r="AA163" s="64" t="b">
        <f t="shared" si="52"/>
        <v>1</v>
      </c>
      <c r="AB163" s="64" t="str">
        <f t="shared" si="53"/>
        <v>Yes</v>
      </c>
      <c r="AC163" s="64" t="str">
        <f t="shared" si="53"/>
        <v>Yes</v>
      </c>
      <c r="AD163" s="64" t="str">
        <f t="shared" si="48"/>
        <v>Yes</v>
      </c>
      <c r="AE163" s="66">
        <f t="shared" si="54"/>
        <v>2.77</v>
      </c>
      <c r="AF163" s="66">
        <f t="shared" si="54"/>
        <v>0.65</v>
      </c>
      <c r="AG163" s="64">
        <f t="shared" si="55"/>
        <v>311249.96297027398</v>
      </c>
      <c r="AH163" s="64">
        <f t="shared" si="55"/>
        <v>783056.53096295067</v>
      </c>
      <c r="AI163" s="64">
        <f t="shared" si="49"/>
        <v>1094306.4939332246</v>
      </c>
      <c r="AJ163" s="66">
        <v>2.77</v>
      </c>
      <c r="AK163" s="66">
        <v>0.65</v>
      </c>
      <c r="AL163" s="64">
        <f t="shared" si="56"/>
        <v>311249.96297027398</v>
      </c>
      <c r="AM163" s="64">
        <f t="shared" si="56"/>
        <v>783056.53096295067</v>
      </c>
      <c r="AN163" s="66">
        <f t="shared" si="57"/>
        <v>3.45</v>
      </c>
      <c r="AO163" s="66">
        <f t="shared" si="57"/>
        <v>1.04</v>
      </c>
      <c r="AP163" s="68">
        <f>IFERROR(INDEX('Encounters and MCO Fees'!Q:Q,MATCH(A:A,'Encounters and MCO Fees'!G:G,0)),0)</f>
        <v>1640548.3456589326</v>
      </c>
      <c r="AQ163" s="68">
        <f>IFERROR(INDEX('Encounters and MCO Fees'!R:R,MATCH(A:A,'Encounters and MCO Fees'!G:G,0)),0)</f>
        <v>102536.32647746538</v>
      </c>
      <c r="AR163" s="68">
        <f t="shared" si="50"/>
        <v>1743084.672136398</v>
      </c>
      <c r="AS163" s="69">
        <f t="shared" si="51"/>
        <v>697477.90070865839</v>
      </c>
      <c r="AT163" s="69">
        <f>AS163*INDEX('IGT Commitment Suggestions'!H:H,MATCH(G:G,'IGT Commitment Suggestions'!A:A,0))</f>
        <v>342923.6192002506</v>
      </c>
      <c r="AU163" s="105">
        <f t="shared" si="58"/>
        <v>68068.5</v>
      </c>
    </row>
    <row r="164" spans="1:47" x14ac:dyDescent="0.2">
      <c r="A164" s="60" t="s">
        <v>651</v>
      </c>
      <c r="B164" s="61" t="s">
        <v>651</v>
      </c>
      <c r="C164" s="61" t="s">
        <v>652</v>
      </c>
      <c r="D164" s="62" t="s">
        <v>652</v>
      </c>
      <c r="E164" s="63" t="s">
        <v>653</v>
      </c>
      <c r="F164" s="62" t="s">
        <v>621</v>
      </c>
      <c r="G164" s="62" t="s">
        <v>33</v>
      </c>
      <c r="H164" s="62" t="str">
        <f t="shared" si="41"/>
        <v>Rural Tarrant</v>
      </c>
      <c r="I164" s="64">
        <f>INDEX('Encounters and MCO Fees'!N:N,MATCH(A:A,'Encounters and MCO Fees'!G:G,0))</f>
        <v>5242337.8467618152</v>
      </c>
      <c r="J164" s="64">
        <f>INDEX('Encounters and MCO Fees'!M:M,MATCH(A:A,'Encounters and MCO Fees'!G:G,0))</f>
        <v>2476315.9448654694</v>
      </c>
      <c r="K164" s="64">
        <f t="shared" si="42"/>
        <v>7718653.7916272841</v>
      </c>
      <c r="L164" s="64">
        <v>-1519513.4317435171</v>
      </c>
      <c r="M164" s="64">
        <v>1431446.9005604624</v>
      </c>
      <c r="N164" s="64">
        <f t="shared" si="43"/>
        <v>-88066.531183054671</v>
      </c>
      <c r="O164" s="64">
        <v>2475306.8330852129</v>
      </c>
      <c r="P164" s="64">
        <v>5534206.0170571944</v>
      </c>
      <c r="Q164" s="64">
        <f t="shared" si="44"/>
        <v>8009512.8501424072</v>
      </c>
      <c r="R164" s="64" t="str">
        <f t="shared" si="45"/>
        <v>Yes</v>
      </c>
      <c r="S164" s="65" t="str">
        <f t="shared" si="45"/>
        <v>Yes</v>
      </c>
      <c r="T164" s="66">
        <f>ROUND(INDEX(Summary!H:H,MATCH(H:H,Summary!A:A,0)),2)</f>
        <v>0</v>
      </c>
      <c r="U164" s="66">
        <f>ROUND(INDEX(Summary!I:I,MATCH(H:H,Summary!A:A,0)),2)</f>
        <v>0.71</v>
      </c>
      <c r="V164" s="67">
        <f t="shared" si="46"/>
        <v>0</v>
      </c>
      <c r="W164" s="67">
        <f t="shared" si="46"/>
        <v>1758184.3208544832</v>
      </c>
      <c r="X164" s="64">
        <f t="shared" si="47"/>
        <v>1758184.3208544832</v>
      </c>
      <c r="Y164" s="64" t="s">
        <v>163</v>
      </c>
      <c r="Z164" s="64" t="s">
        <v>163</v>
      </c>
      <c r="AA164" s="64" t="b">
        <f t="shared" si="52"/>
        <v>1</v>
      </c>
      <c r="AB164" s="64" t="str">
        <f t="shared" si="53"/>
        <v>Yes</v>
      </c>
      <c r="AC164" s="64" t="str">
        <f t="shared" si="53"/>
        <v>Yes</v>
      </c>
      <c r="AD164" s="64" t="str">
        <f t="shared" si="48"/>
        <v>Yes</v>
      </c>
      <c r="AE164" s="66">
        <f t="shared" si="54"/>
        <v>0.33</v>
      </c>
      <c r="AF164" s="66">
        <f t="shared" si="54"/>
        <v>1.06</v>
      </c>
      <c r="AG164" s="64">
        <f t="shared" si="55"/>
        <v>1729971.4894313992</v>
      </c>
      <c r="AH164" s="64">
        <f t="shared" si="55"/>
        <v>2624894.9015573976</v>
      </c>
      <c r="AI164" s="64">
        <f t="shared" si="49"/>
        <v>4354866.3909887969</v>
      </c>
      <c r="AJ164" s="66">
        <v>0.32</v>
      </c>
      <c r="AK164" s="66">
        <v>1.06</v>
      </c>
      <c r="AL164" s="64">
        <f t="shared" si="56"/>
        <v>1677548.1109637809</v>
      </c>
      <c r="AM164" s="64">
        <f t="shared" si="56"/>
        <v>2624894.9015573976</v>
      </c>
      <c r="AN164" s="66">
        <f t="shared" si="57"/>
        <v>0.32</v>
      </c>
      <c r="AO164" s="66">
        <f t="shared" si="57"/>
        <v>1.77</v>
      </c>
      <c r="AP164" s="68">
        <f>IFERROR(INDEX('Encounters and MCO Fees'!Q:Q,MATCH(A:A,'Encounters and MCO Fees'!G:G,0)),0)</f>
        <v>6060627.3333756626</v>
      </c>
      <c r="AQ164" s="68">
        <f>IFERROR(INDEX('Encounters and MCO Fees'!R:R,MATCH(A:A,'Encounters and MCO Fees'!G:G,0)),0)</f>
        <v>376528.36217336461</v>
      </c>
      <c r="AR164" s="68">
        <f t="shared" si="50"/>
        <v>6437155.6955490271</v>
      </c>
      <c r="AS164" s="69">
        <f t="shared" si="51"/>
        <v>2575763.4800169882</v>
      </c>
      <c r="AT164" s="69">
        <f>AS164*INDEX('IGT Commitment Suggestions'!H:H,MATCH(G:G,'IGT Commitment Suggestions'!A:A,0))</f>
        <v>1271713.5910994429</v>
      </c>
      <c r="AU164" s="105">
        <f t="shared" si="58"/>
        <v>252428.34</v>
      </c>
    </row>
    <row r="165" spans="1:47" ht="23.25" x14ac:dyDescent="0.2">
      <c r="A165" s="60" t="s">
        <v>654</v>
      </c>
      <c r="B165" s="61" t="s">
        <v>654</v>
      </c>
      <c r="C165" s="61" t="s">
        <v>655</v>
      </c>
      <c r="D165" s="62" t="s">
        <v>655</v>
      </c>
      <c r="E165" s="63" t="s">
        <v>656</v>
      </c>
      <c r="F165" s="62" t="s">
        <v>657</v>
      </c>
      <c r="G165" s="62" t="s">
        <v>22</v>
      </c>
      <c r="H165" s="62" t="str">
        <f t="shared" si="41"/>
        <v>Non-State-Owned IMD Bexar</v>
      </c>
      <c r="I165" s="64">
        <f>INDEX('Encounters and MCO Fees'!N:N,MATCH(A:A,'Encounters and MCO Fees'!G:G,0))</f>
        <v>4490507.872816544</v>
      </c>
      <c r="J165" s="64">
        <f>INDEX('Encounters and MCO Fees'!M:M,MATCH(A:A,'Encounters and MCO Fees'!G:G,0))</f>
        <v>0</v>
      </c>
      <c r="K165" s="64">
        <f t="shared" si="42"/>
        <v>4490507.872816544</v>
      </c>
      <c r="L165" s="64">
        <v>995387.40000000549</v>
      </c>
      <c r="M165" s="64">
        <v>0</v>
      </c>
      <c r="N165" s="64">
        <f t="shared" si="43"/>
        <v>995387.40000000549</v>
      </c>
      <c r="O165" s="64">
        <v>0</v>
      </c>
      <c r="P165" s="64">
        <v>0</v>
      </c>
      <c r="Q165" s="64">
        <f t="shared" si="44"/>
        <v>0</v>
      </c>
      <c r="R165" s="64" t="str">
        <f t="shared" si="45"/>
        <v>No</v>
      </c>
      <c r="S165" s="65" t="str">
        <f t="shared" si="45"/>
        <v>No</v>
      </c>
      <c r="T165" s="66">
        <f>ROUND(INDEX(Summary!H:H,MATCH(H:H,Summary!A:A,0)),2)</f>
        <v>0.09</v>
      </c>
      <c r="U165" s="66">
        <f>ROUND(INDEX(Summary!I:I,MATCH(H:H,Summary!A:A,0)),2)</f>
        <v>0</v>
      </c>
      <c r="V165" s="67">
        <f t="shared" si="46"/>
        <v>404145.70855348895</v>
      </c>
      <c r="W165" s="67">
        <f t="shared" si="46"/>
        <v>0</v>
      </c>
      <c r="X165" s="64">
        <f t="shared" si="47"/>
        <v>404145.70855348895</v>
      </c>
      <c r="Y165" s="64" t="s">
        <v>202</v>
      </c>
      <c r="Z165" s="64" t="s">
        <v>202</v>
      </c>
      <c r="AA165" s="64" t="b">
        <f t="shared" si="52"/>
        <v>1</v>
      </c>
      <c r="AB165" s="64" t="str">
        <f t="shared" si="53"/>
        <v>No</v>
      </c>
      <c r="AC165" s="64" t="str">
        <f t="shared" si="53"/>
        <v>No</v>
      </c>
      <c r="AD165" s="64" t="str">
        <f t="shared" si="48"/>
        <v>No</v>
      </c>
      <c r="AE165" s="66">
        <f t="shared" si="54"/>
        <v>0</v>
      </c>
      <c r="AF165" s="66">
        <f t="shared" si="54"/>
        <v>0</v>
      </c>
      <c r="AG165" s="64">
        <f t="shared" si="55"/>
        <v>0</v>
      </c>
      <c r="AH165" s="64">
        <f t="shared" si="55"/>
        <v>0</v>
      </c>
      <c r="AI165" s="64">
        <f t="shared" si="49"/>
        <v>0</v>
      </c>
      <c r="AJ165" s="66">
        <v>0</v>
      </c>
      <c r="AK165" s="66">
        <v>0</v>
      </c>
      <c r="AL165" s="64">
        <f t="shared" si="56"/>
        <v>0</v>
      </c>
      <c r="AM165" s="64">
        <f t="shared" si="56"/>
        <v>0</v>
      </c>
      <c r="AN165" s="66">
        <f t="shared" si="57"/>
        <v>0.09</v>
      </c>
      <c r="AO165" s="66">
        <f t="shared" si="57"/>
        <v>0</v>
      </c>
      <c r="AP165" s="68">
        <f>IFERROR(INDEX('Encounters and MCO Fees'!Q:Q,MATCH(A:A,'Encounters and MCO Fees'!G:G,0)),0)</f>
        <v>404145.70855348895</v>
      </c>
      <c r="AQ165" s="68">
        <f>IFERROR(INDEX('Encounters and MCO Fees'!R:R,MATCH(A:A,'Encounters and MCO Fees'!G:G,0)),0)</f>
        <v>24656.104235358744</v>
      </c>
      <c r="AR165" s="68">
        <f t="shared" si="50"/>
        <v>428801.81278884772</v>
      </c>
      <c r="AS165" s="69">
        <f t="shared" si="51"/>
        <v>171580.75736932957</v>
      </c>
      <c r="AT165" s="69">
        <f>AS165*INDEX('IGT Commitment Suggestions'!H:H,MATCH(G:G,'IGT Commitment Suggestions'!A:A,0))</f>
        <v>75002.822634626718</v>
      </c>
      <c r="AU165" s="105">
        <f t="shared" si="58"/>
        <v>14887.66</v>
      </c>
    </row>
    <row r="166" spans="1:47" ht="23.25" x14ac:dyDescent="0.2">
      <c r="A166" s="60" t="s">
        <v>658</v>
      </c>
      <c r="B166" s="61" t="s">
        <v>658</v>
      </c>
      <c r="C166" s="61" t="s">
        <v>659</v>
      </c>
      <c r="D166" s="62" t="s">
        <v>659</v>
      </c>
      <c r="E166" s="63" t="s">
        <v>660</v>
      </c>
      <c r="F166" s="62" t="s">
        <v>657</v>
      </c>
      <c r="G166" s="62" t="s">
        <v>25</v>
      </c>
      <c r="H166" s="62" t="str">
        <f t="shared" si="41"/>
        <v>Non-State-Owned IMD Harris</v>
      </c>
      <c r="I166" s="64">
        <f>INDEX('Encounters and MCO Fees'!N:N,MATCH(A:A,'Encounters and MCO Fees'!G:G,0))</f>
        <v>4813718.8219535947</v>
      </c>
      <c r="J166" s="64">
        <f>INDEX('Encounters and MCO Fees'!M:M,MATCH(A:A,'Encounters and MCO Fees'!G:G,0))</f>
        <v>0</v>
      </c>
      <c r="K166" s="64">
        <f t="shared" si="42"/>
        <v>4813718.8219535947</v>
      </c>
      <c r="L166" s="64">
        <v>919734.95999999391</v>
      </c>
      <c r="M166" s="64">
        <v>0</v>
      </c>
      <c r="N166" s="64">
        <f t="shared" si="43"/>
        <v>919734.95999999391</v>
      </c>
      <c r="O166" s="64">
        <v>910212.03575078445</v>
      </c>
      <c r="P166" s="64">
        <v>0</v>
      </c>
      <c r="Q166" s="64">
        <f t="shared" si="44"/>
        <v>910212.03575078445</v>
      </c>
      <c r="R166" s="64" t="str">
        <f t="shared" si="45"/>
        <v>Yes</v>
      </c>
      <c r="S166" s="65" t="str">
        <f t="shared" si="45"/>
        <v>No</v>
      </c>
      <c r="T166" s="66">
        <f>ROUND(INDEX(Summary!H:H,MATCH(H:H,Summary!A:A,0)),2)</f>
        <v>0.22</v>
      </c>
      <c r="U166" s="66">
        <f>ROUND(INDEX(Summary!I:I,MATCH(H:H,Summary!A:A,0)),2)</f>
        <v>0</v>
      </c>
      <c r="V166" s="67">
        <f t="shared" si="46"/>
        <v>1059018.1408297908</v>
      </c>
      <c r="W166" s="67">
        <f t="shared" si="46"/>
        <v>0</v>
      </c>
      <c r="X166" s="64">
        <f t="shared" si="47"/>
        <v>1059018.1408297908</v>
      </c>
      <c r="Y166" s="64" t="s">
        <v>163</v>
      </c>
      <c r="Z166" s="64" t="s">
        <v>163</v>
      </c>
      <c r="AA166" s="64" t="b">
        <f t="shared" si="52"/>
        <v>1</v>
      </c>
      <c r="AB166" s="64" t="str">
        <f t="shared" si="53"/>
        <v>No</v>
      </c>
      <c r="AC166" s="64" t="str">
        <f t="shared" si="53"/>
        <v>No</v>
      </c>
      <c r="AD166" s="64" t="str">
        <f t="shared" si="48"/>
        <v>No</v>
      </c>
      <c r="AE166" s="66">
        <f t="shared" si="54"/>
        <v>0</v>
      </c>
      <c r="AF166" s="66">
        <f t="shared" si="54"/>
        <v>0</v>
      </c>
      <c r="AG166" s="64">
        <f t="shared" si="55"/>
        <v>0</v>
      </c>
      <c r="AH166" s="64">
        <f t="shared" si="55"/>
        <v>0</v>
      </c>
      <c r="AI166" s="64">
        <f t="shared" si="49"/>
        <v>0</v>
      </c>
      <c r="AJ166" s="66">
        <v>0</v>
      </c>
      <c r="AK166" s="66">
        <v>0</v>
      </c>
      <c r="AL166" s="64">
        <f t="shared" si="56"/>
        <v>0</v>
      </c>
      <c r="AM166" s="64">
        <f t="shared" si="56"/>
        <v>0</v>
      </c>
      <c r="AN166" s="66">
        <f t="shared" si="57"/>
        <v>0.22</v>
      </c>
      <c r="AO166" s="66">
        <f t="shared" si="57"/>
        <v>0</v>
      </c>
      <c r="AP166" s="68">
        <f>IFERROR(INDEX('Encounters and MCO Fees'!Q:Q,MATCH(A:A,'Encounters and MCO Fees'!G:G,0)),0)</f>
        <v>1059018.1408297908</v>
      </c>
      <c r="AQ166" s="68">
        <f>IFERROR(INDEX('Encounters and MCO Fees'!R:R,MATCH(A:A,'Encounters and MCO Fees'!G:G,0)),0)</f>
        <v>64608.533790676913</v>
      </c>
      <c r="AR166" s="68">
        <f t="shared" si="50"/>
        <v>1123626.6746204677</v>
      </c>
      <c r="AS166" s="69">
        <f t="shared" si="51"/>
        <v>449607.97758263402</v>
      </c>
      <c r="AT166" s="69">
        <f>AS166*INDEX('IGT Commitment Suggestions'!H:H,MATCH(G:G,'IGT Commitment Suggestions'!A:A,0))</f>
        <v>197656.792587976</v>
      </c>
      <c r="AU166" s="105">
        <f t="shared" si="58"/>
        <v>39233.82</v>
      </c>
    </row>
    <row r="167" spans="1:47" x14ac:dyDescent="0.2">
      <c r="A167" s="60" t="s">
        <v>661</v>
      </c>
      <c r="B167" s="61" t="s">
        <v>661</v>
      </c>
      <c r="C167" s="61" t="s">
        <v>662</v>
      </c>
      <c r="D167" s="62" t="s">
        <v>662</v>
      </c>
      <c r="E167" s="63" t="s">
        <v>663</v>
      </c>
      <c r="F167" s="62" t="s">
        <v>621</v>
      </c>
      <c r="G167" s="62" t="s">
        <v>30</v>
      </c>
      <c r="H167" s="62" t="str">
        <f t="shared" si="41"/>
        <v>Rural MRSA Northeast</v>
      </c>
      <c r="I167" s="64">
        <f>INDEX('Encounters and MCO Fees'!N:N,MATCH(A:A,'Encounters and MCO Fees'!G:G,0))</f>
        <v>4533623.1333574597</v>
      </c>
      <c r="J167" s="64">
        <f>INDEX('Encounters and MCO Fees'!M:M,MATCH(A:A,'Encounters and MCO Fees'!G:G,0))</f>
        <v>2351899.6300720973</v>
      </c>
      <c r="K167" s="64">
        <f t="shared" si="42"/>
        <v>6885522.763429557</v>
      </c>
      <c r="L167" s="64">
        <v>-629661.50146264117</v>
      </c>
      <c r="M167" s="64">
        <v>1757137.3963279808</v>
      </c>
      <c r="N167" s="64">
        <f t="shared" si="43"/>
        <v>1127475.8948653396</v>
      </c>
      <c r="O167" s="64">
        <v>2758168.0263455855</v>
      </c>
      <c r="P167" s="64">
        <v>2190417.8620431591</v>
      </c>
      <c r="Q167" s="64">
        <f t="shared" si="44"/>
        <v>4948585.8883887446</v>
      </c>
      <c r="R167" s="64" t="str">
        <f t="shared" si="45"/>
        <v>Yes</v>
      </c>
      <c r="S167" s="65" t="str">
        <f t="shared" si="45"/>
        <v>Yes</v>
      </c>
      <c r="T167" s="66">
        <f>ROUND(INDEX(Summary!H:H,MATCH(H:H,Summary!A:A,0)),2)</f>
        <v>0</v>
      </c>
      <c r="U167" s="66">
        <f>ROUND(INDEX(Summary!I:I,MATCH(H:H,Summary!A:A,0)),2)</f>
        <v>0.32</v>
      </c>
      <c r="V167" s="67">
        <f t="shared" si="46"/>
        <v>0</v>
      </c>
      <c r="W167" s="67">
        <f t="shared" si="46"/>
        <v>752607.88162307115</v>
      </c>
      <c r="X167" s="64">
        <f t="shared" si="47"/>
        <v>752607.88162307115</v>
      </c>
      <c r="Y167" s="64" t="s">
        <v>163</v>
      </c>
      <c r="Z167" s="64" t="s">
        <v>163</v>
      </c>
      <c r="AA167" s="64" t="b">
        <f t="shared" si="52"/>
        <v>1</v>
      </c>
      <c r="AB167" s="64" t="str">
        <f t="shared" si="53"/>
        <v>Yes</v>
      </c>
      <c r="AC167" s="64" t="str">
        <f t="shared" si="53"/>
        <v>Yes</v>
      </c>
      <c r="AD167" s="64" t="str">
        <f t="shared" si="48"/>
        <v>Yes</v>
      </c>
      <c r="AE167" s="66">
        <f t="shared" si="54"/>
        <v>0.42</v>
      </c>
      <c r="AF167" s="66">
        <f t="shared" si="54"/>
        <v>0.43</v>
      </c>
      <c r="AG167" s="64">
        <f t="shared" si="55"/>
        <v>1904121.716010133</v>
      </c>
      <c r="AH167" s="64">
        <f t="shared" si="55"/>
        <v>1011316.8409310018</v>
      </c>
      <c r="AI167" s="64">
        <f t="shared" si="49"/>
        <v>2915438.5569411349</v>
      </c>
      <c r="AJ167" s="66">
        <v>0.34</v>
      </c>
      <c r="AK167" s="66">
        <v>0.41</v>
      </c>
      <c r="AL167" s="64">
        <f t="shared" si="56"/>
        <v>1541431.8653415365</v>
      </c>
      <c r="AM167" s="64">
        <f t="shared" si="56"/>
        <v>964278.84832955978</v>
      </c>
      <c r="AN167" s="66">
        <f t="shared" si="57"/>
        <v>0.34</v>
      </c>
      <c r="AO167" s="66">
        <f t="shared" si="57"/>
        <v>0.73</v>
      </c>
      <c r="AP167" s="68">
        <f>IFERROR(INDEX('Encounters and MCO Fees'!Q:Q,MATCH(A:A,'Encounters and MCO Fees'!G:G,0)),0)</f>
        <v>3258318.5952941673</v>
      </c>
      <c r="AQ167" s="68">
        <f>IFERROR(INDEX('Encounters and MCO Fees'!R:R,MATCH(A:A,'Encounters and MCO Fees'!G:G,0)),0)</f>
        <v>201078.05524507671</v>
      </c>
      <c r="AR167" s="68">
        <f t="shared" si="50"/>
        <v>3459396.6505392441</v>
      </c>
      <c r="AS167" s="69">
        <f t="shared" si="51"/>
        <v>1384242.9757467734</v>
      </c>
      <c r="AT167" s="69">
        <f>AS167*INDEX('IGT Commitment Suggestions'!H:H,MATCH(G:G,'IGT Commitment Suggestions'!A:A,0))</f>
        <v>676925.8608839938</v>
      </c>
      <c r="AU167" s="105">
        <f t="shared" si="58"/>
        <v>134366.16</v>
      </c>
    </row>
    <row r="168" spans="1:47" ht="23.25" x14ac:dyDescent="0.2">
      <c r="A168" s="60" t="s">
        <v>664</v>
      </c>
      <c r="B168" s="61" t="s">
        <v>665</v>
      </c>
      <c r="C168" s="61" t="s">
        <v>666</v>
      </c>
      <c r="D168" s="62" t="s">
        <v>666</v>
      </c>
      <c r="E168" s="63" t="s">
        <v>667</v>
      </c>
      <c r="F168" s="62" t="s">
        <v>657</v>
      </c>
      <c r="G168" s="62" t="s">
        <v>24</v>
      </c>
      <c r="H168" s="62" t="str">
        <f t="shared" si="41"/>
        <v>Non-State-Owned IMD El Paso</v>
      </c>
      <c r="I168" s="64">
        <f>INDEX('Encounters and MCO Fees'!N:N,MATCH(A:A,'Encounters and MCO Fees'!G:G,0))</f>
        <v>3872366.8630033275</v>
      </c>
      <c r="J168" s="64">
        <f>INDEX('Encounters and MCO Fees'!M:M,MATCH(A:A,'Encounters and MCO Fees'!G:G,0))</f>
        <v>0</v>
      </c>
      <c r="K168" s="64">
        <f t="shared" si="42"/>
        <v>3872366.8630033275</v>
      </c>
      <c r="L168" s="64">
        <v>560960.64000000013</v>
      </c>
      <c r="M168" s="64">
        <v>0</v>
      </c>
      <c r="N168" s="64">
        <f t="shared" si="43"/>
        <v>560960.64000000013</v>
      </c>
      <c r="O168" s="64">
        <v>889850.63604288222</v>
      </c>
      <c r="P168" s="64">
        <v>0</v>
      </c>
      <c r="Q168" s="64">
        <f t="shared" si="44"/>
        <v>889850.63604288222</v>
      </c>
      <c r="R168" s="64" t="str">
        <f t="shared" si="45"/>
        <v>Yes</v>
      </c>
      <c r="S168" s="65" t="str">
        <f t="shared" si="45"/>
        <v>No</v>
      </c>
      <c r="T168" s="66">
        <f>ROUND(INDEX(Summary!H:H,MATCH(H:H,Summary!A:A,0)),2)</f>
        <v>0.13</v>
      </c>
      <c r="U168" s="66">
        <f>ROUND(INDEX(Summary!I:I,MATCH(H:H,Summary!A:A,0)),2)</f>
        <v>0</v>
      </c>
      <c r="V168" s="67">
        <f t="shared" si="46"/>
        <v>503407.69219043257</v>
      </c>
      <c r="W168" s="67">
        <f t="shared" si="46"/>
        <v>0</v>
      </c>
      <c r="X168" s="64">
        <f t="shared" si="47"/>
        <v>503407.69219043257</v>
      </c>
      <c r="Y168" s="64" t="s">
        <v>163</v>
      </c>
      <c r="Z168" s="64" t="s">
        <v>163</v>
      </c>
      <c r="AA168" s="64" t="b">
        <f t="shared" si="52"/>
        <v>1</v>
      </c>
      <c r="AB168" s="64" t="str">
        <f t="shared" si="53"/>
        <v>No</v>
      </c>
      <c r="AC168" s="64" t="str">
        <f t="shared" si="53"/>
        <v>No</v>
      </c>
      <c r="AD168" s="64" t="str">
        <f t="shared" si="48"/>
        <v>Yes</v>
      </c>
      <c r="AE168" s="66">
        <f t="shared" si="54"/>
        <v>7.0000000000000007E-2</v>
      </c>
      <c r="AF168" s="66">
        <f t="shared" si="54"/>
        <v>0</v>
      </c>
      <c r="AG168" s="64">
        <f t="shared" si="55"/>
        <v>271065.68041023298</v>
      </c>
      <c r="AH168" s="64">
        <f t="shared" si="55"/>
        <v>0</v>
      </c>
      <c r="AI168" s="64">
        <f t="shared" si="49"/>
        <v>271065.68041023298</v>
      </c>
      <c r="AJ168" s="66">
        <v>0</v>
      </c>
      <c r="AK168" s="66">
        <v>0</v>
      </c>
      <c r="AL168" s="64">
        <f t="shared" si="56"/>
        <v>0</v>
      </c>
      <c r="AM168" s="64">
        <f t="shared" si="56"/>
        <v>0</v>
      </c>
      <c r="AN168" s="66">
        <f t="shared" si="57"/>
        <v>0.13</v>
      </c>
      <c r="AO168" s="66">
        <f t="shared" si="57"/>
        <v>0</v>
      </c>
      <c r="AP168" s="68">
        <f>IFERROR(INDEX('Encounters and MCO Fees'!Q:Q,MATCH(A:A,'Encounters and MCO Fees'!G:G,0)),0)</f>
        <v>503407.69219043257</v>
      </c>
      <c r="AQ168" s="68">
        <f>IFERROR(INDEX('Encounters and MCO Fees'!R:R,MATCH(A:A,'Encounters and MCO Fees'!G:G,0)),0)</f>
        <v>30711.87512037122</v>
      </c>
      <c r="AR168" s="68">
        <f t="shared" si="50"/>
        <v>534119.5673108038</v>
      </c>
      <c r="AS168" s="69">
        <f t="shared" si="51"/>
        <v>213722.60366374507</v>
      </c>
      <c r="AT168" s="69">
        <f>AS168*INDEX('IGT Commitment Suggestions'!H:H,MATCH(G:G,'IGT Commitment Suggestions'!A:A,0))</f>
        <v>104976.19491381268</v>
      </c>
      <c r="AU168" s="105">
        <f t="shared" si="58"/>
        <v>20837.21</v>
      </c>
    </row>
    <row r="169" spans="1:47" x14ac:dyDescent="0.2">
      <c r="A169" s="60" t="s">
        <v>668</v>
      </c>
      <c r="B169" s="61" t="s">
        <v>668</v>
      </c>
      <c r="C169" s="61" t="s">
        <v>669</v>
      </c>
      <c r="D169" s="62" t="s">
        <v>669</v>
      </c>
      <c r="E169" s="63" t="s">
        <v>670</v>
      </c>
      <c r="F169" s="62" t="s">
        <v>162</v>
      </c>
      <c r="G169" s="62" t="s">
        <v>25</v>
      </c>
      <c r="H169" s="62" t="str">
        <f t="shared" si="41"/>
        <v>Urban Harris</v>
      </c>
      <c r="I169" s="64">
        <f>INDEX('Encounters and MCO Fees'!N:N,MATCH(A:A,'Encounters and MCO Fees'!G:G,0))</f>
        <v>116240.27832031573</v>
      </c>
      <c r="J169" s="64">
        <f>INDEX('Encounters and MCO Fees'!M:M,MATCH(A:A,'Encounters and MCO Fees'!G:G,0))</f>
        <v>1262096.2163166311</v>
      </c>
      <c r="K169" s="64">
        <f t="shared" si="42"/>
        <v>1378336.4946369468</v>
      </c>
      <c r="L169" s="64">
        <v>484964.86033261108</v>
      </c>
      <c r="M169" s="64">
        <v>0</v>
      </c>
      <c r="N169" s="64">
        <f t="shared" si="43"/>
        <v>484964.86033261108</v>
      </c>
      <c r="O169" s="64">
        <v>877342.53194575734</v>
      </c>
      <c r="P169" s="64">
        <v>0</v>
      </c>
      <c r="Q169" s="64">
        <f t="shared" si="44"/>
        <v>877342.53194575734</v>
      </c>
      <c r="R169" s="64" t="str">
        <f t="shared" si="45"/>
        <v>Yes</v>
      </c>
      <c r="S169" s="65" t="str">
        <f t="shared" si="45"/>
        <v>No</v>
      </c>
      <c r="T169" s="66">
        <f>ROUND(INDEX(Summary!H:H,MATCH(H:H,Summary!A:A,0)),2)</f>
        <v>1.89</v>
      </c>
      <c r="U169" s="66">
        <f>ROUND(INDEX(Summary!I:I,MATCH(H:H,Summary!A:A,0)),2)</f>
        <v>0.41</v>
      </c>
      <c r="V169" s="67">
        <f t="shared" si="46"/>
        <v>219694.12602539672</v>
      </c>
      <c r="W169" s="67">
        <f t="shared" si="46"/>
        <v>517459.44868981873</v>
      </c>
      <c r="X169" s="64">
        <f t="shared" si="47"/>
        <v>737153.57471521548</v>
      </c>
      <c r="Y169" s="64" t="s">
        <v>163</v>
      </c>
      <c r="Z169" s="64" t="s">
        <v>163</v>
      </c>
      <c r="AA169" s="64" t="b">
        <f t="shared" si="52"/>
        <v>1</v>
      </c>
      <c r="AB169" s="64" t="str">
        <f t="shared" si="53"/>
        <v>No</v>
      </c>
      <c r="AC169" s="64" t="str">
        <f t="shared" si="53"/>
        <v>No</v>
      </c>
      <c r="AD169" s="64" t="str">
        <f t="shared" si="48"/>
        <v>Yes</v>
      </c>
      <c r="AE169" s="66">
        <f t="shared" si="54"/>
        <v>3.94</v>
      </c>
      <c r="AF169" s="66">
        <f t="shared" si="54"/>
        <v>0</v>
      </c>
      <c r="AG169" s="64">
        <f t="shared" si="55"/>
        <v>457986.69658204395</v>
      </c>
      <c r="AH169" s="64">
        <f t="shared" si="55"/>
        <v>0</v>
      </c>
      <c r="AI169" s="64">
        <f t="shared" si="49"/>
        <v>457986.69658204395</v>
      </c>
      <c r="AJ169" s="66">
        <v>0</v>
      </c>
      <c r="AK169" s="66">
        <v>0</v>
      </c>
      <c r="AL169" s="64">
        <f t="shared" si="56"/>
        <v>0</v>
      </c>
      <c r="AM169" s="64">
        <f t="shared" si="56"/>
        <v>0</v>
      </c>
      <c r="AN169" s="66">
        <f t="shared" si="57"/>
        <v>1.89</v>
      </c>
      <c r="AO169" s="66">
        <f t="shared" si="57"/>
        <v>0.41</v>
      </c>
      <c r="AP169" s="68">
        <f>IFERROR(INDEX('Encounters and MCO Fees'!Q:Q,MATCH(A:A,'Encounters and MCO Fees'!G:G,0)),0)</f>
        <v>737153.57471521548</v>
      </c>
      <c r="AQ169" s="68">
        <f>IFERROR(INDEX('Encounters and MCO Fees'!R:R,MATCH(A:A,'Encounters and MCO Fees'!G:G,0)),0)</f>
        <v>46394.853343763672</v>
      </c>
      <c r="AR169" s="68">
        <f t="shared" si="50"/>
        <v>783548.4280589791</v>
      </c>
      <c r="AS169" s="69">
        <f t="shared" si="51"/>
        <v>313529.06800351996</v>
      </c>
      <c r="AT169" s="69">
        <f>AS169*INDEX('IGT Commitment Suggestions'!H:H,MATCH(G:G,'IGT Commitment Suggestions'!A:A,0))</f>
        <v>137833.74195864532</v>
      </c>
      <c r="AU169" s="105">
        <f t="shared" si="58"/>
        <v>27359.26</v>
      </c>
    </row>
    <row r="170" spans="1:47" x14ac:dyDescent="0.2">
      <c r="A170" s="60" t="s">
        <v>671</v>
      </c>
      <c r="B170" s="61" t="s">
        <v>671</v>
      </c>
      <c r="C170" s="61" t="s">
        <v>672</v>
      </c>
      <c r="D170" s="62" t="s">
        <v>672</v>
      </c>
      <c r="E170" s="63" t="s">
        <v>673</v>
      </c>
      <c r="F170" s="62" t="s">
        <v>621</v>
      </c>
      <c r="G170" s="62" t="s">
        <v>30</v>
      </c>
      <c r="H170" s="62" t="str">
        <f t="shared" si="41"/>
        <v>Rural MRSA Northeast</v>
      </c>
      <c r="I170" s="64">
        <f>INDEX('Encounters and MCO Fees'!N:N,MATCH(A:A,'Encounters and MCO Fees'!G:G,0))</f>
        <v>4943426.4425859852</v>
      </c>
      <c r="J170" s="64">
        <f>INDEX('Encounters and MCO Fees'!M:M,MATCH(A:A,'Encounters and MCO Fees'!G:G,0))</f>
        <v>2572864.6349058454</v>
      </c>
      <c r="K170" s="64">
        <f t="shared" si="42"/>
        <v>7516291.077491831</v>
      </c>
      <c r="L170" s="64">
        <v>500745.24969064305</v>
      </c>
      <c r="M170" s="64">
        <v>1080727.8065522932</v>
      </c>
      <c r="N170" s="64">
        <f t="shared" si="43"/>
        <v>1581473.0562429363</v>
      </c>
      <c r="O170" s="64">
        <v>72774.540322104935</v>
      </c>
      <c r="P170" s="64">
        <v>1928271.140672789</v>
      </c>
      <c r="Q170" s="64">
        <f t="shared" si="44"/>
        <v>2001045.6809948939</v>
      </c>
      <c r="R170" s="64" t="str">
        <f t="shared" si="45"/>
        <v>Yes</v>
      </c>
      <c r="S170" s="65" t="str">
        <f t="shared" si="45"/>
        <v>Yes</v>
      </c>
      <c r="T170" s="66">
        <f>ROUND(INDEX(Summary!H:H,MATCH(H:H,Summary!A:A,0)),2)</f>
        <v>0</v>
      </c>
      <c r="U170" s="66">
        <f>ROUND(INDEX(Summary!I:I,MATCH(H:H,Summary!A:A,0)),2)</f>
        <v>0.32</v>
      </c>
      <c r="V170" s="67">
        <f t="shared" si="46"/>
        <v>0</v>
      </c>
      <c r="W170" s="67">
        <f t="shared" si="46"/>
        <v>823316.68316987052</v>
      </c>
      <c r="X170" s="64">
        <f t="shared" si="47"/>
        <v>823316.68316987052</v>
      </c>
      <c r="Y170" s="64" t="s">
        <v>163</v>
      </c>
      <c r="Z170" s="64" t="s">
        <v>163</v>
      </c>
      <c r="AA170" s="64" t="b">
        <f t="shared" si="52"/>
        <v>1</v>
      </c>
      <c r="AB170" s="64" t="str">
        <f t="shared" si="53"/>
        <v>No</v>
      </c>
      <c r="AC170" s="64" t="str">
        <f t="shared" si="53"/>
        <v>Yes</v>
      </c>
      <c r="AD170" s="64" t="str">
        <f t="shared" si="48"/>
        <v>Yes</v>
      </c>
      <c r="AE170" s="66">
        <f t="shared" si="54"/>
        <v>0.01</v>
      </c>
      <c r="AF170" s="66">
        <f t="shared" si="54"/>
        <v>0.3</v>
      </c>
      <c r="AG170" s="64">
        <f t="shared" si="55"/>
        <v>49434.264425859852</v>
      </c>
      <c r="AH170" s="64">
        <f t="shared" si="55"/>
        <v>771859.39047175355</v>
      </c>
      <c r="AI170" s="64">
        <f t="shared" si="49"/>
        <v>821293.65489761345</v>
      </c>
      <c r="AJ170" s="66">
        <v>0</v>
      </c>
      <c r="AK170" s="66">
        <v>0.28999999999999998</v>
      </c>
      <c r="AL170" s="64">
        <f t="shared" si="56"/>
        <v>0</v>
      </c>
      <c r="AM170" s="64">
        <f t="shared" si="56"/>
        <v>746130.74412269506</v>
      </c>
      <c r="AN170" s="66">
        <f t="shared" si="57"/>
        <v>0</v>
      </c>
      <c r="AO170" s="66">
        <f t="shared" si="57"/>
        <v>0.61</v>
      </c>
      <c r="AP170" s="68">
        <f>IFERROR(INDEX('Encounters and MCO Fees'!Q:Q,MATCH(A:A,'Encounters and MCO Fees'!G:G,0)),0)</f>
        <v>1569447.4272925656</v>
      </c>
      <c r="AQ170" s="68">
        <f>IFERROR(INDEX('Encounters and MCO Fees'!R:R,MATCH(A:A,'Encounters and MCO Fees'!G:G,0)),0)</f>
        <v>97237.290112097209</v>
      </c>
      <c r="AR170" s="68">
        <f t="shared" si="50"/>
        <v>1666684.7174046629</v>
      </c>
      <c r="AS170" s="69">
        <f t="shared" si="51"/>
        <v>666907.2228223019</v>
      </c>
      <c r="AT170" s="69">
        <f>AS170*INDEX('IGT Commitment Suggestions'!H:H,MATCH(G:G,'IGT Commitment Suggestions'!A:A,0))</f>
        <v>326132.58932752977</v>
      </c>
      <c r="AU170" s="105">
        <f t="shared" si="58"/>
        <v>64735.57</v>
      </c>
    </row>
    <row r="171" spans="1:47" x14ac:dyDescent="0.2">
      <c r="A171" s="71" t="s">
        <v>674</v>
      </c>
      <c r="B171" s="61" t="s">
        <v>674</v>
      </c>
      <c r="C171" s="61" t="s">
        <v>675</v>
      </c>
      <c r="D171" s="62" t="s">
        <v>675</v>
      </c>
      <c r="E171" s="63" t="s">
        <v>676</v>
      </c>
      <c r="F171" s="62" t="s">
        <v>162</v>
      </c>
      <c r="G171" s="62" t="s">
        <v>33</v>
      </c>
      <c r="H171" s="62" t="str">
        <f t="shared" si="41"/>
        <v>Urban Tarrant</v>
      </c>
      <c r="I171" s="64">
        <f>INDEX('Encounters and MCO Fees'!N:N,MATCH(A:A,'Encounters and MCO Fees'!G:G,0))</f>
        <v>409531.44695927273</v>
      </c>
      <c r="J171" s="64">
        <f>INDEX('Encounters and MCO Fees'!M:M,MATCH(A:A,'Encounters and MCO Fees'!G:G,0))</f>
        <v>1055575.7830690197</v>
      </c>
      <c r="K171" s="64">
        <f t="shared" si="42"/>
        <v>1465107.2300282924</v>
      </c>
      <c r="L171" s="64">
        <v>239933.30808521493</v>
      </c>
      <c r="M171" s="64">
        <v>131581.47777367558</v>
      </c>
      <c r="N171" s="64">
        <f t="shared" si="43"/>
        <v>371514.78585889051</v>
      </c>
      <c r="O171" s="64">
        <v>1213735.4731019104</v>
      </c>
      <c r="P171" s="64">
        <v>1057982.287060305</v>
      </c>
      <c r="Q171" s="64">
        <f t="shared" si="44"/>
        <v>2271717.7601622157</v>
      </c>
      <c r="R171" s="64" t="str">
        <f t="shared" si="45"/>
        <v>Yes</v>
      </c>
      <c r="S171" s="65" t="str">
        <f t="shared" si="45"/>
        <v>Yes</v>
      </c>
      <c r="T171" s="66">
        <f>ROUND(INDEX(Summary!H:H,MATCH(H:H,Summary!A:A,0)),2)</f>
        <v>0.77</v>
      </c>
      <c r="U171" s="66">
        <f>ROUND(INDEX(Summary!I:I,MATCH(H:H,Summary!A:A,0)),2)</f>
        <v>0.66</v>
      </c>
      <c r="V171" s="67">
        <f t="shared" si="46"/>
        <v>315339.21415864001</v>
      </c>
      <c r="W171" s="67">
        <f t="shared" si="46"/>
        <v>696680.01682555303</v>
      </c>
      <c r="X171" s="64">
        <f t="shared" si="47"/>
        <v>1012019.230984193</v>
      </c>
      <c r="Y171" s="64" t="s">
        <v>163</v>
      </c>
      <c r="Z171" s="64" t="s">
        <v>163</v>
      </c>
      <c r="AA171" s="64" t="b">
        <f t="shared" si="52"/>
        <v>1</v>
      </c>
      <c r="AB171" s="64" t="str">
        <f t="shared" si="53"/>
        <v>Yes</v>
      </c>
      <c r="AC171" s="64" t="str">
        <f t="shared" si="53"/>
        <v>Yes</v>
      </c>
      <c r="AD171" s="64" t="str">
        <f t="shared" si="48"/>
        <v>Yes</v>
      </c>
      <c r="AE171" s="66">
        <f t="shared" si="54"/>
        <v>1.53</v>
      </c>
      <c r="AF171" s="66">
        <f t="shared" si="54"/>
        <v>0.24</v>
      </c>
      <c r="AG171" s="64">
        <f t="shared" si="55"/>
        <v>626583.11384768726</v>
      </c>
      <c r="AH171" s="64">
        <f t="shared" si="55"/>
        <v>253338.1879365647</v>
      </c>
      <c r="AI171" s="64">
        <f t="shared" si="49"/>
        <v>879921.30178425193</v>
      </c>
      <c r="AJ171" s="66">
        <v>1.52</v>
      </c>
      <c r="AK171" s="66">
        <v>0.19</v>
      </c>
      <c r="AL171" s="64">
        <f t="shared" si="56"/>
        <v>622487.7993780945</v>
      </c>
      <c r="AM171" s="64">
        <f t="shared" si="56"/>
        <v>200559.39878311375</v>
      </c>
      <c r="AN171" s="66">
        <f t="shared" si="57"/>
        <v>2.29</v>
      </c>
      <c r="AO171" s="66">
        <f t="shared" si="57"/>
        <v>0.85000000000000009</v>
      </c>
      <c r="AP171" s="68">
        <f>IFERROR(INDEX('Encounters and MCO Fees'!Q:Q,MATCH(A:A,'Encounters and MCO Fees'!G:G,0)),0)</f>
        <v>1835066.4291454013</v>
      </c>
      <c r="AQ171" s="68">
        <f>IFERROR(INDEX('Encounters and MCO Fees'!R:R,MATCH(A:A,'Encounters and MCO Fees'!G:G,0)),0)</f>
        <v>115125.27637887621</v>
      </c>
      <c r="AR171" s="68">
        <f t="shared" si="50"/>
        <v>1950191.7055242776</v>
      </c>
      <c r="AS171" s="69">
        <f t="shared" si="51"/>
        <v>780349.70904848457</v>
      </c>
      <c r="AT171" s="69">
        <f>AS171*INDEX('IGT Commitment Suggestions'!H:H,MATCH(G:G,'IGT Commitment Suggestions'!A:A,0))</f>
        <v>385276.57469579024</v>
      </c>
      <c r="AU171" s="105">
        <f t="shared" si="58"/>
        <v>76475.34</v>
      </c>
    </row>
    <row r="172" spans="1:47" x14ac:dyDescent="0.2">
      <c r="A172" s="60" t="s">
        <v>677</v>
      </c>
      <c r="B172" s="61" t="s">
        <v>677</v>
      </c>
      <c r="C172" s="61" t="s">
        <v>678</v>
      </c>
      <c r="D172" s="62" t="s">
        <v>678</v>
      </c>
      <c r="E172" s="63" t="s">
        <v>679</v>
      </c>
      <c r="F172" s="62" t="s">
        <v>173</v>
      </c>
      <c r="G172" s="62" t="s">
        <v>23</v>
      </c>
      <c r="H172" s="62" t="str">
        <f t="shared" si="41"/>
        <v>Children's Dallas</v>
      </c>
      <c r="I172" s="64">
        <f>INDEX('Encounters and MCO Fees'!N:N,MATCH(A:A,'Encounters and MCO Fees'!G:G,0))</f>
        <v>2545707.0178531609</v>
      </c>
      <c r="J172" s="64">
        <f>INDEX('Encounters and MCO Fees'!M:M,MATCH(A:A,'Encounters and MCO Fees'!G:G,0))</f>
        <v>386963.30675614672</v>
      </c>
      <c r="K172" s="64">
        <f t="shared" si="42"/>
        <v>2932670.3246093076</v>
      </c>
      <c r="L172" s="64">
        <v>-94237.493770925328</v>
      </c>
      <c r="M172" s="64">
        <v>220300.00883193119</v>
      </c>
      <c r="N172" s="64">
        <f t="shared" si="43"/>
        <v>126062.51506100586</v>
      </c>
      <c r="O172" s="64">
        <v>3184504.0811582953</v>
      </c>
      <c r="P172" s="64">
        <v>155290.37113665548</v>
      </c>
      <c r="Q172" s="64">
        <f t="shared" si="44"/>
        <v>3339794.4522949508</v>
      </c>
      <c r="R172" s="64" t="str">
        <f t="shared" si="45"/>
        <v>Yes</v>
      </c>
      <c r="S172" s="65" t="str">
        <f t="shared" si="45"/>
        <v>Yes</v>
      </c>
      <c r="T172" s="66">
        <f>ROUND(INDEX(Summary!H:H,MATCH(H:H,Summary!A:A,0)),2)</f>
        <v>0.59</v>
      </c>
      <c r="U172" s="66">
        <f>ROUND(INDEX(Summary!I:I,MATCH(H:H,Summary!A:A,0)),2)</f>
        <v>0</v>
      </c>
      <c r="V172" s="67">
        <f t="shared" si="46"/>
        <v>1501967.1405333648</v>
      </c>
      <c r="W172" s="67">
        <f t="shared" si="46"/>
        <v>0</v>
      </c>
      <c r="X172" s="64">
        <f t="shared" si="47"/>
        <v>1501967.1405333648</v>
      </c>
      <c r="Y172" s="64" t="s">
        <v>163</v>
      </c>
      <c r="Z172" s="64" t="s">
        <v>163</v>
      </c>
      <c r="AA172" s="64" t="b">
        <f t="shared" si="52"/>
        <v>1</v>
      </c>
      <c r="AB172" s="64" t="str">
        <f t="shared" si="53"/>
        <v>Yes</v>
      </c>
      <c r="AC172" s="64" t="str">
        <f t="shared" si="53"/>
        <v>Yes</v>
      </c>
      <c r="AD172" s="64" t="str">
        <f t="shared" si="48"/>
        <v>Yes</v>
      </c>
      <c r="AE172" s="66">
        <f t="shared" si="54"/>
        <v>0.46</v>
      </c>
      <c r="AF172" s="66">
        <f t="shared" si="54"/>
        <v>0.28000000000000003</v>
      </c>
      <c r="AG172" s="64">
        <f t="shared" si="55"/>
        <v>1171025.2282124541</v>
      </c>
      <c r="AH172" s="64">
        <f t="shared" si="55"/>
        <v>108349.72589172109</v>
      </c>
      <c r="AI172" s="64">
        <f t="shared" si="49"/>
        <v>1279374.9541041753</v>
      </c>
      <c r="AJ172" s="66">
        <v>0.4</v>
      </c>
      <c r="AK172" s="66">
        <v>0.27</v>
      </c>
      <c r="AL172" s="64">
        <f t="shared" si="56"/>
        <v>1018282.8071412644</v>
      </c>
      <c r="AM172" s="64">
        <f t="shared" si="56"/>
        <v>104480.09282415963</v>
      </c>
      <c r="AN172" s="66">
        <f t="shared" si="57"/>
        <v>0.99</v>
      </c>
      <c r="AO172" s="66">
        <f t="shared" si="57"/>
        <v>0.27</v>
      </c>
      <c r="AP172" s="68">
        <f>IFERROR(INDEX('Encounters and MCO Fees'!Q:Q,MATCH(A:A,'Encounters and MCO Fees'!G:G,0)),0)</f>
        <v>2624730.0404987889</v>
      </c>
      <c r="AQ172" s="68">
        <f>IFERROR(INDEX('Encounters and MCO Fees'!R:R,MATCH(A:A,'Encounters and MCO Fees'!G:G,0)),0)</f>
        <v>160129.41891637174</v>
      </c>
      <c r="AR172" s="68">
        <f t="shared" si="50"/>
        <v>2784859.4594151606</v>
      </c>
      <c r="AS172" s="69">
        <f t="shared" si="51"/>
        <v>1114333.6640903826</v>
      </c>
      <c r="AT172" s="69">
        <f>AS172*INDEX('IGT Commitment Suggestions'!H:H,MATCH(G:G,'IGT Commitment Suggestions'!A:A,0))</f>
        <v>547875.9007250173</v>
      </c>
      <c r="AU172" s="105">
        <f t="shared" si="58"/>
        <v>108750.43</v>
      </c>
    </row>
    <row r="173" spans="1:47" x14ac:dyDescent="0.2">
      <c r="A173" s="60" t="s">
        <v>680</v>
      </c>
      <c r="B173" s="61" t="s">
        <v>680</v>
      </c>
      <c r="C173" s="61" t="s">
        <v>681</v>
      </c>
      <c r="D173" s="62" t="s">
        <v>681</v>
      </c>
      <c r="E173" s="63" t="s">
        <v>682</v>
      </c>
      <c r="F173" s="62" t="s">
        <v>162</v>
      </c>
      <c r="G173" s="62" t="s">
        <v>23</v>
      </c>
      <c r="H173" s="62" t="str">
        <f t="shared" si="41"/>
        <v>Urban Dallas</v>
      </c>
      <c r="I173" s="64">
        <f>INDEX('Encounters and MCO Fees'!N:N,MATCH(A:A,'Encounters and MCO Fees'!G:G,0))</f>
        <v>361914.13986388873</v>
      </c>
      <c r="J173" s="64">
        <f>INDEX('Encounters and MCO Fees'!M:M,MATCH(A:A,'Encounters and MCO Fees'!G:G,0))</f>
        <v>651368.44436312595</v>
      </c>
      <c r="K173" s="64">
        <f t="shared" si="42"/>
        <v>1013282.5842270147</v>
      </c>
      <c r="L173" s="64">
        <v>294095.96519897529</v>
      </c>
      <c r="M173" s="64">
        <v>200193.95991985942</v>
      </c>
      <c r="N173" s="64">
        <f t="shared" si="43"/>
        <v>494289.92511883471</v>
      </c>
      <c r="O173" s="64">
        <v>1344229.6915394133</v>
      </c>
      <c r="P173" s="64">
        <v>691636.53479105863</v>
      </c>
      <c r="Q173" s="64">
        <f t="shared" si="44"/>
        <v>2035866.2263304719</v>
      </c>
      <c r="R173" s="64" t="str">
        <f t="shared" si="45"/>
        <v>Yes</v>
      </c>
      <c r="S173" s="65" t="str">
        <f t="shared" si="45"/>
        <v>Yes</v>
      </c>
      <c r="T173" s="66">
        <f>ROUND(INDEX(Summary!H:H,MATCH(H:H,Summary!A:A,0)),2)</f>
        <v>0.68</v>
      </c>
      <c r="U173" s="66">
        <f>ROUND(INDEX(Summary!I:I,MATCH(H:H,Summary!A:A,0)),2)</f>
        <v>0.39</v>
      </c>
      <c r="V173" s="67">
        <f t="shared" si="46"/>
        <v>246101.61510744435</v>
      </c>
      <c r="W173" s="67">
        <f t="shared" si="46"/>
        <v>254033.69330161912</v>
      </c>
      <c r="X173" s="64">
        <f t="shared" si="47"/>
        <v>500135.30840906349</v>
      </c>
      <c r="Y173" s="64" t="s">
        <v>163</v>
      </c>
      <c r="Z173" s="64" t="s">
        <v>163</v>
      </c>
      <c r="AA173" s="64" t="b">
        <f t="shared" si="52"/>
        <v>1</v>
      </c>
      <c r="AB173" s="64" t="str">
        <f t="shared" si="53"/>
        <v>Yes</v>
      </c>
      <c r="AC173" s="64" t="str">
        <f t="shared" si="53"/>
        <v>Yes</v>
      </c>
      <c r="AD173" s="64" t="str">
        <f t="shared" si="48"/>
        <v>Yes</v>
      </c>
      <c r="AE173" s="66">
        <f t="shared" si="54"/>
        <v>2.11</v>
      </c>
      <c r="AF173" s="66">
        <f t="shared" si="54"/>
        <v>0.47</v>
      </c>
      <c r="AG173" s="64">
        <f t="shared" si="55"/>
        <v>763638.83511280513</v>
      </c>
      <c r="AH173" s="64">
        <f t="shared" si="55"/>
        <v>306143.16885066917</v>
      </c>
      <c r="AI173" s="64">
        <f t="shared" si="49"/>
        <v>1069782.0039634742</v>
      </c>
      <c r="AJ173" s="66">
        <v>2.11</v>
      </c>
      <c r="AK173" s="66">
        <v>0.46</v>
      </c>
      <c r="AL173" s="64">
        <f t="shared" si="56"/>
        <v>763638.83511280513</v>
      </c>
      <c r="AM173" s="64">
        <f t="shared" si="56"/>
        <v>299629.48440703796</v>
      </c>
      <c r="AN173" s="66">
        <f t="shared" si="57"/>
        <v>2.79</v>
      </c>
      <c r="AO173" s="66">
        <f t="shared" si="57"/>
        <v>0.85000000000000009</v>
      </c>
      <c r="AP173" s="68">
        <f>IFERROR(INDEX('Encounters and MCO Fees'!Q:Q,MATCH(A:A,'Encounters and MCO Fees'!G:G,0)),0)</f>
        <v>1563403.6279289066</v>
      </c>
      <c r="AQ173" s="68">
        <f>IFERROR(INDEX('Encounters and MCO Fees'!R:R,MATCH(A:A,'Encounters and MCO Fees'!G:G,0)),0)</f>
        <v>97564.112791596068</v>
      </c>
      <c r="AR173" s="68">
        <f t="shared" si="50"/>
        <v>1660967.7407205026</v>
      </c>
      <c r="AS173" s="69">
        <f t="shared" si="51"/>
        <v>664619.63177190197</v>
      </c>
      <c r="AT173" s="69">
        <f>AS173*INDEX('IGT Commitment Suggestions'!H:H,MATCH(G:G,'IGT Commitment Suggestions'!A:A,0))</f>
        <v>326768.44569152844</v>
      </c>
      <c r="AU173" s="105">
        <f t="shared" si="58"/>
        <v>64861.79</v>
      </c>
    </row>
    <row r="174" spans="1:47" ht="23.25" x14ac:dyDescent="0.2">
      <c r="A174" s="60" t="s">
        <v>683</v>
      </c>
      <c r="B174" s="61" t="s">
        <v>683</v>
      </c>
      <c r="C174" s="61" t="s">
        <v>684</v>
      </c>
      <c r="D174" s="63" t="s">
        <v>684</v>
      </c>
      <c r="E174" s="72" t="s">
        <v>685</v>
      </c>
      <c r="F174" s="62" t="s">
        <v>657</v>
      </c>
      <c r="G174" s="62" t="s">
        <v>25</v>
      </c>
      <c r="H174" s="62" t="str">
        <f t="shared" si="41"/>
        <v>Non-State-Owned IMD Harris</v>
      </c>
      <c r="I174" s="64">
        <f>INDEX('Encounters and MCO Fees'!N:N,MATCH(A:A,'Encounters and MCO Fees'!G:G,0))</f>
        <v>4737620.7801573547</v>
      </c>
      <c r="J174" s="64">
        <f>INDEX('Encounters and MCO Fees'!M:M,MATCH(A:A,'Encounters and MCO Fees'!G:G,0))</f>
        <v>0</v>
      </c>
      <c r="K174" s="64">
        <f t="shared" si="42"/>
        <v>4737620.7801573547</v>
      </c>
      <c r="L174" s="64">
        <v>1015111.7799999961</v>
      </c>
      <c r="M174" s="64">
        <v>0</v>
      </c>
      <c r="N174" s="64">
        <f t="shared" si="43"/>
        <v>1015111.7799999961</v>
      </c>
      <c r="O174" s="64">
        <v>5651857.0158544164</v>
      </c>
      <c r="P174" s="64">
        <v>0</v>
      </c>
      <c r="Q174" s="64">
        <f t="shared" si="44"/>
        <v>5651857.0158544164</v>
      </c>
      <c r="R174" s="64" t="str">
        <f t="shared" si="45"/>
        <v>Yes</v>
      </c>
      <c r="S174" s="65" t="str">
        <f t="shared" si="45"/>
        <v>No</v>
      </c>
      <c r="T174" s="66">
        <f>ROUND(INDEX(Summary!H:H,MATCH(H:H,Summary!A:A,0)),2)</f>
        <v>0.22</v>
      </c>
      <c r="U174" s="66">
        <f>ROUND(INDEX(Summary!I:I,MATCH(H:H,Summary!A:A,0)),2)</f>
        <v>0</v>
      </c>
      <c r="V174" s="67">
        <f t="shared" si="46"/>
        <v>1042276.571634618</v>
      </c>
      <c r="W174" s="67">
        <f t="shared" si="46"/>
        <v>0</v>
      </c>
      <c r="X174" s="64">
        <f t="shared" si="47"/>
        <v>1042276.571634618</v>
      </c>
      <c r="Y174" s="64" t="s">
        <v>163</v>
      </c>
      <c r="Z174" s="64" t="s">
        <v>163</v>
      </c>
      <c r="AA174" s="64" t="b">
        <f t="shared" si="52"/>
        <v>1</v>
      </c>
      <c r="AB174" s="64" t="str">
        <f t="shared" si="53"/>
        <v>No</v>
      </c>
      <c r="AC174" s="64" t="str">
        <f t="shared" si="53"/>
        <v>No</v>
      </c>
      <c r="AD174" s="64" t="str">
        <f t="shared" si="48"/>
        <v>Yes</v>
      </c>
      <c r="AE174" s="66">
        <f t="shared" si="54"/>
        <v>0.68</v>
      </c>
      <c r="AF174" s="66">
        <f t="shared" si="54"/>
        <v>0</v>
      </c>
      <c r="AG174" s="64">
        <f t="shared" si="55"/>
        <v>3221582.1305070012</v>
      </c>
      <c r="AH174" s="64">
        <f t="shared" si="55"/>
        <v>0</v>
      </c>
      <c r="AI174" s="64">
        <f t="shared" si="49"/>
        <v>3221582.1305070012</v>
      </c>
      <c r="AJ174" s="66">
        <v>0</v>
      </c>
      <c r="AK174" s="66">
        <v>0</v>
      </c>
      <c r="AL174" s="64">
        <f t="shared" si="56"/>
        <v>0</v>
      </c>
      <c r="AM174" s="64">
        <f t="shared" si="56"/>
        <v>0</v>
      </c>
      <c r="AN174" s="66">
        <f t="shared" si="57"/>
        <v>0.22</v>
      </c>
      <c r="AO174" s="66">
        <f t="shared" si="57"/>
        <v>0</v>
      </c>
      <c r="AP174" s="68">
        <f>IFERROR(INDEX('Encounters and MCO Fees'!Q:Q,MATCH(A:A,'Encounters and MCO Fees'!G:G,0)),0)</f>
        <v>1042276.571634618</v>
      </c>
      <c r="AQ174" s="68">
        <f>IFERROR(INDEX('Encounters and MCO Fees'!R:R,MATCH(A:A,'Encounters and MCO Fees'!G:G,0)),0)</f>
        <v>63587.164847735323</v>
      </c>
      <c r="AR174" s="68">
        <f t="shared" si="50"/>
        <v>1105863.7364823534</v>
      </c>
      <c r="AS174" s="69">
        <f t="shared" si="51"/>
        <v>442500.31551604898</v>
      </c>
      <c r="AT174" s="69">
        <f>AS174*INDEX('IGT Commitment Suggestions'!H:H,MATCH(G:G,'IGT Commitment Suggestions'!A:A,0))</f>
        <v>194532.12008008611</v>
      </c>
      <c r="AU174" s="105">
        <f t="shared" si="58"/>
        <v>38613.58</v>
      </c>
    </row>
    <row r="175" spans="1:47" ht="34.5" x14ac:dyDescent="0.2">
      <c r="A175" s="60" t="s">
        <v>686</v>
      </c>
      <c r="B175" s="61" t="s">
        <v>686</v>
      </c>
      <c r="C175" s="61" t="s">
        <v>687</v>
      </c>
      <c r="D175" s="62" t="s">
        <v>687</v>
      </c>
      <c r="E175" s="63" t="s">
        <v>688</v>
      </c>
      <c r="F175" s="62" t="s">
        <v>689</v>
      </c>
      <c r="G175" s="62" t="s">
        <v>22</v>
      </c>
      <c r="H175" s="62" t="str">
        <f t="shared" si="41"/>
        <v>Non-state-owned IMD Bexar</v>
      </c>
      <c r="I175" s="64">
        <f>INDEX('Encounters and MCO Fees'!N:N,MATCH(A:A,'Encounters and MCO Fees'!G:G,0))</f>
        <v>4606608.8296181653</v>
      </c>
      <c r="J175" s="64">
        <f>INDEX('Encounters and MCO Fees'!M:M,MATCH(A:A,'Encounters and MCO Fees'!G:G,0))</f>
        <v>0</v>
      </c>
      <c r="K175" s="64">
        <f t="shared" si="42"/>
        <v>4606608.8296181653</v>
      </c>
      <c r="L175" s="64">
        <v>-1159162.9400000032</v>
      </c>
      <c r="M175" s="64">
        <v>0</v>
      </c>
      <c r="N175" s="64">
        <f t="shared" si="43"/>
        <v>-1159162.9400000032</v>
      </c>
      <c r="O175" s="64">
        <v>-1973342.9478023518</v>
      </c>
      <c r="P175" s="64">
        <v>0</v>
      </c>
      <c r="Q175" s="64">
        <f t="shared" si="44"/>
        <v>-1973342.9478023518</v>
      </c>
      <c r="R175" s="64" t="str">
        <f t="shared" si="45"/>
        <v>No</v>
      </c>
      <c r="S175" s="65" t="str">
        <f t="shared" si="45"/>
        <v>No</v>
      </c>
      <c r="T175" s="66">
        <f>ROUND(INDEX(Summary!H:H,MATCH(H:H,Summary!A:A,0)),2)</f>
        <v>0.09</v>
      </c>
      <c r="U175" s="66">
        <f>ROUND(INDEX(Summary!I:I,MATCH(H:H,Summary!A:A,0)),2)</f>
        <v>0</v>
      </c>
      <c r="V175" s="67">
        <f t="shared" si="46"/>
        <v>414594.79466563486</v>
      </c>
      <c r="W175" s="67">
        <f t="shared" si="46"/>
        <v>0</v>
      </c>
      <c r="X175" s="64">
        <f t="shared" si="47"/>
        <v>414594.79466563486</v>
      </c>
      <c r="Y175" s="64" t="s">
        <v>163</v>
      </c>
      <c r="Z175" s="64" t="s">
        <v>163</v>
      </c>
      <c r="AA175" s="64" t="b">
        <f t="shared" si="52"/>
        <v>1</v>
      </c>
      <c r="AB175" s="64" t="str">
        <f t="shared" si="53"/>
        <v>No</v>
      </c>
      <c r="AC175" s="64" t="str">
        <f t="shared" si="53"/>
        <v>No</v>
      </c>
      <c r="AD175" s="64" t="str">
        <f t="shared" si="48"/>
        <v>No</v>
      </c>
      <c r="AE175" s="66">
        <f t="shared" si="54"/>
        <v>0</v>
      </c>
      <c r="AF175" s="66">
        <f t="shared" si="54"/>
        <v>0</v>
      </c>
      <c r="AG175" s="64">
        <f t="shared" si="55"/>
        <v>0</v>
      </c>
      <c r="AH175" s="64">
        <f t="shared" si="55"/>
        <v>0</v>
      </c>
      <c r="AI175" s="64">
        <f t="shared" si="49"/>
        <v>0</v>
      </c>
      <c r="AJ175" s="66">
        <v>0</v>
      </c>
      <c r="AK175" s="66">
        <v>0</v>
      </c>
      <c r="AL175" s="64">
        <f t="shared" si="56"/>
        <v>0</v>
      </c>
      <c r="AM175" s="64">
        <f t="shared" si="56"/>
        <v>0</v>
      </c>
      <c r="AN175" s="66">
        <f t="shared" si="57"/>
        <v>0.09</v>
      </c>
      <c r="AO175" s="66">
        <f t="shared" si="57"/>
        <v>0</v>
      </c>
      <c r="AP175" s="68">
        <f>IFERROR(INDEX('Encounters and MCO Fees'!Q:Q,MATCH(A:A,'Encounters and MCO Fees'!G:G,0)),0)</f>
        <v>414594.79466563486</v>
      </c>
      <c r="AQ175" s="68">
        <f>IFERROR(INDEX('Encounters and MCO Fees'!R:R,MATCH(A:A,'Encounters and MCO Fees'!G:G,0)),0)</f>
        <v>25293.581637425999</v>
      </c>
      <c r="AR175" s="68">
        <f t="shared" si="50"/>
        <v>439888.37630306085</v>
      </c>
      <c r="AS175" s="69">
        <f t="shared" si="51"/>
        <v>176016.93489390679</v>
      </c>
      <c r="AT175" s="69">
        <f>AS175*INDEX('IGT Commitment Suggestions'!H:H,MATCH(G:G,'IGT Commitment Suggestions'!A:A,0))</f>
        <v>76942.00183602974</v>
      </c>
      <c r="AU175" s="105">
        <f t="shared" si="58"/>
        <v>15272.58</v>
      </c>
    </row>
    <row r="176" spans="1:47" ht="23.25" x14ac:dyDescent="0.2">
      <c r="A176" s="60" t="s">
        <v>690</v>
      </c>
      <c r="B176" s="61" t="s">
        <v>690</v>
      </c>
      <c r="C176" s="61" t="s">
        <v>691</v>
      </c>
      <c r="D176" s="62" t="s">
        <v>691</v>
      </c>
      <c r="E176" s="63" t="s">
        <v>692</v>
      </c>
      <c r="F176" s="62" t="s">
        <v>657</v>
      </c>
      <c r="G176" s="62" t="s">
        <v>23</v>
      </c>
      <c r="H176" s="62" t="str">
        <f t="shared" si="41"/>
        <v>Non-State-Owned IMD Dallas</v>
      </c>
      <c r="I176" s="64">
        <f>INDEX('Encounters and MCO Fees'!N:N,MATCH(A:A,'Encounters and MCO Fees'!G:G,0))</f>
        <v>4135155.7469895873</v>
      </c>
      <c r="J176" s="64">
        <f>INDEX('Encounters and MCO Fees'!M:M,MATCH(A:A,'Encounters and MCO Fees'!G:G,0))</f>
        <v>0</v>
      </c>
      <c r="K176" s="64">
        <f t="shared" si="42"/>
        <v>4135155.7469895873</v>
      </c>
      <c r="L176" s="64">
        <v>857698.33000000007</v>
      </c>
      <c r="M176" s="64">
        <v>0</v>
      </c>
      <c r="N176" s="64">
        <f t="shared" si="43"/>
        <v>857698.33000000007</v>
      </c>
      <c r="O176" s="64">
        <v>1020808.7101261211</v>
      </c>
      <c r="P176" s="64">
        <v>0</v>
      </c>
      <c r="Q176" s="64">
        <f t="shared" si="44"/>
        <v>1020808.7101261211</v>
      </c>
      <c r="R176" s="64" t="str">
        <f t="shared" si="45"/>
        <v>Yes</v>
      </c>
      <c r="S176" s="65" t="str">
        <f t="shared" si="45"/>
        <v>No</v>
      </c>
      <c r="T176" s="66">
        <f>ROUND(INDEX(Summary!H:H,MATCH(H:H,Summary!A:A,0)),2)</f>
        <v>0.32</v>
      </c>
      <c r="U176" s="66">
        <f>ROUND(INDEX(Summary!I:I,MATCH(H:H,Summary!A:A,0)),2)</f>
        <v>0</v>
      </c>
      <c r="V176" s="67">
        <f t="shared" si="46"/>
        <v>1323249.839036668</v>
      </c>
      <c r="W176" s="67">
        <f t="shared" si="46"/>
        <v>0</v>
      </c>
      <c r="X176" s="64">
        <f t="shared" si="47"/>
        <v>1323249.839036668</v>
      </c>
      <c r="Y176" s="64" t="s">
        <v>163</v>
      </c>
      <c r="Z176" s="64" t="s">
        <v>163</v>
      </c>
      <c r="AA176" s="64" t="b">
        <f t="shared" si="52"/>
        <v>1</v>
      </c>
      <c r="AB176" s="64" t="str">
        <f t="shared" si="53"/>
        <v>No</v>
      </c>
      <c r="AC176" s="64" t="str">
        <f t="shared" si="53"/>
        <v>No</v>
      </c>
      <c r="AD176" s="64" t="str">
        <f t="shared" si="48"/>
        <v>No</v>
      </c>
      <c r="AE176" s="66">
        <f t="shared" si="54"/>
        <v>0</v>
      </c>
      <c r="AF176" s="66">
        <f t="shared" si="54"/>
        <v>0</v>
      </c>
      <c r="AG176" s="64">
        <f t="shared" si="55"/>
        <v>0</v>
      </c>
      <c r="AH176" s="64">
        <f t="shared" si="55"/>
        <v>0</v>
      </c>
      <c r="AI176" s="64">
        <f t="shared" si="49"/>
        <v>0</v>
      </c>
      <c r="AJ176" s="66">
        <v>0</v>
      </c>
      <c r="AK176" s="66">
        <v>0</v>
      </c>
      <c r="AL176" s="64">
        <f t="shared" si="56"/>
        <v>0</v>
      </c>
      <c r="AM176" s="64">
        <f t="shared" si="56"/>
        <v>0</v>
      </c>
      <c r="AN176" s="66">
        <f t="shared" si="57"/>
        <v>0.32</v>
      </c>
      <c r="AO176" s="66">
        <f t="shared" si="57"/>
        <v>0</v>
      </c>
      <c r="AP176" s="68">
        <f>IFERROR(INDEX('Encounters and MCO Fees'!Q:Q,MATCH(A:A,'Encounters and MCO Fees'!G:G,0)),0)</f>
        <v>1323249.839036668</v>
      </c>
      <c r="AQ176" s="68">
        <f>IFERROR(INDEX('Encounters and MCO Fees'!R:R,MATCH(A:A,'Encounters and MCO Fees'!G:G,0)),0)</f>
        <v>80728.770020804688</v>
      </c>
      <c r="AR176" s="68">
        <f t="shared" si="50"/>
        <v>1403978.6090574726</v>
      </c>
      <c r="AS176" s="69">
        <f t="shared" si="51"/>
        <v>561788.00062825717</v>
      </c>
      <c r="AT176" s="69">
        <f>AS176*INDEX('IGT Commitment Suggestions'!H:H,MATCH(G:G,'IGT Commitment Suggestions'!A:A,0))</f>
        <v>276210.00493775657</v>
      </c>
      <c r="AU176" s="105">
        <f t="shared" si="58"/>
        <v>54826.21</v>
      </c>
    </row>
    <row r="177" spans="1:47" ht="23.25" x14ac:dyDescent="0.2">
      <c r="A177" s="60" t="s">
        <v>693</v>
      </c>
      <c r="B177" s="61" t="s">
        <v>693</v>
      </c>
      <c r="C177" s="61" t="s">
        <v>694</v>
      </c>
      <c r="D177" s="62" t="s">
        <v>694</v>
      </c>
      <c r="E177" s="63" t="s">
        <v>695</v>
      </c>
      <c r="F177" s="62" t="s">
        <v>621</v>
      </c>
      <c r="G177" s="62" t="s">
        <v>30</v>
      </c>
      <c r="H177" s="62" t="str">
        <f t="shared" si="41"/>
        <v>Rural MRSA Northeast</v>
      </c>
      <c r="I177" s="64">
        <f>INDEX('Encounters and MCO Fees'!N:N,MATCH(A:A,'Encounters and MCO Fees'!G:G,0))</f>
        <v>3702528.895424997</v>
      </c>
      <c r="J177" s="64">
        <f>INDEX('Encounters and MCO Fees'!M:M,MATCH(A:A,'Encounters and MCO Fees'!G:G,0))</f>
        <v>2044658.1528970725</v>
      </c>
      <c r="K177" s="64">
        <f t="shared" si="42"/>
        <v>5747187.0483220695</v>
      </c>
      <c r="L177" s="64">
        <v>521491.29380433727</v>
      </c>
      <c r="M177" s="64">
        <v>594247.61976659833</v>
      </c>
      <c r="N177" s="64">
        <f t="shared" si="43"/>
        <v>1115738.9135709356</v>
      </c>
      <c r="O177" s="64">
        <v>2469797.078735169</v>
      </c>
      <c r="P177" s="64">
        <v>1859632.368122007</v>
      </c>
      <c r="Q177" s="64">
        <f t="shared" si="44"/>
        <v>4329429.4468571758</v>
      </c>
      <c r="R177" s="64" t="str">
        <f t="shared" si="45"/>
        <v>Yes</v>
      </c>
      <c r="S177" s="65" t="str">
        <f t="shared" si="45"/>
        <v>Yes</v>
      </c>
      <c r="T177" s="66">
        <f>ROUND(INDEX(Summary!H:H,MATCH(H:H,Summary!A:A,0)),2)</f>
        <v>0</v>
      </c>
      <c r="U177" s="66">
        <f>ROUND(INDEX(Summary!I:I,MATCH(H:H,Summary!A:A,0)),2)</f>
        <v>0.32</v>
      </c>
      <c r="V177" s="67">
        <f t="shared" si="46"/>
        <v>0</v>
      </c>
      <c r="W177" s="67">
        <f t="shared" si="46"/>
        <v>654290.60892706318</v>
      </c>
      <c r="X177" s="64">
        <f t="shared" si="47"/>
        <v>654290.60892706318</v>
      </c>
      <c r="Y177" s="64" t="s">
        <v>163</v>
      </c>
      <c r="Z177" s="64" t="s">
        <v>163</v>
      </c>
      <c r="AA177" s="64" t="b">
        <f t="shared" si="52"/>
        <v>1</v>
      </c>
      <c r="AB177" s="64" t="str">
        <f t="shared" si="53"/>
        <v>Yes</v>
      </c>
      <c r="AC177" s="64" t="str">
        <f t="shared" si="53"/>
        <v>Yes</v>
      </c>
      <c r="AD177" s="64" t="str">
        <f t="shared" si="48"/>
        <v>Yes</v>
      </c>
      <c r="AE177" s="66">
        <f t="shared" si="54"/>
        <v>0.46</v>
      </c>
      <c r="AF177" s="66">
        <f t="shared" si="54"/>
        <v>0.41</v>
      </c>
      <c r="AG177" s="64">
        <f t="shared" si="55"/>
        <v>1703163.2918954988</v>
      </c>
      <c r="AH177" s="64">
        <f t="shared" si="55"/>
        <v>838309.84268779971</v>
      </c>
      <c r="AI177" s="64">
        <f t="shared" si="49"/>
        <v>2541473.1345832986</v>
      </c>
      <c r="AJ177" s="66">
        <v>0.38</v>
      </c>
      <c r="AK177" s="66">
        <v>0.4</v>
      </c>
      <c r="AL177" s="64">
        <f t="shared" si="56"/>
        <v>1406960.9802614988</v>
      </c>
      <c r="AM177" s="64">
        <f t="shared" si="56"/>
        <v>817863.26115882909</v>
      </c>
      <c r="AN177" s="66">
        <f t="shared" si="57"/>
        <v>0.38</v>
      </c>
      <c r="AO177" s="66">
        <f t="shared" si="57"/>
        <v>0.72</v>
      </c>
      <c r="AP177" s="68">
        <f>IFERROR(INDEX('Encounters and MCO Fees'!Q:Q,MATCH(A:A,'Encounters and MCO Fees'!G:G,0)),0)</f>
        <v>2879114.8503473909</v>
      </c>
      <c r="AQ177" s="68">
        <f>IFERROR(INDEX('Encounters and MCO Fees'!R:R,MATCH(A:A,'Encounters and MCO Fees'!G:G,0)),0)</f>
        <v>177687.64615167881</v>
      </c>
      <c r="AR177" s="68">
        <f t="shared" si="50"/>
        <v>3056802.4964990695</v>
      </c>
      <c r="AS177" s="69">
        <f t="shared" si="51"/>
        <v>1223148.9509491378</v>
      </c>
      <c r="AT177" s="69">
        <f>AS177*INDEX('IGT Commitment Suggestions'!H:H,MATCH(G:G,'IGT Commitment Suggestions'!A:A,0))</f>
        <v>598147.26974786958</v>
      </c>
      <c r="AU177" s="105">
        <f t="shared" si="58"/>
        <v>118729.03</v>
      </c>
    </row>
    <row r="178" spans="1:47" ht="23.25" x14ac:dyDescent="0.2">
      <c r="A178" s="60" t="s">
        <v>696</v>
      </c>
      <c r="B178" s="61" t="s">
        <v>696</v>
      </c>
      <c r="C178" s="61" t="s">
        <v>697</v>
      </c>
      <c r="D178" s="62" t="s">
        <v>697</v>
      </c>
      <c r="E178" s="63" t="s">
        <v>698</v>
      </c>
      <c r="F178" s="62" t="s">
        <v>657</v>
      </c>
      <c r="G178" s="62" t="s">
        <v>25</v>
      </c>
      <c r="H178" s="62" t="str">
        <f t="shared" si="41"/>
        <v>Non-State-Owned IMD Harris</v>
      </c>
      <c r="I178" s="64">
        <f>INDEX('Encounters and MCO Fees'!N:N,MATCH(A:A,'Encounters and MCO Fees'!G:G,0))</f>
        <v>4308365.3914381154</v>
      </c>
      <c r="J178" s="64">
        <f>INDEX('Encounters and MCO Fees'!M:M,MATCH(A:A,'Encounters and MCO Fees'!G:G,0))</f>
        <v>0</v>
      </c>
      <c r="K178" s="64">
        <f t="shared" si="42"/>
        <v>4308365.3914381154</v>
      </c>
      <c r="L178" s="64">
        <v>1185722.2499999981</v>
      </c>
      <c r="M178" s="64">
        <v>0</v>
      </c>
      <c r="N178" s="64">
        <f t="shared" si="43"/>
        <v>1185722.2499999981</v>
      </c>
      <c r="O178" s="64">
        <v>1296047.2931911079</v>
      </c>
      <c r="P178" s="64">
        <v>0</v>
      </c>
      <c r="Q178" s="64">
        <f t="shared" si="44"/>
        <v>1296047.2931911079</v>
      </c>
      <c r="R178" s="64" t="str">
        <f t="shared" si="45"/>
        <v>Yes</v>
      </c>
      <c r="S178" s="65" t="str">
        <f t="shared" si="45"/>
        <v>No</v>
      </c>
      <c r="T178" s="66">
        <f>ROUND(INDEX(Summary!H:H,MATCH(H:H,Summary!A:A,0)),2)</f>
        <v>0.22</v>
      </c>
      <c r="U178" s="66">
        <f>ROUND(INDEX(Summary!I:I,MATCH(H:H,Summary!A:A,0)),2)</f>
        <v>0</v>
      </c>
      <c r="V178" s="67">
        <f t="shared" si="46"/>
        <v>947840.38611638534</v>
      </c>
      <c r="W178" s="67">
        <f t="shared" si="46"/>
        <v>0</v>
      </c>
      <c r="X178" s="64">
        <f t="shared" si="47"/>
        <v>947840.38611638534</v>
      </c>
      <c r="Y178" s="64" t="s">
        <v>163</v>
      </c>
      <c r="Z178" s="64" t="s">
        <v>163</v>
      </c>
      <c r="AA178" s="64" t="b">
        <f t="shared" si="52"/>
        <v>1</v>
      </c>
      <c r="AB178" s="64" t="str">
        <f t="shared" si="53"/>
        <v>No</v>
      </c>
      <c r="AC178" s="64" t="str">
        <f t="shared" si="53"/>
        <v>No</v>
      </c>
      <c r="AD178" s="64" t="str">
        <f t="shared" si="48"/>
        <v>Yes</v>
      </c>
      <c r="AE178" s="66">
        <f t="shared" si="54"/>
        <v>0.06</v>
      </c>
      <c r="AF178" s="66">
        <f t="shared" si="54"/>
        <v>0</v>
      </c>
      <c r="AG178" s="64">
        <f t="shared" si="55"/>
        <v>258501.92348628692</v>
      </c>
      <c r="AH178" s="64">
        <f t="shared" si="55"/>
        <v>0</v>
      </c>
      <c r="AI178" s="64">
        <f t="shared" si="49"/>
        <v>258501.92348628692</v>
      </c>
      <c r="AJ178" s="66">
        <v>0</v>
      </c>
      <c r="AK178" s="66">
        <v>0</v>
      </c>
      <c r="AL178" s="64">
        <f t="shared" si="56"/>
        <v>0</v>
      </c>
      <c r="AM178" s="64">
        <f t="shared" si="56"/>
        <v>0</v>
      </c>
      <c r="AN178" s="66">
        <f t="shared" si="57"/>
        <v>0.22</v>
      </c>
      <c r="AO178" s="66">
        <f t="shared" si="57"/>
        <v>0</v>
      </c>
      <c r="AP178" s="68">
        <f>IFERROR(INDEX('Encounters and MCO Fees'!Q:Q,MATCH(A:A,'Encounters and MCO Fees'!G:G,0)),0)</f>
        <v>947840.38611638534</v>
      </c>
      <c r="AQ178" s="68">
        <f>IFERROR(INDEX('Encounters and MCO Fees'!R:R,MATCH(A:A,'Encounters and MCO Fees'!G:G,0)),0)</f>
        <v>57825.806049540755</v>
      </c>
      <c r="AR178" s="68">
        <f t="shared" si="50"/>
        <v>1005666.1921659261</v>
      </c>
      <c r="AS178" s="69">
        <f t="shared" si="51"/>
        <v>402407.27013327373</v>
      </c>
      <c r="AT178" s="69">
        <f>AS178*INDEX('IGT Commitment Suggestions'!H:H,MATCH(G:G,'IGT Commitment Suggestions'!A:A,0))</f>
        <v>176906.40356577665</v>
      </c>
      <c r="AU178" s="105">
        <f t="shared" si="58"/>
        <v>35114.97</v>
      </c>
    </row>
    <row r="179" spans="1:47" x14ac:dyDescent="0.2">
      <c r="A179" s="60" t="s">
        <v>699</v>
      </c>
      <c r="B179" s="61" t="s">
        <v>699</v>
      </c>
      <c r="C179" s="61" t="s">
        <v>700</v>
      </c>
      <c r="D179" s="62" t="s">
        <v>700</v>
      </c>
      <c r="E179" s="63" t="s">
        <v>701</v>
      </c>
      <c r="F179" s="62" t="s">
        <v>702</v>
      </c>
      <c r="G179" s="62" t="s">
        <v>31</v>
      </c>
      <c r="H179" s="62" t="str">
        <f t="shared" si="41"/>
        <v>State-Owned IMD MRSA West</v>
      </c>
      <c r="I179" s="64">
        <f>INDEX('Encounters and MCO Fees'!N:N,MATCH(A:A,'Encounters and MCO Fees'!G:G,0))</f>
        <v>719050.96623471112</v>
      </c>
      <c r="J179" s="64">
        <f>INDEX('Encounters and MCO Fees'!M:M,MATCH(A:A,'Encounters and MCO Fees'!G:G,0))</f>
        <v>0</v>
      </c>
      <c r="K179" s="64">
        <f t="shared" si="42"/>
        <v>719050.96623471112</v>
      </c>
      <c r="L179" s="64">
        <v>801696.5</v>
      </c>
      <c r="M179" s="64">
        <v>0</v>
      </c>
      <c r="N179" s="64">
        <f t="shared" si="43"/>
        <v>801696.5</v>
      </c>
      <c r="O179" s="64">
        <v>-428008.31897608389</v>
      </c>
      <c r="P179" s="64">
        <v>0</v>
      </c>
      <c r="Q179" s="64">
        <f t="shared" si="44"/>
        <v>-428008.31897608389</v>
      </c>
      <c r="R179" s="64" t="str">
        <f t="shared" si="45"/>
        <v>No</v>
      </c>
      <c r="S179" s="65" t="str">
        <f t="shared" si="45"/>
        <v>No</v>
      </c>
      <c r="T179" s="66">
        <f>ROUND(INDEX(Summary!H:H,MATCH(H:H,Summary!A:A,0)),2)</f>
        <v>1.1100000000000001</v>
      </c>
      <c r="U179" s="66">
        <f>ROUND(INDEX(Summary!I:I,MATCH(H:H,Summary!A:A,0)),2)</f>
        <v>0</v>
      </c>
      <c r="V179" s="67">
        <f t="shared" si="46"/>
        <v>798146.57252052939</v>
      </c>
      <c r="W179" s="67">
        <f t="shared" si="46"/>
        <v>0</v>
      </c>
      <c r="X179" s="64">
        <f t="shared" si="47"/>
        <v>798146.57252052939</v>
      </c>
      <c r="Y179" s="64" t="s">
        <v>163</v>
      </c>
      <c r="Z179" s="64" t="s">
        <v>163</v>
      </c>
      <c r="AA179" s="64" t="b">
        <f t="shared" si="52"/>
        <v>1</v>
      </c>
      <c r="AB179" s="64" t="str">
        <f t="shared" si="53"/>
        <v>No</v>
      </c>
      <c r="AC179" s="64" t="str">
        <f t="shared" si="53"/>
        <v>No</v>
      </c>
      <c r="AD179" s="64" t="str">
        <f t="shared" si="48"/>
        <v>No</v>
      </c>
      <c r="AE179" s="66">
        <f t="shared" si="54"/>
        <v>0</v>
      </c>
      <c r="AF179" s="66">
        <f t="shared" si="54"/>
        <v>0</v>
      </c>
      <c r="AG179" s="64">
        <f t="shared" si="55"/>
        <v>0</v>
      </c>
      <c r="AH179" s="64">
        <f t="shared" si="55"/>
        <v>0</v>
      </c>
      <c r="AI179" s="64">
        <f t="shared" si="49"/>
        <v>0</v>
      </c>
      <c r="AJ179" s="66">
        <v>0</v>
      </c>
      <c r="AK179" s="66">
        <v>0</v>
      </c>
      <c r="AL179" s="64">
        <f t="shared" si="56"/>
        <v>0</v>
      </c>
      <c r="AM179" s="64">
        <f t="shared" si="56"/>
        <v>0</v>
      </c>
      <c r="AN179" s="66">
        <f t="shared" si="57"/>
        <v>1.1100000000000001</v>
      </c>
      <c r="AO179" s="66">
        <f t="shared" si="57"/>
        <v>0</v>
      </c>
      <c r="AP179" s="68">
        <f>IFERROR(INDEX('Encounters and MCO Fees'!Q:Q,MATCH(A:A,'Encounters and MCO Fees'!G:G,0)),0)</f>
        <v>798146.57252052939</v>
      </c>
      <c r="AQ179" s="68">
        <f>IFERROR(INDEX('Encounters and MCO Fees'!R:R,MATCH(A:A,'Encounters and MCO Fees'!G:G,0)),0)</f>
        <v>48693.292222737873</v>
      </c>
      <c r="AR179" s="68">
        <f t="shared" si="50"/>
        <v>846839.8647432673</v>
      </c>
      <c r="AS179" s="69">
        <f t="shared" si="51"/>
        <v>338854.50347837101</v>
      </c>
      <c r="AT179" s="69">
        <f>AS179*INDEX('IGT Commitment Suggestions'!H:H,MATCH(G:G,'IGT Commitment Suggestions'!A:A,0))</f>
        <v>164132.7572003192</v>
      </c>
      <c r="AU179" s="105">
        <f t="shared" si="58"/>
        <v>32579.47</v>
      </c>
    </row>
    <row r="180" spans="1:47" ht="23.25" x14ac:dyDescent="0.2">
      <c r="A180" s="60" t="s">
        <v>703</v>
      </c>
      <c r="B180" s="61" t="s">
        <v>703</v>
      </c>
      <c r="C180" s="61" t="s">
        <v>704</v>
      </c>
      <c r="D180" s="62" t="s">
        <v>704</v>
      </c>
      <c r="E180" s="63" t="s">
        <v>705</v>
      </c>
      <c r="F180" s="62" t="s">
        <v>657</v>
      </c>
      <c r="G180" s="62" t="s">
        <v>22</v>
      </c>
      <c r="H180" s="62" t="str">
        <f t="shared" si="41"/>
        <v>Non-State-Owned IMD Bexar</v>
      </c>
      <c r="I180" s="64">
        <f>INDEX('Encounters and MCO Fees'!N:N,MATCH(A:A,'Encounters and MCO Fees'!G:G,0))</f>
        <v>3879877.277830427</v>
      </c>
      <c r="J180" s="64">
        <f>INDEX('Encounters and MCO Fees'!M:M,MATCH(A:A,'Encounters and MCO Fees'!G:G,0))</f>
        <v>0</v>
      </c>
      <c r="K180" s="64">
        <f t="shared" si="42"/>
        <v>3879877.277830427</v>
      </c>
      <c r="L180" s="64">
        <v>1333190.959999999</v>
      </c>
      <c r="M180" s="64">
        <v>0</v>
      </c>
      <c r="N180" s="64">
        <f t="shared" si="43"/>
        <v>1333190.959999999</v>
      </c>
      <c r="O180" s="64">
        <v>459738.24041933473</v>
      </c>
      <c r="P180" s="64">
        <v>0</v>
      </c>
      <c r="Q180" s="64">
        <f t="shared" si="44"/>
        <v>459738.24041933473</v>
      </c>
      <c r="R180" s="64" t="str">
        <f t="shared" si="45"/>
        <v>Yes</v>
      </c>
      <c r="S180" s="65" t="str">
        <f t="shared" si="45"/>
        <v>No</v>
      </c>
      <c r="T180" s="66">
        <f>ROUND(INDEX(Summary!H:H,MATCH(H:H,Summary!A:A,0)),2)</f>
        <v>0.09</v>
      </c>
      <c r="U180" s="66">
        <f>ROUND(INDEX(Summary!I:I,MATCH(H:H,Summary!A:A,0)),2)</f>
        <v>0</v>
      </c>
      <c r="V180" s="67">
        <f t="shared" si="46"/>
        <v>349188.95500473841</v>
      </c>
      <c r="W180" s="67">
        <f t="shared" si="46"/>
        <v>0</v>
      </c>
      <c r="X180" s="64">
        <f t="shared" si="47"/>
        <v>349188.95500473841</v>
      </c>
      <c r="Y180" s="64" t="s">
        <v>163</v>
      </c>
      <c r="Z180" s="64" t="s">
        <v>163</v>
      </c>
      <c r="AA180" s="64" t="b">
        <f t="shared" si="52"/>
        <v>1</v>
      </c>
      <c r="AB180" s="64" t="str">
        <f t="shared" si="53"/>
        <v>No</v>
      </c>
      <c r="AC180" s="64" t="str">
        <f t="shared" si="53"/>
        <v>No</v>
      </c>
      <c r="AD180" s="64" t="str">
        <f t="shared" si="48"/>
        <v>Yes</v>
      </c>
      <c r="AE180" s="66">
        <f t="shared" si="54"/>
        <v>0.02</v>
      </c>
      <c r="AF180" s="66">
        <f t="shared" si="54"/>
        <v>0</v>
      </c>
      <c r="AG180" s="64">
        <f t="shared" si="55"/>
        <v>77597.545556608544</v>
      </c>
      <c r="AH180" s="64">
        <f t="shared" si="55"/>
        <v>0</v>
      </c>
      <c r="AI180" s="64">
        <f t="shared" si="49"/>
        <v>77597.545556608544</v>
      </c>
      <c r="AJ180" s="66">
        <v>0</v>
      </c>
      <c r="AK180" s="66">
        <v>0</v>
      </c>
      <c r="AL180" s="64">
        <f t="shared" si="56"/>
        <v>0</v>
      </c>
      <c r="AM180" s="64">
        <f t="shared" si="56"/>
        <v>0</v>
      </c>
      <c r="AN180" s="66">
        <f t="shared" si="57"/>
        <v>0.09</v>
      </c>
      <c r="AO180" s="66">
        <f t="shared" si="57"/>
        <v>0</v>
      </c>
      <c r="AP180" s="68">
        <f>IFERROR(INDEX('Encounters and MCO Fees'!Q:Q,MATCH(A:A,'Encounters and MCO Fees'!G:G,0)),0)</f>
        <v>349188.95500473841</v>
      </c>
      <c r="AQ180" s="68">
        <f>IFERROR(INDEX('Encounters and MCO Fees'!R:R,MATCH(A:A,'Encounters and MCO Fees'!G:G,0)),0)</f>
        <v>21303.304947238685</v>
      </c>
      <c r="AR180" s="68">
        <f t="shared" si="50"/>
        <v>370492.25995197712</v>
      </c>
      <c r="AS180" s="69">
        <f t="shared" si="51"/>
        <v>148248.77289718416</v>
      </c>
      <c r="AT180" s="69">
        <f>AS180*INDEX('IGT Commitment Suggestions'!H:H,MATCH(G:G,'IGT Commitment Suggestions'!A:A,0))</f>
        <v>64803.749498987338</v>
      </c>
      <c r="AU180" s="105">
        <f t="shared" si="58"/>
        <v>12863.2</v>
      </c>
    </row>
    <row r="181" spans="1:47" ht="23.25" x14ac:dyDescent="0.2">
      <c r="A181" s="60" t="s">
        <v>706</v>
      </c>
      <c r="B181" s="61" t="s">
        <v>706</v>
      </c>
      <c r="C181" s="61" t="s">
        <v>707</v>
      </c>
      <c r="D181" s="63" t="s">
        <v>707</v>
      </c>
      <c r="E181" s="63" t="s">
        <v>708</v>
      </c>
      <c r="F181" s="62" t="s">
        <v>162</v>
      </c>
      <c r="G181" s="62" t="s">
        <v>25</v>
      </c>
      <c r="H181" s="62" t="str">
        <f t="shared" si="41"/>
        <v>Urban Harris</v>
      </c>
      <c r="I181" s="64">
        <f>INDEX('Encounters and MCO Fees'!N:N,MATCH(A:A,'Encounters and MCO Fees'!G:G,0))</f>
        <v>713718.74780261237</v>
      </c>
      <c r="J181" s="64">
        <f>INDEX('Encounters and MCO Fees'!M:M,MATCH(A:A,'Encounters and MCO Fees'!G:G,0))</f>
        <v>965528.79521069629</v>
      </c>
      <c r="K181" s="64">
        <f t="shared" si="42"/>
        <v>1679247.5430133087</v>
      </c>
      <c r="L181" s="64">
        <v>833698.73811873351</v>
      </c>
      <c r="M181" s="64">
        <v>190658.40269300621</v>
      </c>
      <c r="N181" s="64">
        <f t="shared" si="43"/>
        <v>1024357.1408117397</v>
      </c>
      <c r="O181" s="64">
        <v>3011338.4084121604</v>
      </c>
      <c r="P181" s="64">
        <v>865832.94826262654</v>
      </c>
      <c r="Q181" s="64">
        <f t="shared" si="44"/>
        <v>3877171.3566747867</v>
      </c>
      <c r="R181" s="64" t="str">
        <f t="shared" si="45"/>
        <v>Yes</v>
      </c>
      <c r="S181" s="65" t="str">
        <f t="shared" si="45"/>
        <v>Yes</v>
      </c>
      <c r="T181" s="66">
        <f>ROUND(INDEX(Summary!H:H,MATCH(H:H,Summary!A:A,0)),2)</f>
        <v>1.89</v>
      </c>
      <c r="U181" s="66">
        <f>ROUND(INDEX(Summary!I:I,MATCH(H:H,Summary!A:A,0)),2)</f>
        <v>0.41</v>
      </c>
      <c r="V181" s="67">
        <f t="shared" si="46"/>
        <v>1348928.4333469374</v>
      </c>
      <c r="W181" s="67">
        <f t="shared" si="46"/>
        <v>395866.80603638547</v>
      </c>
      <c r="X181" s="64">
        <f t="shared" si="47"/>
        <v>1744795.2393833229</v>
      </c>
      <c r="Y181" s="64" t="s">
        <v>163</v>
      </c>
      <c r="Z181" s="64" t="s">
        <v>163</v>
      </c>
      <c r="AA181" s="64" t="b">
        <f t="shared" si="52"/>
        <v>1</v>
      </c>
      <c r="AB181" s="64" t="str">
        <f t="shared" si="53"/>
        <v>No</v>
      </c>
      <c r="AC181" s="64" t="str">
        <f t="shared" si="53"/>
        <v>No</v>
      </c>
      <c r="AD181" s="64" t="str">
        <f t="shared" si="48"/>
        <v>Yes</v>
      </c>
      <c r="AE181" s="66">
        <f t="shared" si="54"/>
        <v>1.62</v>
      </c>
      <c r="AF181" s="66">
        <f t="shared" si="54"/>
        <v>0.34</v>
      </c>
      <c r="AG181" s="64">
        <f t="shared" si="55"/>
        <v>1156224.371440232</v>
      </c>
      <c r="AH181" s="64">
        <f t="shared" si="55"/>
        <v>328279.79037163674</v>
      </c>
      <c r="AI181" s="64">
        <f t="shared" si="49"/>
        <v>1484504.1618118687</v>
      </c>
      <c r="AJ181" s="66">
        <v>0</v>
      </c>
      <c r="AK181" s="66">
        <v>0</v>
      </c>
      <c r="AL181" s="64">
        <f t="shared" si="56"/>
        <v>0</v>
      </c>
      <c r="AM181" s="64">
        <f t="shared" si="56"/>
        <v>0</v>
      </c>
      <c r="AN181" s="66">
        <f t="shared" si="57"/>
        <v>1.89</v>
      </c>
      <c r="AO181" s="66">
        <f t="shared" si="57"/>
        <v>0.41</v>
      </c>
      <c r="AP181" s="68">
        <f>IFERROR(INDEX('Encounters and MCO Fees'!Q:Q,MATCH(A:A,'Encounters and MCO Fees'!G:G,0)),0)</f>
        <v>1744795.2393833229</v>
      </c>
      <c r="AQ181" s="68">
        <f>IFERROR(INDEX('Encounters and MCO Fees'!R:R,MATCH(A:A,'Encounters and MCO Fees'!G:G,0)),0)</f>
        <v>107642.09768241747</v>
      </c>
      <c r="AR181" s="68">
        <f t="shared" si="50"/>
        <v>1852437.3370657403</v>
      </c>
      <c r="AS181" s="69">
        <f t="shared" si="51"/>
        <v>741234.27605348546</v>
      </c>
      <c r="AT181" s="69">
        <f>AS181*INDEX('IGT Commitment Suggestions'!H:H,MATCH(G:G,'IGT Commitment Suggestions'!A:A,0))</f>
        <v>325861.63250200573</v>
      </c>
      <c r="AU181" s="105">
        <f t="shared" si="58"/>
        <v>64681.79</v>
      </c>
    </row>
    <row r="182" spans="1:47" ht="23.25" x14ac:dyDescent="0.2">
      <c r="A182" s="60" t="s">
        <v>709</v>
      </c>
      <c r="B182" s="61" t="s">
        <v>709</v>
      </c>
      <c r="C182" s="61" t="s">
        <v>710</v>
      </c>
      <c r="D182" s="62" t="s">
        <v>710</v>
      </c>
      <c r="E182" s="63" t="s">
        <v>711</v>
      </c>
      <c r="F182" s="62" t="s">
        <v>621</v>
      </c>
      <c r="G182" s="62" t="s">
        <v>31</v>
      </c>
      <c r="H182" s="62" t="str">
        <f t="shared" si="41"/>
        <v>Rural MRSA West</v>
      </c>
      <c r="I182" s="64">
        <f>INDEX('Encounters and MCO Fees'!N:N,MATCH(A:A,'Encounters and MCO Fees'!G:G,0))</f>
        <v>3042411.8686883608</v>
      </c>
      <c r="J182" s="64">
        <f>INDEX('Encounters and MCO Fees'!M:M,MATCH(A:A,'Encounters and MCO Fees'!G:G,0))</f>
        <v>2607429.5071536396</v>
      </c>
      <c r="K182" s="64">
        <f t="shared" si="42"/>
        <v>5649841.3758420004</v>
      </c>
      <c r="L182" s="64">
        <v>1208739.1106204065</v>
      </c>
      <c r="M182" s="64">
        <v>698929.80119234778</v>
      </c>
      <c r="N182" s="64">
        <f t="shared" si="43"/>
        <v>1907668.9118127543</v>
      </c>
      <c r="O182" s="64">
        <v>418730.29548400221</v>
      </c>
      <c r="P182" s="64">
        <v>1981089.8357079872</v>
      </c>
      <c r="Q182" s="64">
        <f t="shared" si="44"/>
        <v>2399820.1311919894</v>
      </c>
      <c r="R182" s="64" t="str">
        <f t="shared" si="45"/>
        <v>Yes</v>
      </c>
      <c r="S182" s="65" t="str">
        <f t="shared" si="45"/>
        <v>Yes</v>
      </c>
      <c r="T182" s="66">
        <f>ROUND(INDEX(Summary!H:H,MATCH(H:H,Summary!A:A,0)),2)</f>
        <v>0.03</v>
      </c>
      <c r="U182" s="66">
        <f>ROUND(INDEX(Summary!I:I,MATCH(H:H,Summary!A:A,0)),2)</f>
        <v>0.21</v>
      </c>
      <c r="V182" s="67">
        <f t="shared" si="46"/>
        <v>91272.356060650825</v>
      </c>
      <c r="W182" s="67">
        <f t="shared" si="46"/>
        <v>547560.19650226424</v>
      </c>
      <c r="X182" s="64">
        <f t="shared" si="47"/>
        <v>638832.55256291502</v>
      </c>
      <c r="Y182" s="64" t="s">
        <v>163</v>
      </c>
      <c r="Z182" s="64" t="s">
        <v>163</v>
      </c>
      <c r="AA182" s="64" t="b">
        <f t="shared" si="52"/>
        <v>1</v>
      </c>
      <c r="AB182" s="64" t="str">
        <f t="shared" si="53"/>
        <v>No</v>
      </c>
      <c r="AC182" s="64" t="str">
        <f t="shared" si="53"/>
        <v>Yes</v>
      </c>
      <c r="AD182" s="64" t="str">
        <f t="shared" si="48"/>
        <v>Yes</v>
      </c>
      <c r="AE182" s="66">
        <f t="shared" si="54"/>
        <v>7.0000000000000007E-2</v>
      </c>
      <c r="AF182" s="66">
        <f t="shared" si="54"/>
        <v>0.38</v>
      </c>
      <c r="AG182" s="64">
        <f t="shared" si="55"/>
        <v>212968.83080818527</v>
      </c>
      <c r="AH182" s="64">
        <f t="shared" si="55"/>
        <v>990823.21271838306</v>
      </c>
      <c r="AI182" s="64">
        <f t="shared" si="49"/>
        <v>1203792.0435265685</v>
      </c>
      <c r="AJ182" s="66">
        <v>0</v>
      </c>
      <c r="AK182" s="66">
        <v>0.32</v>
      </c>
      <c r="AL182" s="64">
        <f t="shared" si="56"/>
        <v>0</v>
      </c>
      <c r="AM182" s="64">
        <f t="shared" si="56"/>
        <v>834377.44228916464</v>
      </c>
      <c r="AN182" s="66">
        <f t="shared" si="57"/>
        <v>0.03</v>
      </c>
      <c r="AO182" s="66">
        <f t="shared" si="57"/>
        <v>0.53</v>
      </c>
      <c r="AP182" s="68">
        <f>IFERROR(INDEX('Encounters and MCO Fees'!Q:Q,MATCH(A:A,'Encounters and MCO Fees'!G:G,0)),0)</f>
        <v>1473209.99485208</v>
      </c>
      <c r="AQ182" s="68">
        <f>IFERROR(INDEX('Encounters and MCO Fees'!R:R,MATCH(A:A,'Encounters and MCO Fees'!G:G,0)),0)</f>
        <v>90459.098958580813</v>
      </c>
      <c r="AR182" s="68">
        <f t="shared" si="50"/>
        <v>1563669.0938106608</v>
      </c>
      <c r="AS182" s="69">
        <f t="shared" si="51"/>
        <v>625686.55119739787</v>
      </c>
      <c r="AT182" s="69">
        <f>AS182*INDEX('IGT Commitment Suggestions'!H:H,MATCH(G:G,'IGT Commitment Suggestions'!A:A,0))</f>
        <v>303067.12095311616</v>
      </c>
      <c r="AU182" s="105">
        <f t="shared" si="58"/>
        <v>60157.2</v>
      </c>
    </row>
    <row r="183" spans="1:47" ht="23.25" x14ac:dyDescent="0.2">
      <c r="A183" s="60" t="s">
        <v>712</v>
      </c>
      <c r="B183" s="61" t="s">
        <v>712</v>
      </c>
      <c r="C183" s="61" t="s">
        <v>713</v>
      </c>
      <c r="D183" s="62" t="s">
        <v>713</v>
      </c>
      <c r="E183" s="63" t="s">
        <v>714</v>
      </c>
      <c r="F183" s="62" t="s">
        <v>621</v>
      </c>
      <c r="G183" s="62" t="s">
        <v>31</v>
      </c>
      <c r="H183" s="62" t="str">
        <f t="shared" si="41"/>
        <v>Rural MRSA West</v>
      </c>
      <c r="I183" s="64">
        <f>INDEX('Encounters and MCO Fees'!N:N,MATCH(A:A,'Encounters and MCO Fees'!G:G,0))</f>
        <v>3907955.0965436217</v>
      </c>
      <c r="J183" s="64">
        <f>INDEX('Encounters and MCO Fees'!M:M,MATCH(A:A,'Encounters and MCO Fees'!G:G,0))</f>
        <v>2384353.2916472368</v>
      </c>
      <c r="K183" s="64">
        <f t="shared" si="42"/>
        <v>6292308.3881908581</v>
      </c>
      <c r="L183" s="64">
        <v>464499.40721026389</v>
      </c>
      <c r="M183" s="64">
        <v>1204235.8998187999</v>
      </c>
      <c r="N183" s="64">
        <f t="shared" si="43"/>
        <v>1668735.3070290638</v>
      </c>
      <c r="O183" s="64">
        <v>319598.40404239995</v>
      </c>
      <c r="P183" s="64">
        <v>679597.66043628007</v>
      </c>
      <c r="Q183" s="64">
        <f t="shared" si="44"/>
        <v>999196.06447868003</v>
      </c>
      <c r="R183" s="64" t="str">
        <f t="shared" si="45"/>
        <v>Yes</v>
      </c>
      <c r="S183" s="65" t="str">
        <f t="shared" si="45"/>
        <v>Yes</v>
      </c>
      <c r="T183" s="66">
        <f>ROUND(INDEX(Summary!H:H,MATCH(H:H,Summary!A:A,0)),2)</f>
        <v>0.03</v>
      </c>
      <c r="U183" s="66">
        <f>ROUND(INDEX(Summary!I:I,MATCH(H:H,Summary!A:A,0)),2)</f>
        <v>0.21</v>
      </c>
      <c r="V183" s="67">
        <f t="shared" si="46"/>
        <v>117238.65289630865</v>
      </c>
      <c r="W183" s="67">
        <f t="shared" si="46"/>
        <v>500714.19124591973</v>
      </c>
      <c r="X183" s="64">
        <f t="shared" si="47"/>
        <v>617952.84414222836</v>
      </c>
      <c r="Y183" s="64" t="s">
        <v>163</v>
      </c>
      <c r="Z183" s="64" t="s">
        <v>163</v>
      </c>
      <c r="AA183" s="64" t="b">
        <f t="shared" si="52"/>
        <v>1</v>
      </c>
      <c r="AB183" s="64" t="str">
        <f t="shared" si="53"/>
        <v>No</v>
      </c>
      <c r="AC183" s="64" t="str">
        <f t="shared" si="53"/>
        <v>Yes</v>
      </c>
      <c r="AD183" s="64" t="str">
        <f t="shared" si="48"/>
        <v>Yes</v>
      </c>
      <c r="AE183" s="66">
        <f t="shared" si="54"/>
        <v>0.04</v>
      </c>
      <c r="AF183" s="66">
        <f t="shared" si="54"/>
        <v>0.05</v>
      </c>
      <c r="AG183" s="64">
        <f t="shared" si="55"/>
        <v>156318.20386174487</v>
      </c>
      <c r="AH183" s="64">
        <f t="shared" si="55"/>
        <v>119217.66458236185</v>
      </c>
      <c r="AI183" s="64">
        <f t="shared" si="49"/>
        <v>275535.86844410672</v>
      </c>
      <c r="AJ183" s="66">
        <v>0</v>
      </c>
      <c r="AK183" s="66">
        <v>0.04</v>
      </c>
      <c r="AL183" s="64">
        <f t="shared" si="56"/>
        <v>0</v>
      </c>
      <c r="AM183" s="64">
        <f t="shared" si="56"/>
        <v>95374.131665889479</v>
      </c>
      <c r="AN183" s="66">
        <f t="shared" si="57"/>
        <v>0.03</v>
      </c>
      <c r="AO183" s="66">
        <f t="shared" si="57"/>
        <v>0.25</v>
      </c>
      <c r="AP183" s="68">
        <f>IFERROR(INDEX('Encounters and MCO Fees'!Q:Q,MATCH(A:A,'Encounters and MCO Fees'!G:G,0)),0)</f>
        <v>713326.97580811789</v>
      </c>
      <c r="AQ183" s="68">
        <f>IFERROR(INDEX('Encounters and MCO Fees'!R:R,MATCH(A:A,'Encounters and MCO Fees'!G:G,0)),0)</f>
        <v>43976.20783441946</v>
      </c>
      <c r="AR183" s="68">
        <f t="shared" si="50"/>
        <v>757303.18364253733</v>
      </c>
      <c r="AS183" s="69">
        <f t="shared" si="51"/>
        <v>303027.29590272496</v>
      </c>
      <c r="AT183" s="69">
        <f>AS183*INDEX('IGT Commitment Suggestions'!H:H,MATCH(G:G,'IGT Commitment Suggestions'!A:A,0))</f>
        <v>146778.94220947227</v>
      </c>
      <c r="AU183" s="105">
        <f t="shared" si="58"/>
        <v>29134.83</v>
      </c>
    </row>
    <row r="184" spans="1:47" ht="23.25" x14ac:dyDescent="0.2">
      <c r="A184" s="60" t="s">
        <v>715</v>
      </c>
      <c r="B184" s="61" t="s">
        <v>715</v>
      </c>
      <c r="C184" s="61" t="s">
        <v>716</v>
      </c>
      <c r="D184" s="62" t="s">
        <v>716</v>
      </c>
      <c r="E184" s="63" t="s">
        <v>717</v>
      </c>
      <c r="F184" s="62" t="s">
        <v>621</v>
      </c>
      <c r="G184" s="62" t="s">
        <v>25</v>
      </c>
      <c r="H184" s="62" t="str">
        <f t="shared" si="41"/>
        <v>Rural Harris</v>
      </c>
      <c r="I184" s="64">
        <f>INDEX('Encounters and MCO Fees'!N:N,MATCH(A:A,'Encounters and MCO Fees'!G:G,0))</f>
        <v>3493070.0464826059</v>
      </c>
      <c r="J184" s="64">
        <f>INDEX('Encounters and MCO Fees'!M:M,MATCH(A:A,'Encounters and MCO Fees'!G:G,0))</f>
        <v>2436003.8549202071</v>
      </c>
      <c r="K184" s="64">
        <f t="shared" si="42"/>
        <v>5929073.9014028125</v>
      </c>
      <c r="L184" s="64">
        <v>-1096.0579982022755</v>
      </c>
      <c r="M184" s="64">
        <v>1127432.4791899575</v>
      </c>
      <c r="N184" s="64">
        <f t="shared" si="43"/>
        <v>1126336.4211917552</v>
      </c>
      <c r="O184" s="64">
        <v>-862376.77522327006</v>
      </c>
      <c r="P184" s="64">
        <v>1207792.7178475214</v>
      </c>
      <c r="Q184" s="64">
        <f t="shared" si="44"/>
        <v>345415.94262425136</v>
      </c>
      <c r="R184" s="64" t="str">
        <f t="shared" si="45"/>
        <v>No</v>
      </c>
      <c r="S184" s="65" t="str">
        <f t="shared" si="45"/>
        <v>Yes</v>
      </c>
      <c r="T184" s="66">
        <f>ROUND(INDEX(Summary!H:H,MATCH(H:H,Summary!A:A,0)),2)</f>
        <v>0.06</v>
      </c>
      <c r="U184" s="66">
        <f>ROUND(INDEX(Summary!I:I,MATCH(H:H,Summary!A:A,0)),2)</f>
        <v>0.46</v>
      </c>
      <c r="V184" s="67">
        <f t="shared" si="46"/>
        <v>209584.20278895635</v>
      </c>
      <c r="W184" s="67">
        <f t="shared" si="46"/>
        <v>1120561.7732632952</v>
      </c>
      <c r="X184" s="64">
        <f t="shared" si="47"/>
        <v>1330145.9760522516</v>
      </c>
      <c r="Y184" s="64" t="s">
        <v>163</v>
      </c>
      <c r="Z184" s="64" t="s">
        <v>163</v>
      </c>
      <c r="AA184" s="64" t="b">
        <f t="shared" si="52"/>
        <v>1</v>
      </c>
      <c r="AB184" s="64" t="str">
        <f t="shared" si="53"/>
        <v>No</v>
      </c>
      <c r="AC184" s="64" t="str">
        <f t="shared" si="53"/>
        <v>No</v>
      </c>
      <c r="AD184" s="64" t="str">
        <f t="shared" si="48"/>
        <v>Yes</v>
      </c>
      <c r="AE184" s="66">
        <f t="shared" si="54"/>
        <v>0</v>
      </c>
      <c r="AF184" s="66">
        <f t="shared" si="54"/>
        <v>0.02</v>
      </c>
      <c r="AG184" s="64">
        <f t="shared" si="55"/>
        <v>0</v>
      </c>
      <c r="AH184" s="64">
        <f t="shared" si="55"/>
        <v>48720.077098404145</v>
      </c>
      <c r="AI184" s="64">
        <f t="shared" si="49"/>
        <v>48720.077098404145</v>
      </c>
      <c r="AJ184" s="66">
        <v>0</v>
      </c>
      <c r="AK184" s="66">
        <v>0</v>
      </c>
      <c r="AL184" s="64">
        <f t="shared" si="56"/>
        <v>0</v>
      </c>
      <c r="AM184" s="64">
        <f t="shared" si="56"/>
        <v>0</v>
      </c>
      <c r="AN184" s="66">
        <f t="shared" si="57"/>
        <v>0.06</v>
      </c>
      <c r="AO184" s="66">
        <f t="shared" si="57"/>
        <v>0.46</v>
      </c>
      <c r="AP184" s="68">
        <f>IFERROR(INDEX('Encounters and MCO Fees'!Q:Q,MATCH(A:A,'Encounters and MCO Fees'!G:G,0)),0)</f>
        <v>1330145.9760522516</v>
      </c>
      <c r="AQ184" s="68">
        <f>IFERROR(INDEX('Encounters and MCO Fees'!R:R,MATCH(A:A,'Encounters and MCO Fees'!G:G,0)),0)</f>
        <v>82002.028032683418</v>
      </c>
      <c r="AR184" s="68">
        <f t="shared" si="50"/>
        <v>1412148.0040849349</v>
      </c>
      <c r="AS184" s="69">
        <f t="shared" si="51"/>
        <v>565056.90235454601</v>
      </c>
      <c r="AT184" s="69">
        <f>AS184*INDEX('IGT Commitment Suggestions'!H:H,MATCH(G:G,'IGT Commitment Suggestions'!A:A,0))</f>
        <v>248410.48317157483</v>
      </c>
      <c r="AU184" s="105">
        <f t="shared" si="58"/>
        <v>49308.15</v>
      </c>
    </row>
    <row r="185" spans="1:47" ht="23.25" x14ac:dyDescent="0.2">
      <c r="A185" s="60" t="s">
        <v>718</v>
      </c>
      <c r="B185" s="61" t="s">
        <v>718</v>
      </c>
      <c r="C185" s="61" t="s">
        <v>719</v>
      </c>
      <c r="D185" s="62" t="s">
        <v>719</v>
      </c>
      <c r="E185" s="63" t="s">
        <v>720</v>
      </c>
      <c r="F185" s="62" t="s">
        <v>621</v>
      </c>
      <c r="G185" s="62" t="s">
        <v>30</v>
      </c>
      <c r="H185" s="62" t="str">
        <f t="shared" si="41"/>
        <v>Rural MRSA Northeast</v>
      </c>
      <c r="I185" s="64">
        <f>INDEX('Encounters and MCO Fees'!N:N,MATCH(A:A,'Encounters and MCO Fees'!G:G,0))</f>
        <v>5144643.3040657472</v>
      </c>
      <c r="J185" s="64">
        <f>INDEX('Encounters and MCO Fees'!M:M,MATCH(A:A,'Encounters and MCO Fees'!G:G,0))</f>
        <v>2744633.8671687334</v>
      </c>
      <c r="K185" s="64">
        <f t="shared" si="42"/>
        <v>7889277.171234481</v>
      </c>
      <c r="L185" s="64">
        <v>-410342.55399975646</v>
      </c>
      <c r="M185" s="64">
        <v>958687.12405912112</v>
      </c>
      <c r="N185" s="64">
        <f t="shared" si="43"/>
        <v>548344.57005936466</v>
      </c>
      <c r="O185" s="64">
        <v>-418885.53764207172</v>
      </c>
      <c r="P185" s="64">
        <v>2179672.9222606136</v>
      </c>
      <c r="Q185" s="64">
        <f t="shared" si="44"/>
        <v>1760787.3846185419</v>
      </c>
      <c r="R185" s="64" t="str">
        <f t="shared" si="45"/>
        <v>No</v>
      </c>
      <c r="S185" s="65" t="str">
        <f t="shared" si="45"/>
        <v>Yes</v>
      </c>
      <c r="T185" s="66">
        <f>ROUND(INDEX(Summary!H:H,MATCH(H:H,Summary!A:A,0)),2)</f>
        <v>0</v>
      </c>
      <c r="U185" s="66">
        <f>ROUND(INDEX(Summary!I:I,MATCH(H:H,Summary!A:A,0)),2)</f>
        <v>0.32</v>
      </c>
      <c r="V185" s="67">
        <f t="shared" si="46"/>
        <v>0</v>
      </c>
      <c r="W185" s="67">
        <f t="shared" si="46"/>
        <v>878282.83749399474</v>
      </c>
      <c r="X185" s="64">
        <f t="shared" si="47"/>
        <v>878282.83749399474</v>
      </c>
      <c r="Y185" s="64" t="s">
        <v>163</v>
      </c>
      <c r="Z185" s="64" t="s">
        <v>163</v>
      </c>
      <c r="AA185" s="64" t="b">
        <f t="shared" si="52"/>
        <v>1</v>
      </c>
      <c r="AB185" s="64" t="str">
        <f t="shared" si="53"/>
        <v>No</v>
      </c>
      <c r="AC185" s="64" t="str">
        <f t="shared" si="53"/>
        <v>Yes</v>
      </c>
      <c r="AD185" s="64" t="str">
        <f t="shared" si="48"/>
        <v>Yes</v>
      </c>
      <c r="AE185" s="66">
        <f t="shared" si="54"/>
        <v>0</v>
      </c>
      <c r="AF185" s="66">
        <f t="shared" si="54"/>
        <v>0.33</v>
      </c>
      <c r="AG185" s="64">
        <f t="shared" si="55"/>
        <v>0</v>
      </c>
      <c r="AH185" s="64">
        <f t="shared" si="55"/>
        <v>905729.17616568203</v>
      </c>
      <c r="AI185" s="64">
        <f t="shared" si="49"/>
        <v>905729.17616568203</v>
      </c>
      <c r="AJ185" s="66">
        <v>0</v>
      </c>
      <c r="AK185" s="66">
        <v>0.32</v>
      </c>
      <c r="AL185" s="64">
        <f t="shared" si="56"/>
        <v>0</v>
      </c>
      <c r="AM185" s="64">
        <f t="shared" si="56"/>
        <v>878282.83749399474</v>
      </c>
      <c r="AN185" s="66">
        <f t="shared" si="57"/>
        <v>0</v>
      </c>
      <c r="AO185" s="66">
        <f t="shared" si="57"/>
        <v>0.64</v>
      </c>
      <c r="AP185" s="68">
        <f>IFERROR(INDEX('Encounters and MCO Fees'!Q:Q,MATCH(A:A,'Encounters and MCO Fees'!G:G,0)),0)</f>
        <v>1756565.6749879895</v>
      </c>
      <c r="AQ185" s="68">
        <f>IFERROR(INDEX('Encounters and MCO Fees'!R:R,MATCH(A:A,'Encounters and MCO Fees'!G:G,0)),0)</f>
        <v>107979.81583358569</v>
      </c>
      <c r="AR185" s="68">
        <f t="shared" si="50"/>
        <v>1864545.4908215753</v>
      </c>
      <c r="AS185" s="69">
        <f t="shared" si="51"/>
        <v>746079.23269734532</v>
      </c>
      <c r="AT185" s="69">
        <f>AS185*INDEX('IGT Commitment Suggestions'!H:H,MATCH(G:G,'IGT Commitment Suggestions'!A:A,0))</f>
        <v>364849.47782296682</v>
      </c>
      <c r="AU185" s="105">
        <f t="shared" si="58"/>
        <v>72420.67</v>
      </c>
    </row>
    <row r="186" spans="1:47" ht="23.25" x14ac:dyDescent="0.2">
      <c r="A186" s="60" t="s">
        <v>721</v>
      </c>
      <c r="B186" s="61" t="s">
        <v>721</v>
      </c>
      <c r="C186" s="61" t="s">
        <v>722</v>
      </c>
      <c r="D186" s="62" t="s">
        <v>722</v>
      </c>
      <c r="E186" s="63" t="s">
        <v>723</v>
      </c>
      <c r="F186" s="62" t="s">
        <v>621</v>
      </c>
      <c r="G186" s="62" t="s">
        <v>27</v>
      </c>
      <c r="H186" s="62" t="str">
        <f t="shared" si="41"/>
        <v>Rural Jefferson</v>
      </c>
      <c r="I186" s="64">
        <f>INDEX('Encounters and MCO Fees'!N:N,MATCH(A:A,'Encounters and MCO Fees'!G:G,0))</f>
        <v>5309345.6560539911</v>
      </c>
      <c r="J186" s="64">
        <f>INDEX('Encounters and MCO Fees'!M:M,MATCH(A:A,'Encounters and MCO Fees'!G:G,0))</f>
        <v>2581317.8451590887</v>
      </c>
      <c r="K186" s="64">
        <f t="shared" si="42"/>
        <v>7890663.5012130793</v>
      </c>
      <c r="L186" s="64">
        <v>-866475.37713551987</v>
      </c>
      <c r="M186" s="64">
        <v>1047930.7136384058</v>
      </c>
      <c r="N186" s="64">
        <f t="shared" si="43"/>
        <v>181455.33650288591</v>
      </c>
      <c r="O186" s="64">
        <v>-592487.95991904521</v>
      </c>
      <c r="P186" s="64">
        <v>3007913.2011452662</v>
      </c>
      <c r="Q186" s="64">
        <f t="shared" si="44"/>
        <v>2415425.241226221</v>
      </c>
      <c r="R186" s="64" t="str">
        <f t="shared" si="45"/>
        <v>No</v>
      </c>
      <c r="S186" s="65" t="str">
        <f t="shared" si="45"/>
        <v>Yes</v>
      </c>
      <c r="T186" s="66">
        <f>ROUND(INDEX(Summary!H:H,MATCH(H:H,Summary!A:A,0)),2)</f>
        <v>0</v>
      </c>
      <c r="U186" s="66">
        <f>ROUND(INDEX(Summary!I:I,MATCH(H:H,Summary!A:A,0)),2)</f>
        <v>0.25</v>
      </c>
      <c r="V186" s="67">
        <f t="shared" si="46"/>
        <v>0</v>
      </c>
      <c r="W186" s="67">
        <f t="shared" si="46"/>
        <v>645329.46128977218</v>
      </c>
      <c r="X186" s="64">
        <f t="shared" si="47"/>
        <v>645329.46128977218</v>
      </c>
      <c r="Y186" s="64" t="s">
        <v>163</v>
      </c>
      <c r="Z186" s="64" t="s">
        <v>163</v>
      </c>
      <c r="AA186" s="64" t="b">
        <f t="shared" si="52"/>
        <v>1</v>
      </c>
      <c r="AB186" s="64" t="str">
        <f t="shared" si="53"/>
        <v>No</v>
      </c>
      <c r="AC186" s="64" t="str">
        <f t="shared" si="53"/>
        <v>Yes</v>
      </c>
      <c r="AD186" s="64" t="str">
        <f t="shared" si="48"/>
        <v>Yes</v>
      </c>
      <c r="AE186" s="66">
        <f t="shared" si="54"/>
        <v>0</v>
      </c>
      <c r="AF186" s="66">
        <f t="shared" si="54"/>
        <v>0.64</v>
      </c>
      <c r="AG186" s="64">
        <f t="shared" si="55"/>
        <v>0</v>
      </c>
      <c r="AH186" s="64">
        <f t="shared" si="55"/>
        <v>1652043.4209018168</v>
      </c>
      <c r="AI186" s="64">
        <f t="shared" si="49"/>
        <v>1652043.4209018168</v>
      </c>
      <c r="AJ186" s="66">
        <v>0</v>
      </c>
      <c r="AK186" s="66">
        <v>0.63</v>
      </c>
      <c r="AL186" s="64">
        <f t="shared" si="56"/>
        <v>0</v>
      </c>
      <c r="AM186" s="64">
        <f t="shared" si="56"/>
        <v>1626230.2424502259</v>
      </c>
      <c r="AN186" s="66">
        <f t="shared" si="57"/>
        <v>0</v>
      </c>
      <c r="AO186" s="66">
        <f t="shared" si="57"/>
        <v>0.88</v>
      </c>
      <c r="AP186" s="68">
        <f>IFERROR(INDEX('Encounters and MCO Fees'!Q:Q,MATCH(A:A,'Encounters and MCO Fees'!G:G,0)),0)</f>
        <v>2271559.7037399979</v>
      </c>
      <c r="AQ186" s="68">
        <f>IFERROR(INDEX('Encounters and MCO Fees'!R:R,MATCH(A:A,'Encounters and MCO Fees'!G:G,0)),0)</f>
        <v>140632.99364356883</v>
      </c>
      <c r="AR186" s="68">
        <f t="shared" si="50"/>
        <v>2412192.6973835668</v>
      </c>
      <c r="AS186" s="69">
        <f t="shared" si="51"/>
        <v>965214.78593106056</v>
      </c>
      <c r="AT186" s="69">
        <f>AS186*INDEX('IGT Commitment Suggestions'!H:H,MATCH(G:G,'IGT Commitment Suggestions'!A:A,0))</f>
        <v>470003.36178605072</v>
      </c>
      <c r="AU186" s="105">
        <f t="shared" si="58"/>
        <v>93293.15</v>
      </c>
    </row>
    <row r="187" spans="1:47" ht="23.25" x14ac:dyDescent="0.2">
      <c r="A187" s="60" t="s">
        <v>724</v>
      </c>
      <c r="B187" s="61" t="s">
        <v>724</v>
      </c>
      <c r="C187" s="61" t="s">
        <v>725</v>
      </c>
      <c r="D187" s="62" t="s">
        <v>725</v>
      </c>
      <c r="E187" s="63" t="s">
        <v>726</v>
      </c>
      <c r="F187" s="62" t="s">
        <v>657</v>
      </c>
      <c r="G187" s="62" t="s">
        <v>23</v>
      </c>
      <c r="H187" s="62" t="str">
        <f t="shared" si="41"/>
        <v>Non-State-Owned IMD Dallas</v>
      </c>
      <c r="I187" s="64">
        <f>INDEX('Encounters and MCO Fees'!N:N,MATCH(A:A,'Encounters and MCO Fees'!G:G,0))</f>
        <v>96469.879680881044</v>
      </c>
      <c r="J187" s="64">
        <f>INDEX('Encounters and MCO Fees'!M:M,MATCH(A:A,'Encounters and MCO Fees'!G:G,0))</f>
        <v>0</v>
      </c>
      <c r="K187" s="64">
        <f t="shared" si="42"/>
        <v>96469.879680881044</v>
      </c>
      <c r="L187" s="64">
        <v>39277.06</v>
      </c>
      <c r="M187" s="64">
        <v>0</v>
      </c>
      <c r="N187" s="64">
        <f t="shared" si="43"/>
        <v>39277.06</v>
      </c>
      <c r="O187" s="64">
        <v>31504.061421515478</v>
      </c>
      <c r="P187" s="64">
        <v>0</v>
      </c>
      <c r="Q187" s="64">
        <f t="shared" si="44"/>
        <v>31504.061421515478</v>
      </c>
      <c r="R187" s="64" t="str">
        <f t="shared" si="45"/>
        <v>Yes</v>
      </c>
      <c r="S187" s="65" t="str">
        <f t="shared" si="45"/>
        <v>No</v>
      </c>
      <c r="T187" s="66">
        <f>ROUND(INDEX(Summary!H:H,MATCH(H:H,Summary!A:A,0)),2)</f>
        <v>0.32</v>
      </c>
      <c r="U187" s="66">
        <f>ROUND(INDEX(Summary!I:I,MATCH(H:H,Summary!A:A,0)),2)</f>
        <v>0</v>
      </c>
      <c r="V187" s="67">
        <f t="shared" si="46"/>
        <v>30870.361497881935</v>
      </c>
      <c r="W187" s="67">
        <f t="shared" si="46"/>
        <v>0</v>
      </c>
      <c r="X187" s="64">
        <f t="shared" si="47"/>
        <v>30870.361497881935</v>
      </c>
      <c r="Y187" s="64" t="s">
        <v>163</v>
      </c>
      <c r="Z187" s="64" t="s">
        <v>163</v>
      </c>
      <c r="AA187" s="64" t="b">
        <f t="shared" si="52"/>
        <v>1</v>
      </c>
      <c r="AB187" s="64" t="str">
        <f t="shared" si="53"/>
        <v>No</v>
      </c>
      <c r="AC187" s="64" t="str">
        <f t="shared" si="53"/>
        <v>No</v>
      </c>
      <c r="AD187" s="64" t="str">
        <f t="shared" si="48"/>
        <v>No</v>
      </c>
      <c r="AE187" s="66">
        <f t="shared" si="54"/>
        <v>0</v>
      </c>
      <c r="AF187" s="66">
        <f t="shared" si="54"/>
        <v>0</v>
      </c>
      <c r="AG187" s="64">
        <f t="shared" si="55"/>
        <v>0</v>
      </c>
      <c r="AH187" s="64">
        <f t="shared" si="55"/>
        <v>0</v>
      </c>
      <c r="AI187" s="64">
        <f t="shared" si="49"/>
        <v>0</v>
      </c>
      <c r="AJ187" s="66">
        <v>0</v>
      </c>
      <c r="AK187" s="66">
        <v>0</v>
      </c>
      <c r="AL187" s="64">
        <f t="shared" si="56"/>
        <v>0</v>
      </c>
      <c r="AM187" s="64">
        <f t="shared" si="56"/>
        <v>0</v>
      </c>
      <c r="AN187" s="66">
        <f t="shared" si="57"/>
        <v>0.32</v>
      </c>
      <c r="AO187" s="66">
        <f t="shared" si="57"/>
        <v>0</v>
      </c>
      <c r="AP187" s="68">
        <f>IFERROR(INDEX('Encounters and MCO Fees'!Q:Q,MATCH(A:A,'Encounters and MCO Fees'!G:G,0)),0)</f>
        <v>30870.361497881935</v>
      </c>
      <c r="AQ187" s="68">
        <f>IFERROR(INDEX('Encounters and MCO Fees'!R:R,MATCH(A:A,'Encounters and MCO Fees'!G:G,0)),0)</f>
        <v>1883.3377041148131</v>
      </c>
      <c r="AR187" s="68">
        <f t="shared" si="50"/>
        <v>32753.699201996747</v>
      </c>
      <c r="AS187" s="69">
        <f t="shared" si="51"/>
        <v>13106.065198686982</v>
      </c>
      <c r="AT187" s="69">
        <f>AS187*INDEX('IGT Commitment Suggestions'!H:H,MATCH(G:G,'IGT Commitment Suggestions'!A:A,0))</f>
        <v>6443.7587296196307</v>
      </c>
      <c r="AU187" s="105">
        <f t="shared" si="58"/>
        <v>1279.05</v>
      </c>
    </row>
    <row r="188" spans="1:47" x14ac:dyDescent="0.2">
      <c r="A188" s="60" t="s">
        <v>727</v>
      </c>
      <c r="B188" s="61" t="s">
        <v>727</v>
      </c>
      <c r="C188" s="61" t="s">
        <v>728</v>
      </c>
      <c r="D188" s="62" t="s">
        <v>728</v>
      </c>
      <c r="E188" s="63" t="s">
        <v>729</v>
      </c>
      <c r="F188" s="62" t="s">
        <v>621</v>
      </c>
      <c r="G188" s="62" t="s">
        <v>23</v>
      </c>
      <c r="H188" s="62" t="str">
        <f t="shared" si="41"/>
        <v>Rural Dallas</v>
      </c>
      <c r="I188" s="64">
        <f>INDEX('Encounters and MCO Fees'!N:N,MATCH(A:A,'Encounters and MCO Fees'!G:G,0))</f>
        <v>2855450.7070191866</v>
      </c>
      <c r="J188" s="64">
        <f>INDEX('Encounters and MCO Fees'!M:M,MATCH(A:A,'Encounters and MCO Fees'!G:G,0))</f>
        <v>2232194.9308826537</v>
      </c>
      <c r="K188" s="64">
        <f t="shared" si="42"/>
        <v>5087645.6379018407</v>
      </c>
      <c r="L188" s="64">
        <v>736647.72388576949</v>
      </c>
      <c r="M188" s="64">
        <v>1330818.8538380675</v>
      </c>
      <c r="N188" s="64">
        <f t="shared" si="43"/>
        <v>2067466.577723837</v>
      </c>
      <c r="O188" s="64">
        <v>5896485.3772147372</v>
      </c>
      <c r="P188" s="64">
        <v>3273743.4131608917</v>
      </c>
      <c r="Q188" s="64">
        <f t="shared" si="44"/>
        <v>9170228.7903756294</v>
      </c>
      <c r="R188" s="64" t="str">
        <f t="shared" si="45"/>
        <v>Yes</v>
      </c>
      <c r="S188" s="65" t="str">
        <f t="shared" si="45"/>
        <v>Yes</v>
      </c>
      <c r="T188" s="66">
        <f>ROUND(INDEX(Summary!H:H,MATCH(H:H,Summary!A:A,0)),2)</f>
        <v>0.26</v>
      </c>
      <c r="U188" s="66">
        <f>ROUND(INDEX(Summary!I:I,MATCH(H:H,Summary!A:A,0)),2)</f>
        <v>0.6</v>
      </c>
      <c r="V188" s="67">
        <f t="shared" si="46"/>
        <v>742417.18382498855</v>
      </c>
      <c r="W188" s="67">
        <f t="shared" si="46"/>
        <v>1339316.9585295923</v>
      </c>
      <c r="X188" s="64">
        <f t="shared" si="47"/>
        <v>2081734.1423545808</v>
      </c>
      <c r="Y188" s="64" t="s">
        <v>163</v>
      </c>
      <c r="Z188" s="64" t="s">
        <v>163</v>
      </c>
      <c r="AA188" s="64" t="b">
        <f t="shared" si="52"/>
        <v>1</v>
      </c>
      <c r="AB188" s="64" t="str">
        <f t="shared" si="53"/>
        <v>Yes</v>
      </c>
      <c r="AC188" s="64" t="str">
        <f t="shared" si="53"/>
        <v>Yes</v>
      </c>
      <c r="AD188" s="64" t="str">
        <f t="shared" si="48"/>
        <v>Yes</v>
      </c>
      <c r="AE188" s="66">
        <f t="shared" si="54"/>
        <v>1.26</v>
      </c>
      <c r="AF188" s="66">
        <f t="shared" si="54"/>
        <v>0.6</v>
      </c>
      <c r="AG188" s="64">
        <f t="shared" si="55"/>
        <v>3597867.8908441751</v>
      </c>
      <c r="AH188" s="64">
        <f t="shared" si="55"/>
        <v>1339316.9585295923</v>
      </c>
      <c r="AI188" s="64">
        <f t="shared" si="49"/>
        <v>4937184.8493737672</v>
      </c>
      <c r="AJ188" s="66">
        <v>1.25</v>
      </c>
      <c r="AK188" s="66">
        <v>0.6</v>
      </c>
      <c r="AL188" s="64">
        <f t="shared" si="56"/>
        <v>3569313.3837739835</v>
      </c>
      <c r="AM188" s="64">
        <f t="shared" si="56"/>
        <v>1339316.9585295923</v>
      </c>
      <c r="AN188" s="66">
        <f t="shared" si="57"/>
        <v>1.51</v>
      </c>
      <c r="AO188" s="66">
        <f t="shared" si="57"/>
        <v>1.2</v>
      </c>
      <c r="AP188" s="68">
        <f>IFERROR(INDEX('Encounters and MCO Fees'!Q:Q,MATCH(A:A,'Encounters and MCO Fees'!G:G,0)),0)</f>
        <v>6990364.4846581556</v>
      </c>
      <c r="AQ188" s="68">
        <f>IFERROR(INDEX('Encounters and MCO Fees'!R:R,MATCH(A:A,'Encounters and MCO Fees'!G:G,0)),0)</f>
        <v>432692.83344662841</v>
      </c>
      <c r="AR188" s="68">
        <f t="shared" si="50"/>
        <v>7423057.318104784</v>
      </c>
      <c r="AS188" s="69">
        <f t="shared" si="51"/>
        <v>2970262.1552664489</v>
      </c>
      <c r="AT188" s="69">
        <f>AS188*INDEX('IGT Commitment Suggestions'!H:H,MATCH(G:G,'IGT Commitment Suggestions'!A:A,0))</f>
        <v>1460366.0520607273</v>
      </c>
      <c r="AU188" s="105">
        <f t="shared" si="58"/>
        <v>289874.84000000003</v>
      </c>
    </row>
    <row r="189" spans="1:47" x14ac:dyDescent="0.2">
      <c r="A189" s="60" t="s">
        <v>730</v>
      </c>
      <c r="B189" s="61" t="s">
        <v>730</v>
      </c>
      <c r="C189" s="61" t="s">
        <v>731</v>
      </c>
      <c r="D189" s="62" t="s">
        <v>731</v>
      </c>
      <c r="E189" s="63" t="s">
        <v>732</v>
      </c>
      <c r="F189" s="62" t="s">
        <v>621</v>
      </c>
      <c r="G189" s="62" t="s">
        <v>33</v>
      </c>
      <c r="H189" s="62" t="str">
        <f t="shared" si="41"/>
        <v>Rural Tarrant</v>
      </c>
      <c r="I189" s="64">
        <f>INDEX('Encounters and MCO Fees'!N:N,MATCH(A:A,'Encounters and MCO Fees'!G:G,0))</f>
        <v>2931253.6074492224</v>
      </c>
      <c r="J189" s="64">
        <f>INDEX('Encounters and MCO Fees'!M:M,MATCH(A:A,'Encounters and MCO Fees'!G:G,0))</f>
        <v>1770703.3101157376</v>
      </c>
      <c r="K189" s="64">
        <f t="shared" si="42"/>
        <v>4701956.9175649602</v>
      </c>
      <c r="L189" s="64">
        <v>-69690.699900984298</v>
      </c>
      <c r="M189" s="64">
        <v>1577596.0780739393</v>
      </c>
      <c r="N189" s="64">
        <f t="shared" si="43"/>
        <v>1507905.378172955</v>
      </c>
      <c r="O189" s="64">
        <v>6855923.1427334249</v>
      </c>
      <c r="P189" s="64">
        <v>5234297.3076650426</v>
      </c>
      <c r="Q189" s="64">
        <f t="shared" si="44"/>
        <v>12090220.450398467</v>
      </c>
      <c r="R189" s="64" t="str">
        <f t="shared" si="45"/>
        <v>Yes</v>
      </c>
      <c r="S189" s="65" t="str">
        <f t="shared" si="45"/>
        <v>Yes</v>
      </c>
      <c r="T189" s="66">
        <f>ROUND(INDEX(Summary!H:H,MATCH(H:H,Summary!A:A,0)),2)</f>
        <v>0</v>
      </c>
      <c r="U189" s="66">
        <f>ROUND(INDEX(Summary!I:I,MATCH(H:H,Summary!A:A,0)),2)</f>
        <v>0.71</v>
      </c>
      <c r="V189" s="67">
        <f t="shared" si="46"/>
        <v>0</v>
      </c>
      <c r="W189" s="67">
        <f t="shared" si="46"/>
        <v>1257199.3501821735</v>
      </c>
      <c r="X189" s="64">
        <f t="shared" si="47"/>
        <v>1257199.3501821735</v>
      </c>
      <c r="Y189" s="64" t="s">
        <v>163</v>
      </c>
      <c r="Z189" s="64" t="s">
        <v>163</v>
      </c>
      <c r="AA189" s="64" t="b">
        <f t="shared" si="52"/>
        <v>1</v>
      </c>
      <c r="AB189" s="64" t="str">
        <f t="shared" si="53"/>
        <v>Yes</v>
      </c>
      <c r="AC189" s="64" t="str">
        <f t="shared" si="53"/>
        <v>Yes</v>
      </c>
      <c r="AD189" s="64" t="str">
        <f t="shared" si="48"/>
        <v>Yes</v>
      </c>
      <c r="AE189" s="66">
        <f t="shared" si="54"/>
        <v>1.63</v>
      </c>
      <c r="AF189" s="66">
        <f t="shared" si="54"/>
        <v>1.56</v>
      </c>
      <c r="AG189" s="64">
        <f t="shared" si="55"/>
        <v>4777943.3801422324</v>
      </c>
      <c r="AH189" s="64">
        <f t="shared" si="55"/>
        <v>2762297.1637805509</v>
      </c>
      <c r="AI189" s="64">
        <f t="shared" si="49"/>
        <v>7540240.5439227838</v>
      </c>
      <c r="AJ189" s="66">
        <v>1.62</v>
      </c>
      <c r="AK189" s="66">
        <v>1.56</v>
      </c>
      <c r="AL189" s="64">
        <f t="shared" si="56"/>
        <v>4748630.8440677403</v>
      </c>
      <c r="AM189" s="64">
        <f t="shared" si="56"/>
        <v>2762297.1637805509</v>
      </c>
      <c r="AN189" s="66">
        <f t="shared" si="57"/>
        <v>1.62</v>
      </c>
      <c r="AO189" s="66">
        <f t="shared" si="57"/>
        <v>2.27</v>
      </c>
      <c r="AP189" s="68">
        <f>IFERROR(INDEX('Encounters and MCO Fees'!Q:Q,MATCH(A:A,'Encounters and MCO Fees'!G:G,0)),0)</f>
        <v>8768127.3580304645</v>
      </c>
      <c r="AQ189" s="68">
        <f>IFERROR(INDEX('Encounters and MCO Fees'!R:R,MATCH(A:A,'Encounters and MCO Fees'!G:G,0)),0)</f>
        <v>542694.26509106613</v>
      </c>
      <c r="AR189" s="68">
        <f t="shared" si="50"/>
        <v>9310821.6231215298</v>
      </c>
      <c r="AS189" s="69">
        <f t="shared" si="51"/>
        <v>3725632.1642758497</v>
      </c>
      <c r="AT189" s="69">
        <f>AS189*INDEX('IGT Commitment Suggestions'!H:H,MATCH(G:G,'IGT Commitment Suggestions'!A:A,0))</f>
        <v>1839430.1710945843</v>
      </c>
      <c r="AU189" s="105">
        <f t="shared" si="58"/>
        <v>365117.04</v>
      </c>
    </row>
    <row r="190" spans="1:47" x14ac:dyDescent="0.2">
      <c r="A190" s="60" t="s">
        <v>733</v>
      </c>
      <c r="B190" s="61" t="s">
        <v>733</v>
      </c>
      <c r="C190" s="61" t="s">
        <v>734</v>
      </c>
      <c r="D190" s="62" t="s">
        <v>734</v>
      </c>
      <c r="E190" s="63" t="s">
        <v>735</v>
      </c>
      <c r="F190" s="62" t="s">
        <v>621</v>
      </c>
      <c r="G190" s="62" t="s">
        <v>32</v>
      </c>
      <c r="H190" s="62" t="str">
        <f t="shared" si="41"/>
        <v>Rural Nueces</v>
      </c>
      <c r="I190" s="64">
        <f>INDEX('Encounters and MCO Fees'!N:N,MATCH(A:A,'Encounters and MCO Fees'!G:G,0))</f>
        <v>1944521.9173631782</v>
      </c>
      <c r="J190" s="64">
        <f>INDEX('Encounters and MCO Fees'!M:M,MATCH(A:A,'Encounters and MCO Fees'!G:G,0))</f>
        <v>2502852.3392627016</v>
      </c>
      <c r="K190" s="64">
        <f t="shared" si="42"/>
        <v>4447374.2566258796</v>
      </c>
      <c r="L190" s="64">
        <v>265286.8321347537</v>
      </c>
      <c r="M190" s="64">
        <v>947557.9243512277</v>
      </c>
      <c r="N190" s="64">
        <f t="shared" si="43"/>
        <v>1212844.7564859814</v>
      </c>
      <c r="O190" s="64">
        <v>788455.33428396564</v>
      </c>
      <c r="P190" s="64">
        <v>2026913.1756334889</v>
      </c>
      <c r="Q190" s="64">
        <f t="shared" si="44"/>
        <v>2815368.5099174548</v>
      </c>
      <c r="R190" s="64" t="str">
        <f t="shared" si="45"/>
        <v>Yes</v>
      </c>
      <c r="S190" s="65" t="str">
        <f t="shared" si="45"/>
        <v>Yes</v>
      </c>
      <c r="T190" s="66">
        <f>ROUND(INDEX(Summary!H:H,MATCH(H:H,Summary!A:A,0)),2)</f>
        <v>0.19</v>
      </c>
      <c r="U190" s="66">
        <f>ROUND(INDEX(Summary!I:I,MATCH(H:H,Summary!A:A,0)),2)</f>
        <v>0.16</v>
      </c>
      <c r="V190" s="67">
        <f t="shared" si="46"/>
        <v>369459.16429900384</v>
      </c>
      <c r="W190" s="67">
        <f t="shared" si="46"/>
        <v>400456.37428203225</v>
      </c>
      <c r="X190" s="64">
        <f t="shared" si="47"/>
        <v>769915.53858103603</v>
      </c>
      <c r="Y190" s="64" t="s">
        <v>163</v>
      </c>
      <c r="Z190" s="64" t="s">
        <v>163</v>
      </c>
      <c r="AA190" s="64" t="b">
        <f t="shared" si="52"/>
        <v>1</v>
      </c>
      <c r="AB190" s="64" t="str">
        <f t="shared" si="53"/>
        <v>Yes</v>
      </c>
      <c r="AC190" s="64" t="str">
        <f t="shared" si="53"/>
        <v>Yes</v>
      </c>
      <c r="AD190" s="64" t="str">
        <f t="shared" si="48"/>
        <v>Yes</v>
      </c>
      <c r="AE190" s="66">
        <f t="shared" si="54"/>
        <v>0.15</v>
      </c>
      <c r="AF190" s="66">
        <f t="shared" si="54"/>
        <v>0.45</v>
      </c>
      <c r="AG190" s="64">
        <f t="shared" si="55"/>
        <v>291678.28760447673</v>
      </c>
      <c r="AH190" s="64">
        <f t="shared" si="55"/>
        <v>1126283.5526682157</v>
      </c>
      <c r="AI190" s="64">
        <f t="shared" si="49"/>
        <v>1417961.8402726925</v>
      </c>
      <c r="AJ190" s="66">
        <v>0.03</v>
      </c>
      <c r="AK190" s="66">
        <v>0.45</v>
      </c>
      <c r="AL190" s="64">
        <f t="shared" si="56"/>
        <v>58335.657520895344</v>
      </c>
      <c r="AM190" s="64">
        <f t="shared" si="56"/>
        <v>1126283.5526682157</v>
      </c>
      <c r="AN190" s="66">
        <f t="shared" si="57"/>
        <v>0.22</v>
      </c>
      <c r="AO190" s="66">
        <f t="shared" si="57"/>
        <v>0.61</v>
      </c>
      <c r="AP190" s="68">
        <f>IFERROR(INDEX('Encounters and MCO Fees'!Q:Q,MATCH(A:A,'Encounters and MCO Fees'!G:G,0)),0)</f>
        <v>1954534.7487701471</v>
      </c>
      <c r="AQ190" s="68">
        <f>IFERROR(INDEX('Encounters and MCO Fees'!R:R,MATCH(A:A,'Encounters and MCO Fees'!G:G,0)),0)</f>
        <v>120805.43278817106</v>
      </c>
      <c r="AR190" s="68">
        <f t="shared" si="50"/>
        <v>2075340.1815583182</v>
      </c>
      <c r="AS190" s="69">
        <f t="shared" si="51"/>
        <v>830426.62024874566</v>
      </c>
      <c r="AT190" s="69">
        <f>AS190*INDEX('IGT Commitment Suggestions'!H:H,MATCH(G:G,'IGT Commitment Suggestions'!A:A,0))</f>
        <v>409963.91405666951</v>
      </c>
      <c r="AU190" s="105">
        <f t="shared" si="58"/>
        <v>81375.64</v>
      </c>
    </row>
    <row r="191" spans="1:47" ht="23.25" x14ac:dyDescent="0.2">
      <c r="A191" s="70" t="s">
        <v>736</v>
      </c>
      <c r="B191" s="61" t="s">
        <v>736</v>
      </c>
      <c r="C191" s="61" t="s">
        <v>737</v>
      </c>
      <c r="D191" s="61" t="s">
        <v>737</v>
      </c>
      <c r="E191" s="63" t="s">
        <v>738</v>
      </c>
      <c r="F191" s="62" t="s">
        <v>621</v>
      </c>
      <c r="G191" s="62" t="s">
        <v>32</v>
      </c>
      <c r="H191" s="62" t="str">
        <f t="shared" si="41"/>
        <v>Rural Nueces</v>
      </c>
      <c r="I191" s="64">
        <f>INDEX('Encounters and MCO Fees'!N:N,MATCH(A:A,'Encounters and MCO Fees'!G:G,0))</f>
        <v>2349638.6702605067</v>
      </c>
      <c r="J191" s="64">
        <f>INDEX('Encounters and MCO Fees'!M:M,MATCH(A:A,'Encounters and MCO Fees'!G:G,0))</f>
        <v>2070759.387150296</v>
      </c>
      <c r="K191" s="64">
        <f t="shared" si="42"/>
        <v>4420398.0574108027</v>
      </c>
      <c r="L191" s="64">
        <v>574168.29259911645</v>
      </c>
      <c r="M191" s="64">
        <v>248898.22755473852</v>
      </c>
      <c r="N191" s="64">
        <f t="shared" si="43"/>
        <v>823066.52015385497</v>
      </c>
      <c r="O191" s="64">
        <v>308651.73259819206</v>
      </c>
      <c r="P191" s="64">
        <v>1490524.8701200164</v>
      </c>
      <c r="Q191" s="64">
        <f t="shared" si="44"/>
        <v>1799176.6027182085</v>
      </c>
      <c r="R191" s="64" t="str">
        <f t="shared" si="45"/>
        <v>Yes</v>
      </c>
      <c r="S191" s="65" t="str">
        <f t="shared" si="45"/>
        <v>Yes</v>
      </c>
      <c r="T191" s="66">
        <f>ROUND(INDEX(Summary!H:H,MATCH(H:H,Summary!A:A,0)),2)</f>
        <v>0.19</v>
      </c>
      <c r="U191" s="66">
        <f>ROUND(INDEX(Summary!I:I,MATCH(H:H,Summary!A:A,0)),2)</f>
        <v>0.16</v>
      </c>
      <c r="V191" s="67">
        <f t="shared" si="46"/>
        <v>446431.34734949627</v>
      </c>
      <c r="W191" s="67">
        <f t="shared" si="46"/>
        <v>331321.50194404734</v>
      </c>
      <c r="X191" s="64">
        <f t="shared" si="47"/>
        <v>777752.84929354361</v>
      </c>
      <c r="Y191" s="64" t="s">
        <v>163</v>
      </c>
      <c r="Z191" s="64" t="s">
        <v>163</v>
      </c>
      <c r="AA191" s="64" t="b">
        <f t="shared" si="52"/>
        <v>1</v>
      </c>
      <c r="AB191" s="64" t="str">
        <f t="shared" si="53"/>
        <v>No</v>
      </c>
      <c r="AC191" s="64" t="str">
        <f t="shared" si="53"/>
        <v>Yes</v>
      </c>
      <c r="AD191" s="64" t="str">
        <f t="shared" si="48"/>
        <v>Yes</v>
      </c>
      <c r="AE191" s="66">
        <f t="shared" si="54"/>
        <v>0</v>
      </c>
      <c r="AF191" s="66">
        <f t="shared" si="54"/>
        <v>0.39</v>
      </c>
      <c r="AG191" s="64">
        <f t="shared" si="55"/>
        <v>0</v>
      </c>
      <c r="AH191" s="64">
        <f t="shared" si="55"/>
        <v>807596.16098861548</v>
      </c>
      <c r="AI191" s="64">
        <f t="shared" si="49"/>
        <v>807596.16098861548</v>
      </c>
      <c r="AJ191" s="66">
        <v>0</v>
      </c>
      <c r="AK191" s="66">
        <v>0.38</v>
      </c>
      <c r="AL191" s="64">
        <f t="shared" si="56"/>
        <v>0</v>
      </c>
      <c r="AM191" s="64">
        <f t="shared" si="56"/>
        <v>786888.56711711246</v>
      </c>
      <c r="AN191" s="66">
        <f t="shared" si="57"/>
        <v>0.19</v>
      </c>
      <c r="AO191" s="66">
        <f t="shared" si="57"/>
        <v>0.54</v>
      </c>
      <c r="AP191" s="68">
        <f>IFERROR(INDEX('Encounters and MCO Fees'!Q:Q,MATCH(A:A,'Encounters and MCO Fees'!G:G,0)),0)</f>
        <v>1564641.4164106562</v>
      </c>
      <c r="AQ191" s="68">
        <f>IFERROR(INDEX('Encounters and MCO Fees'!R:R,MATCH(A:A,'Encounters and MCO Fees'!G:G,0)),0)</f>
        <v>96297.562347362124</v>
      </c>
      <c r="AR191" s="68">
        <f t="shared" si="50"/>
        <v>1660938.9787580182</v>
      </c>
      <c r="AS191" s="69">
        <f t="shared" si="51"/>
        <v>664608.1229602336</v>
      </c>
      <c r="AT191" s="69">
        <f>AS191*INDEX('IGT Commitment Suggestions'!H:H,MATCH(G:G,'IGT Commitment Suggestions'!A:A,0))</f>
        <v>328102.85792743432</v>
      </c>
      <c r="AU191" s="105">
        <f t="shared" si="58"/>
        <v>65126.66</v>
      </c>
    </row>
    <row r="192" spans="1:47" x14ac:dyDescent="0.2">
      <c r="A192" s="60" t="s">
        <v>739</v>
      </c>
      <c r="B192" s="61" t="s">
        <v>739</v>
      </c>
      <c r="C192" s="61" t="s">
        <v>740</v>
      </c>
      <c r="D192" s="62" t="s">
        <v>740</v>
      </c>
      <c r="E192" s="63" t="s">
        <v>741</v>
      </c>
      <c r="F192" s="62" t="s">
        <v>162</v>
      </c>
      <c r="G192" s="62" t="s">
        <v>25</v>
      </c>
      <c r="H192" s="62" t="str">
        <f t="shared" si="41"/>
        <v>Urban Harris</v>
      </c>
      <c r="I192" s="64">
        <f>INDEX('Encounters and MCO Fees'!N:N,MATCH(A:A,'Encounters and MCO Fees'!G:G,0))</f>
        <v>653342.34040159476</v>
      </c>
      <c r="J192" s="64">
        <f>INDEX('Encounters and MCO Fees'!M:M,MATCH(A:A,'Encounters and MCO Fees'!G:G,0))</f>
        <v>240444.60891458724</v>
      </c>
      <c r="K192" s="64">
        <f t="shared" si="42"/>
        <v>893786.94931618194</v>
      </c>
      <c r="L192" s="64">
        <v>476305.81854682497</v>
      </c>
      <c r="M192" s="64">
        <v>513179.54211421276</v>
      </c>
      <c r="N192" s="64">
        <f t="shared" si="43"/>
        <v>989485.36066103773</v>
      </c>
      <c r="O192" s="64">
        <v>952195.25474275835</v>
      </c>
      <c r="P192" s="64">
        <v>611138.44266000087</v>
      </c>
      <c r="Q192" s="64">
        <f t="shared" si="44"/>
        <v>1563333.6974027592</v>
      </c>
      <c r="R192" s="64" t="str">
        <f t="shared" si="45"/>
        <v>Yes</v>
      </c>
      <c r="S192" s="65" t="str">
        <f t="shared" si="45"/>
        <v>Yes</v>
      </c>
      <c r="T192" s="66">
        <f>ROUND(INDEX(Summary!H:H,MATCH(H:H,Summary!A:A,0)),2)</f>
        <v>1.89</v>
      </c>
      <c r="U192" s="66">
        <f>ROUND(INDEX(Summary!I:I,MATCH(H:H,Summary!A:A,0)),2)</f>
        <v>0.41</v>
      </c>
      <c r="V192" s="67">
        <f t="shared" si="46"/>
        <v>1234817.023359014</v>
      </c>
      <c r="W192" s="67">
        <f t="shared" si="46"/>
        <v>98582.289654980763</v>
      </c>
      <c r="X192" s="64">
        <f t="shared" si="47"/>
        <v>1333399.3130139946</v>
      </c>
      <c r="Y192" s="64" t="s">
        <v>163</v>
      </c>
      <c r="Z192" s="64" t="s">
        <v>163</v>
      </c>
      <c r="AA192" s="64" t="b">
        <f t="shared" si="52"/>
        <v>1</v>
      </c>
      <c r="AB192" s="64" t="str">
        <f t="shared" si="53"/>
        <v>No</v>
      </c>
      <c r="AC192" s="64" t="str">
        <f t="shared" si="53"/>
        <v>Yes</v>
      </c>
      <c r="AD192" s="64" t="str">
        <f t="shared" si="48"/>
        <v>Yes</v>
      </c>
      <c r="AE192" s="66">
        <f t="shared" si="54"/>
        <v>0</v>
      </c>
      <c r="AF192" s="66">
        <f t="shared" si="54"/>
        <v>1.49</v>
      </c>
      <c r="AG192" s="64">
        <f t="shared" si="55"/>
        <v>0</v>
      </c>
      <c r="AH192" s="64">
        <f t="shared" si="55"/>
        <v>358262.46728273499</v>
      </c>
      <c r="AI192" s="64">
        <f t="shared" si="49"/>
        <v>358262.46728273499</v>
      </c>
      <c r="AJ192" s="66">
        <v>0</v>
      </c>
      <c r="AK192" s="66">
        <v>0.02</v>
      </c>
      <c r="AL192" s="64">
        <f t="shared" si="56"/>
        <v>0</v>
      </c>
      <c r="AM192" s="64">
        <f t="shared" si="56"/>
        <v>4808.892178291745</v>
      </c>
      <c r="AN192" s="66">
        <f t="shared" si="57"/>
        <v>1.89</v>
      </c>
      <c r="AO192" s="66">
        <f t="shared" si="57"/>
        <v>0.43</v>
      </c>
      <c r="AP192" s="68">
        <f>IFERROR(INDEX('Encounters and MCO Fees'!Q:Q,MATCH(A:A,'Encounters and MCO Fees'!G:G,0)),0)</f>
        <v>1338208.2051922865</v>
      </c>
      <c r="AQ192" s="68">
        <f>IFERROR(INDEX('Encounters and MCO Fees'!R:R,MATCH(A:A,'Encounters and MCO Fees'!G:G,0)),0)</f>
        <v>84953.299706373858</v>
      </c>
      <c r="AR192" s="68">
        <f t="shared" si="50"/>
        <v>1423161.5048986604</v>
      </c>
      <c r="AS192" s="69">
        <f t="shared" si="51"/>
        <v>569463.84457015002</v>
      </c>
      <c r="AT192" s="69">
        <f>AS192*INDEX('IGT Commitment Suggestions'!H:H,MATCH(G:G,'IGT Commitment Suggestions'!A:A,0))</f>
        <v>250347.86441676581</v>
      </c>
      <c r="AU192" s="105">
        <f t="shared" si="58"/>
        <v>49692.71</v>
      </c>
    </row>
    <row r="193" spans="1:47" x14ac:dyDescent="0.2">
      <c r="A193" s="60" t="s">
        <v>742</v>
      </c>
      <c r="B193" s="61" t="s">
        <v>742</v>
      </c>
      <c r="C193" s="61" t="s">
        <v>743</v>
      </c>
      <c r="D193" s="62" t="s">
        <v>743</v>
      </c>
      <c r="E193" s="63" t="s">
        <v>744</v>
      </c>
      <c r="F193" s="62" t="s">
        <v>621</v>
      </c>
      <c r="G193" s="62" t="s">
        <v>30</v>
      </c>
      <c r="H193" s="62" t="str">
        <f t="shared" si="41"/>
        <v>Rural MRSA Northeast</v>
      </c>
      <c r="I193" s="64">
        <f>INDEX('Encounters and MCO Fees'!N:N,MATCH(A:A,'Encounters and MCO Fees'!G:G,0))</f>
        <v>4589817.698815763</v>
      </c>
      <c r="J193" s="64">
        <f>INDEX('Encounters and MCO Fees'!M:M,MATCH(A:A,'Encounters and MCO Fees'!G:G,0))</f>
        <v>2856683.8175134729</v>
      </c>
      <c r="K193" s="64">
        <f t="shared" si="42"/>
        <v>7446501.5163292363</v>
      </c>
      <c r="L193" s="64">
        <v>-288082.40095327306</v>
      </c>
      <c r="M193" s="64">
        <v>741442.84677080601</v>
      </c>
      <c r="N193" s="64">
        <f t="shared" si="43"/>
        <v>453360.44581753295</v>
      </c>
      <c r="O193" s="64">
        <v>-420026.39408473903</v>
      </c>
      <c r="P193" s="64">
        <v>1672277.5545201327</v>
      </c>
      <c r="Q193" s="64">
        <f t="shared" si="44"/>
        <v>1252251.1604353937</v>
      </c>
      <c r="R193" s="64" t="str">
        <f t="shared" si="45"/>
        <v>No</v>
      </c>
      <c r="S193" s="65" t="str">
        <f t="shared" si="45"/>
        <v>Yes</v>
      </c>
      <c r="T193" s="66">
        <f>ROUND(INDEX(Summary!H:H,MATCH(H:H,Summary!A:A,0)),2)</f>
        <v>0</v>
      </c>
      <c r="U193" s="66">
        <f>ROUND(INDEX(Summary!I:I,MATCH(H:H,Summary!A:A,0)),2)</f>
        <v>0.32</v>
      </c>
      <c r="V193" s="67">
        <f t="shared" si="46"/>
        <v>0</v>
      </c>
      <c r="W193" s="67">
        <f t="shared" si="46"/>
        <v>914138.82160431135</v>
      </c>
      <c r="X193" s="64">
        <f t="shared" si="47"/>
        <v>914138.82160431135</v>
      </c>
      <c r="Y193" s="64" t="s">
        <v>163</v>
      </c>
      <c r="Z193" s="64" t="s">
        <v>163</v>
      </c>
      <c r="AA193" s="64" t="b">
        <f t="shared" si="52"/>
        <v>1</v>
      </c>
      <c r="AB193" s="64" t="str">
        <f t="shared" si="53"/>
        <v>No</v>
      </c>
      <c r="AC193" s="64" t="str">
        <f t="shared" si="53"/>
        <v>Yes</v>
      </c>
      <c r="AD193" s="64" t="str">
        <f t="shared" si="48"/>
        <v>Yes</v>
      </c>
      <c r="AE193" s="66">
        <f t="shared" si="54"/>
        <v>0</v>
      </c>
      <c r="AF193" s="66">
        <f t="shared" si="54"/>
        <v>0.18</v>
      </c>
      <c r="AG193" s="64">
        <f t="shared" si="55"/>
        <v>0</v>
      </c>
      <c r="AH193" s="64">
        <f t="shared" si="55"/>
        <v>514203.08715242508</v>
      </c>
      <c r="AI193" s="64">
        <f t="shared" si="49"/>
        <v>514203.08715242508</v>
      </c>
      <c r="AJ193" s="66">
        <v>0</v>
      </c>
      <c r="AK193" s="66">
        <v>0.18</v>
      </c>
      <c r="AL193" s="64">
        <f t="shared" si="56"/>
        <v>0</v>
      </c>
      <c r="AM193" s="64">
        <f t="shared" si="56"/>
        <v>514203.08715242508</v>
      </c>
      <c r="AN193" s="66">
        <f t="shared" si="57"/>
        <v>0</v>
      </c>
      <c r="AO193" s="66">
        <f t="shared" si="57"/>
        <v>0.5</v>
      </c>
      <c r="AP193" s="68">
        <f>IFERROR(INDEX('Encounters and MCO Fees'!Q:Q,MATCH(A:A,'Encounters and MCO Fees'!G:G,0)),0)</f>
        <v>1428341.9087567364</v>
      </c>
      <c r="AQ193" s="68">
        <f>IFERROR(INDEX('Encounters and MCO Fees'!R:R,MATCH(A:A,'Encounters and MCO Fees'!G:G,0)),0)</f>
        <v>87983.539120479443</v>
      </c>
      <c r="AR193" s="68">
        <f t="shared" si="50"/>
        <v>1516325.4478772159</v>
      </c>
      <c r="AS193" s="69">
        <f t="shared" si="51"/>
        <v>606742.46471358929</v>
      </c>
      <c r="AT193" s="69">
        <f>AS193*INDEX('IGT Commitment Suggestions'!H:H,MATCH(G:G,'IGT Commitment Suggestions'!A:A,0))</f>
        <v>296710.67323967966</v>
      </c>
      <c r="AU193" s="105">
        <f t="shared" si="58"/>
        <v>58895.48</v>
      </c>
    </row>
    <row r="194" spans="1:47" ht="23.25" x14ac:dyDescent="0.2">
      <c r="A194" s="60" t="s">
        <v>745</v>
      </c>
      <c r="B194" s="61" t="s">
        <v>745</v>
      </c>
      <c r="C194" s="61" t="s">
        <v>746</v>
      </c>
      <c r="D194" s="62" t="s">
        <v>746</v>
      </c>
      <c r="E194" s="63" t="s">
        <v>747</v>
      </c>
      <c r="F194" s="62" t="s">
        <v>621</v>
      </c>
      <c r="G194" s="62" t="s">
        <v>34</v>
      </c>
      <c r="H194" s="62" t="str">
        <f t="shared" si="41"/>
        <v>Rural Travis</v>
      </c>
      <c r="I194" s="64">
        <f>INDEX('Encounters and MCO Fees'!N:N,MATCH(A:A,'Encounters and MCO Fees'!G:G,0))</f>
        <v>2264728.0238580136</v>
      </c>
      <c r="J194" s="64">
        <f>INDEX('Encounters and MCO Fees'!M:M,MATCH(A:A,'Encounters and MCO Fees'!G:G,0))</f>
        <v>2614288.8308654395</v>
      </c>
      <c r="K194" s="64">
        <f t="shared" si="42"/>
        <v>4879016.8547234535</v>
      </c>
      <c r="L194" s="64">
        <v>323218.61667938018</v>
      </c>
      <c r="M194" s="64">
        <v>574645.18727765442</v>
      </c>
      <c r="N194" s="64">
        <f t="shared" si="43"/>
        <v>897863.8039570346</v>
      </c>
      <c r="O194" s="64">
        <v>968372.01167079201</v>
      </c>
      <c r="P194" s="64">
        <v>966466.51749661192</v>
      </c>
      <c r="Q194" s="64">
        <f t="shared" si="44"/>
        <v>1934838.5291674039</v>
      </c>
      <c r="R194" s="64" t="str">
        <f t="shared" si="45"/>
        <v>Yes</v>
      </c>
      <c r="S194" s="65" t="str">
        <f t="shared" si="45"/>
        <v>Yes</v>
      </c>
      <c r="T194" s="66">
        <f>ROUND(INDEX(Summary!H:H,MATCH(H:H,Summary!A:A,0)),2)</f>
        <v>0.18</v>
      </c>
      <c r="U194" s="66">
        <f>ROUND(INDEX(Summary!I:I,MATCH(H:H,Summary!A:A,0)),2)</f>
        <v>0.18</v>
      </c>
      <c r="V194" s="67">
        <f t="shared" si="46"/>
        <v>407651.0442944424</v>
      </c>
      <c r="W194" s="67">
        <f t="shared" si="46"/>
        <v>470571.98955577909</v>
      </c>
      <c r="X194" s="64">
        <f t="shared" si="47"/>
        <v>878223.03385022143</v>
      </c>
      <c r="Y194" s="64" t="s">
        <v>163</v>
      </c>
      <c r="Z194" s="64" t="s">
        <v>163</v>
      </c>
      <c r="AA194" s="64" t="b">
        <f t="shared" si="52"/>
        <v>1</v>
      </c>
      <c r="AB194" s="64" t="str">
        <f t="shared" si="53"/>
        <v>Yes</v>
      </c>
      <c r="AC194" s="64" t="str">
        <f t="shared" si="53"/>
        <v>Yes</v>
      </c>
      <c r="AD194" s="64" t="str">
        <f t="shared" si="48"/>
        <v>Yes</v>
      </c>
      <c r="AE194" s="66">
        <f t="shared" si="54"/>
        <v>0.17</v>
      </c>
      <c r="AF194" s="66">
        <f t="shared" si="54"/>
        <v>0.13</v>
      </c>
      <c r="AG194" s="64">
        <f t="shared" si="55"/>
        <v>385003.76405586232</v>
      </c>
      <c r="AH194" s="64">
        <f t="shared" si="55"/>
        <v>339857.54801250715</v>
      </c>
      <c r="AI194" s="64">
        <f t="shared" si="49"/>
        <v>724861.31206836947</v>
      </c>
      <c r="AJ194" s="66">
        <v>0.14000000000000001</v>
      </c>
      <c r="AK194" s="66">
        <v>0.12</v>
      </c>
      <c r="AL194" s="64">
        <f t="shared" si="56"/>
        <v>317061.92334012192</v>
      </c>
      <c r="AM194" s="64">
        <f t="shared" si="56"/>
        <v>313714.65970385273</v>
      </c>
      <c r="AN194" s="66">
        <f t="shared" si="57"/>
        <v>0.32</v>
      </c>
      <c r="AO194" s="66">
        <f t="shared" si="57"/>
        <v>0.3</v>
      </c>
      <c r="AP194" s="68">
        <f>IFERROR(INDEX('Encounters and MCO Fees'!Q:Q,MATCH(A:A,'Encounters and MCO Fees'!G:G,0)),0)</f>
        <v>1508999.6168941963</v>
      </c>
      <c r="AQ194" s="68">
        <f>IFERROR(INDEX('Encounters and MCO Fees'!R:R,MATCH(A:A,'Encounters and MCO Fees'!G:G,0)),0)</f>
        <v>93298.43815822975</v>
      </c>
      <c r="AR194" s="68">
        <f t="shared" si="50"/>
        <v>1602298.0550524259</v>
      </c>
      <c r="AS194" s="69">
        <f t="shared" si="51"/>
        <v>641143.54374867782</v>
      </c>
      <c r="AT194" s="69">
        <f>AS194*INDEX('IGT Commitment Suggestions'!H:H,MATCH(G:G,'IGT Commitment Suggestions'!A:A,0))</f>
        <v>314317.11175968865</v>
      </c>
      <c r="AU194" s="105">
        <f t="shared" si="58"/>
        <v>62390.26</v>
      </c>
    </row>
    <row r="195" spans="1:47" ht="23.25" x14ac:dyDescent="0.2">
      <c r="A195" s="60" t="s">
        <v>748</v>
      </c>
      <c r="B195" s="61" t="s">
        <v>748</v>
      </c>
      <c r="C195" s="61" t="s">
        <v>749</v>
      </c>
      <c r="D195" s="62" t="s">
        <v>749</v>
      </c>
      <c r="E195" s="63" t="s">
        <v>750</v>
      </c>
      <c r="F195" s="62" t="s">
        <v>657</v>
      </c>
      <c r="G195" s="62" t="s">
        <v>25</v>
      </c>
      <c r="H195" s="62" t="str">
        <f t="shared" si="41"/>
        <v>Non-State-Owned IMD Harris</v>
      </c>
      <c r="I195" s="64">
        <f>INDEX('Encounters and MCO Fees'!N:N,MATCH(A:A,'Encounters and MCO Fees'!G:G,0))</f>
        <v>3839900.9663499147</v>
      </c>
      <c r="J195" s="64">
        <f>INDEX('Encounters and MCO Fees'!M:M,MATCH(A:A,'Encounters and MCO Fees'!G:G,0))</f>
        <v>0</v>
      </c>
      <c r="K195" s="64">
        <f t="shared" si="42"/>
        <v>3839900.9663499147</v>
      </c>
      <c r="L195" s="64">
        <v>779227.6799999997</v>
      </c>
      <c r="M195" s="64">
        <v>0</v>
      </c>
      <c r="N195" s="64">
        <f t="shared" si="43"/>
        <v>779227.6799999997</v>
      </c>
      <c r="O195" s="64">
        <v>774580.02446387755</v>
      </c>
      <c r="P195" s="64">
        <v>0</v>
      </c>
      <c r="Q195" s="64">
        <f t="shared" si="44"/>
        <v>774580.02446387755</v>
      </c>
      <c r="R195" s="64" t="str">
        <f t="shared" si="45"/>
        <v>Yes</v>
      </c>
      <c r="S195" s="65" t="str">
        <f t="shared" si="45"/>
        <v>No</v>
      </c>
      <c r="T195" s="66">
        <f>ROUND(INDEX(Summary!H:H,MATCH(H:H,Summary!A:A,0)),2)</f>
        <v>0.22</v>
      </c>
      <c r="U195" s="66">
        <f>ROUND(INDEX(Summary!I:I,MATCH(H:H,Summary!A:A,0)),2)</f>
        <v>0</v>
      </c>
      <c r="V195" s="67">
        <f t="shared" si="46"/>
        <v>844778.2125969812</v>
      </c>
      <c r="W195" s="67">
        <f t="shared" si="46"/>
        <v>0</v>
      </c>
      <c r="X195" s="64">
        <f t="shared" si="47"/>
        <v>844778.2125969812</v>
      </c>
      <c r="Y195" s="64" t="s">
        <v>163</v>
      </c>
      <c r="Z195" s="64" t="s">
        <v>163</v>
      </c>
      <c r="AA195" s="64" t="b">
        <f t="shared" si="52"/>
        <v>1</v>
      </c>
      <c r="AB195" s="64" t="str">
        <f t="shared" si="53"/>
        <v>No</v>
      </c>
      <c r="AC195" s="64" t="str">
        <f t="shared" si="53"/>
        <v>No</v>
      </c>
      <c r="AD195" s="64" t="str">
        <f t="shared" si="48"/>
        <v>No</v>
      </c>
      <c r="AE195" s="66">
        <f t="shared" si="54"/>
        <v>0</v>
      </c>
      <c r="AF195" s="66">
        <f t="shared" si="54"/>
        <v>0</v>
      </c>
      <c r="AG195" s="64">
        <f t="shared" si="55"/>
        <v>0</v>
      </c>
      <c r="AH195" s="64">
        <f t="shared" si="55"/>
        <v>0</v>
      </c>
      <c r="AI195" s="64">
        <f t="shared" si="49"/>
        <v>0</v>
      </c>
      <c r="AJ195" s="66">
        <v>0</v>
      </c>
      <c r="AK195" s="66">
        <v>0</v>
      </c>
      <c r="AL195" s="64">
        <f t="shared" si="56"/>
        <v>0</v>
      </c>
      <c r="AM195" s="64">
        <f t="shared" si="56"/>
        <v>0</v>
      </c>
      <c r="AN195" s="66">
        <f t="shared" si="57"/>
        <v>0.22</v>
      </c>
      <c r="AO195" s="66">
        <f t="shared" si="57"/>
        <v>0</v>
      </c>
      <c r="AP195" s="68">
        <f>IFERROR(INDEX('Encounters and MCO Fees'!Q:Q,MATCH(A:A,'Encounters and MCO Fees'!G:G,0)),0)</f>
        <v>844778.2125969812</v>
      </c>
      <c r="AQ195" s="68">
        <f>IFERROR(INDEX('Encounters and MCO Fees'!R:R,MATCH(A:A,'Encounters and MCO Fees'!G:G,0)),0)</f>
        <v>51538.193341460399</v>
      </c>
      <c r="AR195" s="68">
        <f t="shared" si="50"/>
        <v>896316.40593844163</v>
      </c>
      <c r="AS195" s="69">
        <f t="shared" si="51"/>
        <v>358652.04667220812</v>
      </c>
      <c r="AT195" s="69">
        <f>AS195*INDEX('IGT Commitment Suggestions'!H:H,MATCH(G:G,'IGT Commitment Suggestions'!A:A,0))</f>
        <v>157670.71923743337</v>
      </c>
      <c r="AU195" s="105">
        <f t="shared" si="58"/>
        <v>31296.79</v>
      </c>
    </row>
    <row r="196" spans="1:47" ht="23.25" x14ac:dyDescent="0.2">
      <c r="A196" s="60" t="s">
        <v>751</v>
      </c>
      <c r="B196" s="61" t="s">
        <v>751</v>
      </c>
      <c r="C196" s="61" t="s">
        <v>752</v>
      </c>
      <c r="D196" s="62" t="s">
        <v>752</v>
      </c>
      <c r="E196" s="63" t="s">
        <v>753</v>
      </c>
      <c r="F196" s="62" t="s">
        <v>621</v>
      </c>
      <c r="G196" s="62" t="s">
        <v>32</v>
      </c>
      <c r="H196" s="62" t="str">
        <f t="shared" si="41"/>
        <v>Rural Nueces</v>
      </c>
      <c r="I196" s="64">
        <f>INDEX('Encounters and MCO Fees'!N:N,MATCH(A:A,'Encounters and MCO Fees'!G:G,0))</f>
        <v>2490203.0236486034</v>
      </c>
      <c r="J196" s="64">
        <f>INDEX('Encounters and MCO Fees'!M:M,MATCH(A:A,'Encounters and MCO Fees'!G:G,0))</f>
        <v>1734843.6166700753</v>
      </c>
      <c r="K196" s="64">
        <f t="shared" si="42"/>
        <v>4225046.6403186787</v>
      </c>
      <c r="L196" s="64">
        <v>116325.37280569272</v>
      </c>
      <c r="M196" s="64">
        <v>418107.01805411116</v>
      </c>
      <c r="N196" s="64">
        <f t="shared" si="43"/>
        <v>534432.39085980388</v>
      </c>
      <c r="O196" s="64">
        <v>1201807.603084899</v>
      </c>
      <c r="P196" s="64">
        <v>1844792.2171712522</v>
      </c>
      <c r="Q196" s="64">
        <f t="shared" si="44"/>
        <v>3046599.8202561513</v>
      </c>
      <c r="R196" s="64" t="str">
        <f t="shared" si="45"/>
        <v>Yes</v>
      </c>
      <c r="S196" s="65" t="str">
        <f t="shared" si="45"/>
        <v>Yes</v>
      </c>
      <c r="T196" s="66">
        <f>ROUND(INDEX(Summary!H:H,MATCH(H:H,Summary!A:A,0)),2)</f>
        <v>0.19</v>
      </c>
      <c r="U196" s="66">
        <f>ROUND(INDEX(Summary!I:I,MATCH(H:H,Summary!A:A,0)),2)</f>
        <v>0.16</v>
      </c>
      <c r="V196" s="67">
        <f t="shared" si="46"/>
        <v>473138.57449323463</v>
      </c>
      <c r="W196" s="67">
        <f t="shared" si="46"/>
        <v>277574.97866721207</v>
      </c>
      <c r="X196" s="64">
        <f t="shared" si="47"/>
        <v>750713.5531604467</v>
      </c>
      <c r="Y196" s="64" t="s">
        <v>163</v>
      </c>
      <c r="Z196" s="64" t="s">
        <v>163</v>
      </c>
      <c r="AA196" s="64" t="b">
        <f t="shared" si="52"/>
        <v>1</v>
      </c>
      <c r="AB196" s="64" t="str">
        <f t="shared" si="53"/>
        <v>Yes</v>
      </c>
      <c r="AC196" s="64" t="str">
        <f t="shared" si="53"/>
        <v>Yes</v>
      </c>
      <c r="AD196" s="64" t="str">
        <f t="shared" si="48"/>
        <v>Yes</v>
      </c>
      <c r="AE196" s="66">
        <f t="shared" si="54"/>
        <v>0.2</v>
      </c>
      <c r="AF196" s="66">
        <f t="shared" si="54"/>
        <v>0.63</v>
      </c>
      <c r="AG196" s="64">
        <f t="shared" si="55"/>
        <v>498040.60472972068</v>
      </c>
      <c r="AH196" s="64">
        <f t="shared" si="55"/>
        <v>1092951.4785021474</v>
      </c>
      <c r="AI196" s="64">
        <f t="shared" si="49"/>
        <v>1590992.083231868</v>
      </c>
      <c r="AJ196" s="66">
        <v>0.04</v>
      </c>
      <c r="AK196" s="66">
        <v>0.62</v>
      </c>
      <c r="AL196" s="64">
        <f t="shared" si="56"/>
        <v>99608.120945944131</v>
      </c>
      <c r="AM196" s="64">
        <f t="shared" si="56"/>
        <v>1075603.0423354467</v>
      </c>
      <c r="AN196" s="66">
        <f t="shared" si="57"/>
        <v>0.23</v>
      </c>
      <c r="AO196" s="66">
        <f t="shared" si="57"/>
        <v>0.78</v>
      </c>
      <c r="AP196" s="68">
        <f>IFERROR(INDEX('Encounters and MCO Fees'!Q:Q,MATCH(A:A,'Encounters and MCO Fees'!G:G,0)),0)</f>
        <v>1925924.7164418376</v>
      </c>
      <c r="AQ196" s="68">
        <f>IFERROR(INDEX('Encounters and MCO Fees'!R:R,MATCH(A:A,'Encounters and MCO Fees'!G:G,0)),0)</f>
        <v>118735.02482364848</v>
      </c>
      <c r="AR196" s="68">
        <f t="shared" si="50"/>
        <v>2044659.741265486</v>
      </c>
      <c r="AS196" s="69">
        <f t="shared" si="51"/>
        <v>818150.14886997174</v>
      </c>
      <c r="AT196" s="69">
        <f>AS196*INDEX('IGT Commitment Suggestions'!H:H,MATCH(G:G,'IGT Commitment Suggestions'!A:A,0))</f>
        <v>403903.28192551347</v>
      </c>
      <c r="AU196" s="105">
        <f t="shared" si="58"/>
        <v>80172.639999999999</v>
      </c>
    </row>
    <row r="197" spans="1:47" ht="23.25" x14ac:dyDescent="0.2">
      <c r="A197" s="60" t="s">
        <v>754</v>
      </c>
      <c r="B197" s="61" t="s">
        <v>754</v>
      </c>
      <c r="C197" s="61" t="s">
        <v>755</v>
      </c>
      <c r="D197" s="62" t="s">
        <v>755</v>
      </c>
      <c r="E197" s="63" t="s">
        <v>756</v>
      </c>
      <c r="F197" s="62" t="s">
        <v>621</v>
      </c>
      <c r="G197" s="62" t="s">
        <v>22</v>
      </c>
      <c r="H197" s="62" t="str">
        <f t="shared" ref="H197:H260" si="59">CONCATENATE(F197," ",G197)</f>
        <v>Rural Bexar</v>
      </c>
      <c r="I197" s="64">
        <f>INDEX('Encounters and MCO Fees'!N:N,MATCH(A:A,'Encounters and MCO Fees'!G:G,0))</f>
        <v>1469960.3103553012</v>
      </c>
      <c r="J197" s="64">
        <f>INDEX('Encounters and MCO Fees'!M:M,MATCH(A:A,'Encounters and MCO Fees'!G:G,0))</f>
        <v>2322918.1695741685</v>
      </c>
      <c r="K197" s="64">
        <f t="shared" ref="K197:K260" si="60">I197+J197</f>
        <v>3792878.4799294695</v>
      </c>
      <c r="L197" s="64">
        <v>790210.66905859625</v>
      </c>
      <c r="M197" s="64">
        <v>546917.2339417825</v>
      </c>
      <c r="N197" s="64">
        <f t="shared" ref="N197:N260" si="61">+L197+M197</f>
        <v>1337127.9030003787</v>
      </c>
      <c r="O197" s="64">
        <v>1769072.6129895768</v>
      </c>
      <c r="P197" s="64">
        <v>1709151.2752780702</v>
      </c>
      <c r="Q197" s="64">
        <f t="shared" ref="Q197:Q260" si="62">O197+P197</f>
        <v>3478223.888267647</v>
      </c>
      <c r="R197" s="64" t="str">
        <f t="shared" ref="R197:S260" si="63">IF(O197&gt;0,"Yes","No")</f>
        <v>Yes</v>
      </c>
      <c r="S197" s="65" t="str">
        <f t="shared" si="63"/>
        <v>Yes</v>
      </c>
      <c r="T197" s="66">
        <f>ROUND(INDEX(Summary!H:H,MATCH(H:H,Summary!A:A,0)),2)</f>
        <v>0.63</v>
      </c>
      <c r="U197" s="66">
        <f>ROUND(INDEX(Summary!I:I,MATCH(H:H,Summary!A:A,0)),2)</f>
        <v>0.18</v>
      </c>
      <c r="V197" s="67">
        <f t="shared" ref="V197:W260" si="64">+T197*I197</f>
        <v>926074.99552383984</v>
      </c>
      <c r="W197" s="67">
        <f t="shared" si="64"/>
        <v>418125.27052335034</v>
      </c>
      <c r="X197" s="64">
        <f t="shared" ref="X197:X260" si="65">+V197+W197</f>
        <v>1344200.2660471902</v>
      </c>
      <c r="Y197" s="64" t="s">
        <v>163</v>
      </c>
      <c r="Z197" s="64" t="s">
        <v>163</v>
      </c>
      <c r="AA197" s="64" t="b">
        <f t="shared" si="52"/>
        <v>1</v>
      </c>
      <c r="AB197" s="64" t="str">
        <f t="shared" si="53"/>
        <v>Yes</v>
      </c>
      <c r="AC197" s="64" t="str">
        <f t="shared" si="53"/>
        <v>Yes</v>
      </c>
      <c r="AD197" s="64" t="str">
        <f t="shared" ref="AD197:AD260" si="66">IF(AI197&gt;0,"Yes","No")</f>
        <v>Yes</v>
      </c>
      <c r="AE197" s="66">
        <f t="shared" si="54"/>
        <v>0.4</v>
      </c>
      <c r="AF197" s="66">
        <f t="shared" si="54"/>
        <v>0.39</v>
      </c>
      <c r="AG197" s="64">
        <f t="shared" si="55"/>
        <v>587984.12414212048</v>
      </c>
      <c r="AH197" s="64">
        <f t="shared" si="55"/>
        <v>905938.08613392571</v>
      </c>
      <c r="AI197" s="64">
        <f t="shared" ref="AI197:AI260" si="67">AG197+AH197</f>
        <v>1493922.2102760463</v>
      </c>
      <c r="AJ197" s="66">
        <v>0.28999999999999998</v>
      </c>
      <c r="AK197" s="66">
        <v>0.38</v>
      </c>
      <c r="AL197" s="64">
        <f t="shared" si="56"/>
        <v>426288.49000303732</v>
      </c>
      <c r="AM197" s="64">
        <f t="shared" si="56"/>
        <v>882708.90443818399</v>
      </c>
      <c r="AN197" s="66">
        <f t="shared" si="57"/>
        <v>0.91999999999999993</v>
      </c>
      <c r="AO197" s="66">
        <f t="shared" si="57"/>
        <v>0.56000000000000005</v>
      </c>
      <c r="AP197" s="68">
        <f>IFERROR(INDEX('Encounters and MCO Fees'!Q:Q,MATCH(A:A,'Encounters and MCO Fees'!G:G,0)),0)</f>
        <v>2653197.6604884118</v>
      </c>
      <c r="AQ197" s="68">
        <f>IFERROR(INDEX('Encounters and MCO Fees'!R:R,MATCH(A:A,'Encounters and MCO Fees'!G:G,0)),0)</f>
        <v>163620.27001482778</v>
      </c>
      <c r="AR197" s="68">
        <f t="shared" ref="AR197:AR260" si="68">AP197+AQ197</f>
        <v>2816817.9305032394</v>
      </c>
      <c r="AS197" s="69">
        <f t="shared" ref="AS197:AS260" si="69">$AS$2*AR197*1.08</f>
        <v>1127121.5267115664</v>
      </c>
      <c r="AT197" s="69">
        <f>AS197*INDEX('IGT Commitment Suggestions'!H:H,MATCH(G:G,'IGT Commitment Suggestions'!A:A,0))</f>
        <v>492696.83414236119</v>
      </c>
      <c r="AU197" s="105">
        <f t="shared" si="58"/>
        <v>97797.68</v>
      </c>
    </row>
    <row r="198" spans="1:47" x14ac:dyDescent="0.2">
      <c r="A198" s="60" t="s">
        <v>757</v>
      </c>
      <c r="B198" s="61" t="s">
        <v>758</v>
      </c>
      <c r="C198" s="61" t="s">
        <v>759</v>
      </c>
      <c r="D198" s="62" t="s">
        <v>759</v>
      </c>
      <c r="E198" s="63" t="s">
        <v>760</v>
      </c>
      <c r="F198" s="62" t="s">
        <v>162</v>
      </c>
      <c r="G198" s="62" t="s">
        <v>23</v>
      </c>
      <c r="H198" s="62" t="str">
        <f t="shared" si="59"/>
        <v>Urban Dallas</v>
      </c>
      <c r="I198" s="64">
        <f>INDEX('Encounters and MCO Fees'!N:N,MATCH(A:A,'Encounters and MCO Fees'!G:G,0))</f>
        <v>211711.89966514241</v>
      </c>
      <c r="J198" s="64">
        <f>INDEX('Encounters and MCO Fees'!M:M,MATCH(A:A,'Encounters and MCO Fees'!G:G,0))</f>
        <v>181449.92761574782</v>
      </c>
      <c r="K198" s="64">
        <f t="shared" si="60"/>
        <v>393161.8272808902</v>
      </c>
      <c r="L198" s="64">
        <v>605823.92496442224</v>
      </c>
      <c r="M198" s="64">
        <v>279175.81799677486</v>
      </c>
      <c r="N198" s="64">
        <f t="shared" si="61"/>
        <v>884999.74296119716</v>
      </c>
      <c r="O198" s="64">
        <v>-405192.78904818802</v>
      </c>
      <c r="P198" s="64">
        <v>608276.7580920516</v>
      </c>
      <c r="Q198" s="64">
        <f t="shared" si="62"/>
        <v>203083.96904386359</v>
      </c>
      <c r="R198" s="64" t="str">
        <f t="shared" si="63"/>
        <v>No</v>
      </c>
      <c r="S198" s="65" t="str">
        <f t="shared" si="63"/>
        <v>Yes</v>
      </c>
      <c r="T198" s="66">
        <f>ROUND(INDEX(Summary!H:H,MATCH(H:H,Summary!A:A,0)),2)</f>
        <v>0.68</v>
      </c>
      <c r="U198" s="66">
        <f>ROUND(INDEX(Summary!I:I,MATCH(H:H,Summary!A:A,0)),2)</f>
        <v>0.39</v>
      </c>
      <c r="V198" s="67">
        <f t="shared" si="64"/>
        <v>143964.09177229684</v>
      </c>
      <c r="W198" s="67">
        <f t="shared" si="64"/>
        <v>70765.471770141652</v>
      </c>
      <c r="X198" s="64">
        <f t="shared" si="65"/>
        <v>214729.5635424385</v>
      </c>
      <c r="Y198" s="64" t="s">
        <v>163</v>
      </c>
      <c r="Z198" s="64" t="s">
        <v>163</v>
      </c>
      <c r="AA198" s="64" t="b">
        <f t="shared" ref="AA198:AA261" si="70">Y198=Z198</f>
        <v>1</v>
      </c>
      <c r="AB198" s="64" t="str">
        <f t="shared" ref="AB198:AC261" si="71">IF(AL198&gt;0,"Yes","No")</f>
        <v>No</v>
      </c>
      <c r="AC198" s="64" t="str">
        <f t="shared" si="71"/>
        <v>Yes</v>
      </c>
      <c r="AD198" s="64" t="str">
        <f t="shared" si="66"/>
        <v>Yes</v>
      </c>
      <c r="AE198" s="66">
        <f t="shared" ref="AE198:AF261" si="72">IFERROR(ROUND(IF(I198&gt;0,IF(O198&gt;0,$R$3*MAX(O198-V198,0),0),0)/I198,2),0)</f>
        <v>0</v>
      </c>
      <c r="AF198" s="66">
        <f t="shared" si="72"/>
        <v>2.06</v>
      </c>
      <c r="AG198" s="64">
        <f t="shared" ref="AG198:AH261" si="73">AE198*I198</f>
        <v>0</v>
      </c>
      <c r="AH198" s="64">
        <f t="shared" si="73"/>
        <v>373786.8508884405</v>
      </c>
      <c r="AI198" s="64">
        <f t="shared" si="67"/>
        <v>373786.8508884405</v>
      </c>
      <c r="AJ198" s="66">
        <v>0</v>
      </c>
      <c r="AK198" s="66">
        <v>2.06</v>
      </c>
      <c r="AL198" s="64">
        <f t="shared" ref="AL198:AM261" si="74">I198*AJ198</f>
        <v>0</v>
      </c>
      <c r="AM198" s="64">
        <f t="shared" si="74"/>
        <v>373786.8508884405</v>
      </c>
      <c r="AN198" s="66">
        <f t="shared" ref="AN198:AO261" si="75">T198+AJ198</f>
        <v>0.68</v>
      </c>
      <c r="AO198" s="66">
        <f t="shared" si="75"/>
        <v>2.4500000000000002</v>
      </c>
      <c r="AP198" s="68">
        <f>IFERROR(INDEX('Encounters and MCO Fees'!Q:Q,MATCH(A:A,'Encounters and MCO Fees'!G:G,0)),0)</f>
        <v>588516.41443087906</v>
      </c>
      <c r="AQ198" s="68">
        <f>IFERROR(INDEX('Encounters and MCO Fees'!R:R,MATCH(A:A,'Encounters and MCO Fees'!G:G,0)),0)</f>
        <v>36399.948871301647</v>
      </c>
      <c r="AR198" s="68">
        <f t="shared" si="68"/>
        <v>624916.36330218066</v>
      </c>
      <c r="AS198" s="69">
        <f t="shared" si="69"/>
        <v>250054.0336117346</v>
      </c>
      <c r="AT198" s="69">
        <f>AS198*INDEX('IGT Commitment Suggestions'!H:H,MATCH(G:G,'IGT Commitment Suggestions'!A:A,0))</f>
        <v>122942.15216658931</v>
      </c>
      <c r="AU198" s="105">
        <f t="shared" ref="AU198:AU261" si="76">ROUND((AT198/$AT$3)*$AU$3,2)</f>
        <v>24403.360000000001</v>
      </c>
    </row>
    <row r="199" spans="1:47" x14ac:dyDescent="0.2">
      <c r="A199" s="60" t="s">
        <v>761</v>
      </c>
      <c r="B199" s="61" t="s">
        <v>761</v>
      </c>
      <c r="C199" s="61" t="s">
        <v>762</v>
      </c>
      <c r="D199" s="62" t="s">
        <v>762</v>
      </c>
      <c r="E199" s="63" t="s">
        <v>763</v>
      </c>
      <c r="F199" s="62" t="s">
        <v>162</v>
      </c>
      <c r="G199" s="62" t="s">
        <v>30</v>
      </c>
      <c r="H199" s="62" t="str">
        <f t="shared" si="59"/>
        <v>Urban MRSA Northeast</v>
      </c>
      <c r="I199" s="64">
        <f>INDEX('Encounters and MCO Fees'!N:N,MATCH(A:A,'Encounters and MCO Fees'!G:G,0))</f>
        <v>135701.15112994742</v>
      </c>
      <c r="J199" s="64">
        <f>INDEX('Encounters and MCO Fees'!M:M,MATCH(A:A,'Encounters and MCO Fees'!G:G,0))</f>
        <v>450861.75374482491</v>
      </c>
      <c r="K199" s="64">
        <f t="shared" si="60"/>
        <v>586562.9048747723</v>
      </c>
      <c r="L199" s="64">
        <v>50671.221988049452</v>
      </c>
      <c r="M199" s="64">
        <v>1815982.206641404</v>
      </c>
      <c r="N199" s="64">
        <f t="shared" si="61"/>
        <v>1866653.4286294533</v>
      </c>
      <c r="O199" s="64">
        <v>218747.09656516544</v>
      </c>
      <c r="P199" s="64">
        <v>2535210.9181155055</v>
      </c>
      <c r="Q199" s="64">
        <f t="shared" si="62"/>
        <v>2753958.014680671</v>
      </c>
      <c r="R199" s="64" t="str">
        <f t="shared" si="63"/>
        <v>Yes</v>
      </c>
      <c r="S199" s="65" t="str">
        <f t="shared" si="63"/>
        <v>Yes</v>
      </c>
      <c r="T199" s="66">
        <f>ROUND(INDEX(Summary!H:H,MATCH(H:H,Summary!A:A,0)),2)</f>
        <v>0.6</v>
      </c>
      <c r="U199" s="66">
        <f>ROUND(INDEX(Summary!I:I,MATCH(H:H,Summary!A:A,0)),2)</f>
        <v>1.22</v>
      </c>
      <c r="V199" s="67">
        <f t="shared" si="64"/>
        <v>81420.69067796845</v>
      </c>
      <c r="W199" s="67">
        <f t="shared" si="64"/>
        <v>550051.33956868632</v>
      </c>
      <c r="X199" s="64">
        <f t="shared" si="65"/>
        <v>631472.03024665476</v>
      </c>
      <c r="Y199" s="64" t="s">
        <v>163</v>
      </c>
      <c r="Z199" s="64" t="s">
        <v>163</v>
      </c>
      <c r="AA199" s="64" t="b">
        <f t="shared" si="70"/>
        <v>1</v>
      </c>
      <c r="AB199" s="64" t="str">
        <f t="shared" si="71"/>
        <v>Yes</v>
      </c>
      <c r="AC199" s="64" t="str">
        <f t="shared" si="71"/>
        <v>Yes</v>
      </c>
      <c r="AD199" s="64" t="str">
        <f t="shared" si="66"/>
        <v>Yes</v>
      </c>
      <c r="AE199" s="66">
        <f t="shared" si="72"/>
        <v>0.7</v>
      </c>
      <c r="AF199" s="66">
        <f t="shared" si="72"/>
        <v>3.07</v>
      </c>
      <c r="AG199" s="64">
        <f t="shared" si="73"/>
        <v>94990.80579096319</v>
      </c>
      <c r="AH199" s="64">
        <f t="shared" si="73"/>
        <v>1384145.5839966123</v>
      </c>
      <c r="AI199" s="64">
        <f t="shared" si="67"/>
        <v>1479136.3897875755</v>
      </c>
      <c r="AJ199" s="66">
        <v>0.7</v>
      </c>
      <c r="AK199" s="66">
        <v>2.92</v>
      </c>
      <c r="AL199" s="64">
        <f t="shared" si="74"/>
        <v>94990.80579096319</v>
      </c>
      <c r="AM199" s="64">
        <f t="shared" si="74"/>
        <v>1316516.3209348887</v>
      </c>
      <c r="AN199" s="66">
        <f t="shared" si="75"/>
        <v>1.2999999999999998</v>
      </c>
      <c r="AO199" s="66">
        <f t="shared" si="75"/>
        <v>4.1399999999999997</v>
      </c>
      <c r="AP199" s="68">
        <f>IFERROR(INDEX('Encounters and MCO Fees'!Q:Q,MATCH(A:A,'Encounters and MCO Fees'!G:G,0)),0)</f>
        <v>2042979.1569725065</v>
      </c>
      <c r="AQ199" s="68">
        <f>IFERROR(INDEX('Encounters and MCO Fees'!R:R,MATCH(A:A,'Encounters and MCO Fees'!G:G,0)),0)</f>
        <v>126501.98085023207</v>
      </c>
      <c r="AR199" s="68">
        <f t="shared" si="68"/>
        <v>2169481.1378227388</v>
      </c>
      <c r="AS199" s="69">
        <f t="shared" si="69"/>
        <v>868096.18248839083</v>
      </c>
      <c r="AT199" s="69">
        <f>AS199*INDEX('IGT Commitment Suggestions'!H:H,MATCH(G:G,'IGT Commitment Suggestions'!A:A,0))</f>
        <v>424518.50286185736</v>
      </c>
      <c r="AU199" s="105">
        <f t="shared" si="76"/>
        <v>84264.65</v>
      </c>
    </row>
    <row r="200" spans="1:47" x14ac:dyDescent="0.2">
      <c r="A200" s="60" t="s">
        <v>764</v>
      </c>
      <c r="B200" s="61" t="s">
        <v>764</v>
      </c>
      <c r="C200" s="61" t="s">
        <v>765</v>
      </c>
      <c r="D200" s="62" t="s">
        <v>765</v>
      </c>
      <c r="E200" s="63" t="s">
        <v>766</v>
      </c>
      <c r="F200" s="62" t="s">
        <v>621</v>
      </c>
      <c r="G200" s="62" t="s">
        <v>26</v>
      </c>
      <c r="H200" s="62" t="str">
        <f t="shared" si="59"/>
        <v>Rural Hidalgo</v>
      </c>
      <c r="I200" s="64">
        <f>INDEX('Encounters and MCO Fees'!N:N,MATCH(A:A,'Encounters and MCO Fees'!G:G,0))</f>
        <v>1147851.3523032642</v>
      </c>
      <c r="J200" s="64">
        <f>INDEX('Encounters and MCO Fees'!M:M,MATCH(A:A,'Encounters and MCO Fees'!G:G,0))</f>
        <v>2649179.4068159238</v>
      </c>
      <c r="K200" s="64">
        <f t="shared" si="60"/>
        <v>3797030.7591191879</v>
      </c>
      <c r="L200" s="64">
        <v>-125393.02130949742</v>
      </c>
      <c r="M200" s="64">
        <v>-298715.34154186258</v>
      </c>
      <c r="N200" s="64">
        <f t="shared" si="61"/>
        <v>-424108.36285136</v>
      </c>
      <c r="O200" s="64">
        <v>-241609.09457089496</v>
      </c>
      <c r="P200" s="64">
        <v>-259903.92413441918</v>
      </c>
      <c r="Q200" s="64">
        <f t="shared" si="62"/>
        <v>-501513.01870531414</v>
      </c>
      <c r="R200" s="64" t="str">
        <f t="shared" si="63"/>
        <v>No</v>
      </c>
      <c r="S200" s="65" t="str">
        <f t="shared" si="63"/>
        <v>No</v>
      </c>
      <c r="T200" s="66">
        <f>ROUND(INDEX(Summary!H:H,MATCH(H:H,Summary!A:A,0)),2)</f>
        <v>0</v>
      </c>
      <c r="U200" s="66">
        <f>ROUND(INDEX(Summary!I:I,MATCH(H:H,Summary!A:A,0)),2)</f>
        <v>0.11</v>
      </c>
      <c r="V200" s="67">
        <f t="shared" si="64"/>
        <v>0</v>
      </c>
      <c r="W200" s="67">
        <f t="shared" si="64"/>
        <v>291409.73474975163</v>
      </c>
      <c r="X200" s="64">
        <f t="shared" si="65"/>
        <v>291409.73474975163</v>
      </c>
      <c r="Y200" s="64" t="s">
        <v>163</v>
      </c>
      <c r="Z200" s="64" t="s">
        <v>163</v>
      </c>
      <c r="AA200" s="64" t="b">
        <f t="shared" si="70"/>
        <v>1</v>
      </c>
      <c r="AB200" s="64" t="str">
        <f t="shared" si="71"/>
        <v>No</v>
      </c>
      <c r="AC200" s="64" t="str">
        <f t="shared" si="71"/>
        <v>No</v>
      </c>
      <c r="AD200" s="64" t="str">
        <f t="shared" si="66"/>
        <v>No</v>
      </c>
      <c r="AE200" s="66">
        <f t="shared" si="72"/>
        <v>0</v>
      </c>
      <c r="AF200" s="66">
        <f t="shared" si="72"/>
        <v>0</v>
      </c>
      <c r="AG200" s="64">
        <f t="shared" si="73"/>
        <v>0</v>
      </c>
      <c r="AH200" s="64">
        <f t="shared" si="73"/>
        <v>0</v>
      </c>
      <c r="AI200" s="64">
        <f t="shared" si="67"/>
        <v>0</v>
      </c>
      <c r="AJ200" s="66">
        <v>0</v>
      </c>
      <c r="AK200" s="66">
        <v>0</v>
      </c>
      <c r="AL200" s="64">
        <f t="shared" si="74"/>
        <v>0</v>
      </c>
      <c r="AM200" s="64">
        <f t="shared" si="74"/>
        <v>0</v>
      </c>
      <c r="AN200" s="66">
        <f t="shared" si="75"/>
        <v>0</v>
      </c>
      <c r="AO200" s="66">
        <f t="shared" si="75"/>
        <v>0.11</v>
      </c>
      <c r="AP200" s="68">
        <f>IFERROR(INDEX('Encounters and MCO Fees'!Q:Q,MATCH(A:A,'Encounters and MCO Fees'!G:G,0)),0)</f>
        <v>291409.73474975163</v>
      </c>
      <c r="AQ200" s="68">
        <f>IFERROR(INDEX('Encounters and MCO Fees'!R:R,MATCH(A:A,'Encounters and MCO Fees'!G:G,0)),0)</f>
        <v>17969.986317745286</v>
      </c>
      <c r="AR200" s="68">
        <f t="shared" si="68"/>
        <v>309379.72106749692</v>
      </c>
      <c r="AS200" s="69">
        <f t="shared" si="69"/>
        <v>123795.20158794825</v>
      </c>
      <c r="AT200" s="69">
        <f>AS200*INDEX('IGT Commitment Suggestions'!H:H,MATCH(G:G,'IGT Commitment Suggestions'!A:A,0))</f>
        <v>60930.393323610209</v>
      </c>
      <c r="AU200" s="105">
        <f t="shared" si="76"/>
        <v>12094.36</v>
      </c>
    </row>
    <row r="201" spans="1:47" x14ac:dyDescent="0.2">
      <c r="A201" s="60" t="s">
        <v>767</v>
      </c>
      <c r="B201" s="61" t="s">
        <v>767</v>
      </c>
      <c r="C201" s="61" t="s">
        <v>768</v>
      </c>
      <c r="D201" s="62" t="s">
        <v>768</v>
      </c>
      <c r="E201" s="63" t="s">
        <v>769</v>
      </c>
      <c r="F201" s="62" t="s">
        <v>621</v>
      </c>
      <c r="G201" s="62" t="s">
        <v>28</v>
      </c>
      <c r="H201" s="62" t="str">
        <f t="shared" si="59"/>
        <v>Rural Lubbock</v>
      </c>
      <c r="I201" s="64">
        <f>INDEX('Encounters and MCO Fees'!N:N,MATCH(A:A,'Encounters and MCO Fees'!G:G,0))</f>
        <v>2260508.4165868</v>
      </c>
      <c r="J201" s="64">
        <f>INDEX('Encounters and MCO Fees'!M:M,MATCH(A:A,'Encounters and MCO Fees'!G:G,0))</f>
        <v>1919459.7745598957</v>
      </c>
      <c r="K201" s="64">
        <f t="shared" si="60"/>
        <v>4179968.191146696</v>
      </c>
      <c r="L201" s="64">
        <v>999922.01058161212</v>
      </c>
      <c r="M201" s="64">
        <v>2993001.8899628874</v>
      </c>
      <c r="N201" s="64">
        <f t="shared" si="61"/>
        <v>3992923.9005444995</v>
      </c>
      <c r="O201" s="64">
        <v>1893855.1128494027</v>
      </c>
      <c r="P201" s="64">
        <v>9461545.9457598347</v>
      </c>
      <c r="Q201" s="64">
        <f t="shared" si="62"/>
        <v>11355401.058609238</v>
      </c>
      <c r="R201" s="64" t="str">
        <f t="shared" si="63"/>
        <v>Yes</v>
      </c>
      <c r="S201" s="65" t="str">
        <f t="shared" si="63"/>
        <v>Yes</v>
      </c>
      <c r="T201" s="66">
        <f>ROUND(INDEX(Summary!H:H,MATCH(H:H,Summary!A:A,0)),2)</f>
        <v>0.67</v>
      </c>
      <c r="U201" s="66">
        <f>ROUND(INDEX(Summary!I:I,MATCH(H:H,Summary!A:A,0)),2)</f>
        <v>0.5</v>
      </c>
      <c r="V201" s="67">
        <f t="shared" si="64"/>
        <v>1514540.6391131561</v>
      </c>
      <c r="W201" s="67">
        <f t="shared" si="64"/>
        <v>959729.88727994787</v>
      </c>
      <c r="X201" s="64">
        <f t="shared" si="65"/>
        <v>2474270.5263931039</v>
      </c>
      <c r="Y201" s="64" t="s">
        <v>163</v>
      </c>
      <c r="Z201" s="64" t="s">
        <v>163</v>
      </c>
      <c r="AA201" s="64" t="b">
        <f t="shared" si="70"/>
        <v>1</v>
      </c>
      <c r="AB201" s="64" t="str">
        <f t="shared" si="71"/>
        <v>No</v>
      </c>
      <c r="AC201" s="64" t="str">
        <f t="shared" si="71"/>
        <v>Yes</v>
      </c>
      <c r="AD201" s="64" t="str">
        <f t="shared" si="66"/>
        <v>Yes</v>
      </c>
      <c r="AE201" s="66">
        <f t="shared" si="72"/>
        <v>0.12</v>
      </c>
      <c r="AF201" s="66">
        <f t="shared" si="72"/>
        <v>3.09</v>
      </c>
      <c r="AG201" s="64">
        <f t="shared" si="73"/>
        <v>271261.009990416</v>
      </c>
      <c r="AH201" s="64">
        <f t="shared" si="73"/>
        <v>5931130.7033900777</v>
      </c>
      <c r="AI201" s="64">
        <f t="shared" si="67"/>
        <v>6202391.7133804932</v>
      </c>
      <c r="AJ201" s="66">
        <v>0</v>
      </c>
      <c r="AK201" s="66">
        <v>2.96</v>
      </c>
      <c r="AL201" s="64">
        <f t="shared" si="74"/>
        <v>0</v>
      </c>
      <c r="AM201" s="64">
        <f t="shared" si="74"/>
        <v>5681600.9326972915</v>
      </c>
      <c r="AN201" s="66">
        <f t="shared" si="75"/>
        <v>0.67</v>
      </c>
      <c r="AO201" s="66">
        <f t="shared" si="75"/>
        <v>3.46</v>
      </c>
      <c r="AP201" s="68">
        <f>IFERROR(INDEX('Encounters and MCO Fees'!Q:Q,MATCH(A:A,'Encounters and MCO Fees'!G:G,0)),0)</f>
        <v>8155871.4590903949</v>
      </c>
      <c r="AQ201" s="68">
        <f>IFERROR(INDEX('Encounters and MCO Fees'!R:R,MATCH(A:A,'Encounters and MCO Fees'!G:G,0)),0)</f>
        <v>500401.62903325527</v>
      </c>
      <c r="AR201" s="68">
        <f t="shared" si="68"/>
        <v>8656273.0881236494</v>
      </c>
      <c r="AS201" s="69">
        <f t="shared" si="69"/>
        <v>3463721.1134817977</v>
      </c>
      <c r="AT201" s="69">
        <f>AS201*INDEX('IGT Commitment Suggestions'!H:H,MATCH(G:G,'IGT Commitment Suggestions'!A:A,0))</f>
        <v>1133242.6795721143</v>
      </c>
      <c r="AU201" s="105">
        <f t="shared" si="76"/>
        <v>224942.61</v>
      </c>
    </row>
    <row r="202" spans="1:47" x14ac:dyDescent="0.2">
      <c r="A202" s="60" t="s">
        <v>770</v>
      </c>
      <c r="B202" s="61" t="s">
        <v>770</v>
      </c>
      <c r="C202" s="61" t="s">
        <v>771</v>
      </c>
      <c r="D202" s="62" t="s">
        <v>771</v>
      </c>
      <c r="E202" s="63" t="s">
        <v>772</v>
      </c>
      <c r="F202" s="62" t="s">
        <v>162</v>
      </c>
      <c r="G202" s="62" t="s">
        <v>26</v>
      </c>
      <c r="H202" s="62" t="str">
        <f t="shared" si="59"/>
        <v>Urban Hidalgo</v>
      </c>
      <c r="I202" s="64">
        <f>INDEX('Encounters and MCO Fees'!N:N,MATCH(A:A,'Encounters and MCO Fees'!G:G,0))</f>
        <v>225276.92637501104</v>
      </c>
      <c r="J202" s="64">
        <f>INDEX('Encounters and MCO Fees'!M:M,MATCH(A:A,'Encounters and MCO Fees'!G:G,0))</f>
        <v>596499.64147594513</v>
      </c>
      <c r="K202" s="64">
        <f t="shared" si="60"/>
        <v>821776.56785095623</v>
      </c>
      <c r="L202" s="64">
        <v>106836.10146727535</v>
      </c>
      <c r="M202" s="64">
        <v>514443.24963583524</v>
      </c>
      <c r="N202" s="64">
        <f t="shared" si="61"/>
        <v>621279.35110311059</v>
      </c>
      <c r="O202" s="64">
        <v>249255.10289726284</v>
      </c>
      <c r="P202" s="64">
        <v>473986.22618994577</v>
      </c>
      <c r="Q202" s="64">
        <f t="shared" si="62"/>
        <v>723241.32908720861</v>
      </c>
      <c r="R202" s="64" t="str">
        <f t="shared" si="63"/>
        <v>Yes</v>
      </c>
      <c r="S202" s="65" t="str">
        <f t="shared" si="63"/>
        <v>Yes</v>
      </c>
      <c r="T202" s="66">
        <f>ROUND(INDEX(Summary!H:H,MATCH(H:H,Summary!A:A,0)),2)</f>
        <v>0.74</v>
      </c>
      <c r="U202" s="66">
        <f>ROUND(INDEX(Summary!I:I,MATCH(H:H,Summary!A:A,0)),2)</f>
        <v>0.57999999999999996</v>
      </c>
      <c r="V202" s="67">
        <f t="shared" si="64"/>
        <v>166704.92551750818</v>
      </c>
      <c r="W202" s="67">
        <f t="shared" si="64"/>
        <v>345969.79205604817</v>
      </c>
      <c r="X202" s="64">
        <f t="shared" si="65"/>
        <v>512674.71757355635</v>
      </c>
      <c r="Y202" s="64" t="s">
        <v>163</v>
      </c>
      <c r="Z202" s="64" t="s">
        <v>163</v>
      </c>
      <c r="AA202" s="64" t="b">
        <f t="shared" si="70"/>
        <v>1</v>
      </c>
      <c r="AB202" s="64" t="str">
        <f t="shared" si="71"/>
        <v>Yes</v>
      </c>
      <c r="AC202" s="64" t="str">
        <f t="shared" si="71"/>
        <v>Yes</v>
      </c>
      <c r="AD202" s="64" t="str">
        <f t="shared" si="66"/>
        <v>Yes</v>
      </c>
      <c r="AE202" s="66">
        <f t="shared" si="72"/>
        <v>0.26</v>
      </c>
      <c r="AF202" s="66">
        <f t="shared" si="72"/>
        <v>0.15</v>
      </c>
      <c r="AG202" s="64">
        <f t="shared" si="73"/>
        <v>58572.00085750287</v>
      </c>
      <c r="AH202" s="64">
        <f t="shared" si="73"/>
        <v>89474.946221391772</v>
      </c>
      <c r="AI202" s="64">
        <f t="shared" si="67"/>
        <v>148046.94707889465</v>
      </c>
      <c r="AJ202" s="66">
        <v>0.25</v>
      </c>
      <c r="AK202" s="66">
        <v>0.13</v>
      </c>
      <c r="AL202" s="64">
        <f t="shared" si="74"/>
        <v>56319.23159375276</v>
      </c>
      <c r="AM202" s="64">
        <f t="shared" si="74"/>
        <v>77544.95339187287</v>
      </c>
      <c r="AN202" s="66">
        <f t="shared" si="75"/>
        <v>0.99</v>
      </c>
      <c r="AO202" s="66">
        <f t="shared" si="75"/>
        <v>0.71</v>
      </c>
      <c r="AP202" s="68">
        <f>IFERROR(INDEX('Encounters and MCO Fees'!Q:Q,MATCH(A:A,'Encounters and MCO Fees'!G:G,0)),0)</f>
        <v>646538.90255918191</v>
      </c>
      <c r="AQ202" s="68">
        <f>IFERROR(INDEX('Encounters and MCO Fees'!R:R,MATCH(A:A,'Encounters and MCO Fees'!G:G,0)),0)</f>
        <v>39967.253731026103</v>
      </c>
      <c r="AR202" s="68">
        <f t="shared" si="68"/>
        <v>686506.15629020799</v>
      </c>
      <c r="AS202" s="69">
        <f t="shared" si="69"/>
        <v>274698.57337796385</v>
      </c>
      <c r="AT202" s="69">
        <f>AS202*INDEX('IGT Commitment Suggestions'!H:H,MATCH(G:G,'IGT Commitment Suggestions'!A:A,0))</f>
        <v>135203.07658664027</v>
      </c>
      <c r="AU202" s="105">
        <f t="shared" si="76"/>
        <v>26837.09</v>
      </c>
    </row>
    <row r="203" spans="1:47" ht="23.25" x14ac:dyDescent="0.2">
      <c r="A203" s="60" t="s">
        <v>773</v>
      </c>
      <c r="B203" s="61" t="s">
        <v>773</v>
      </c>
      <c r="C203" s="61" t="s">
        <v>774</v>
      </c>
      <c r="D203" s="62" t="s">
        <v>774</v>
      </c>
      <c r="E203" s="63" t="s">
        <v>775</v>
      </c>
      <c r="F203" s="62" t="s">
        <v>162</v>
      </c>
      <c r="G203" s="62" t="s">
        <v>31</v>
      </c>
      <c r="H203" s="62" t="str">
        <f t="shared" si="59"/>
        <v>Urban MRSA West</v>
      </c>
      <c r="I203" s="64">
        <f>INDEX('Encounters and MCO Fees'!N:N,MATCH(A:A,'Encounters and MCO Fees'!G:G,0))</f>
        <v>875266.50420204457</v>
      </c>
      <c r="J203" s="64">
        <f>INDEX('Encounters and MCO Fees'!M:M,MATCH(A:A,'Encounters and MCO Fees'!G:G,0))</f>
        <v>0</v>
      </c>
      <c r="K203" s="64">
        <f t="shared" si="60"/>
        <v>875266.50420204457</v>
      </c>
      <c r="L203" s="64">
        <v>791766.83209216979</v>
      </c>
      <c r="M203" s="64">
        <v>0</v>
      </c>
      <c r="N203" s="64">
        <f t="shared" si="61"/>
        <v>791766.83209216979</v>
      </c>
      <c r="O203" s="64">
        <v>304714.07538726006</v>
      </c>
      <c r="P203" s="64">
        <v>0</v>
      </c>
      <c r="Q203" s="64">
        <f t="shared" si="62"/>
        <v>304714.07538726006</v>
      </c>
      <c r="R203" s="64" t="str">
        <f t="shared" si="63"/>
        <v>Yes</v>
      </c>
      <c r="S203" s="65" t="str">
        <f t="shared" si="63"/>
        <v>No</v>
      </c>
      <c r="T203" s="66">
        <f>ROUND(INDEX(Summary!H:H,MATCH(H:H,Summary!A:A,0)),2)</f>
        <v>0.4</v>
      </c>
      <c r="U203" s="66">
        <f>ROUND(INDEX(Summary!I:I,MATCH(H:H,Summary!A:A,0)),2)</f>
        <v>0.93</v>
      </c>
      <c r="V203" s="67">
        <f t="shared" si="64"/>
        <v>350106.60168081784</v>
      </c>
      <c r="W203" s="67">
        <f t="shared" si="64"/>
        <v>0</v>
      </c>
      <c r="X203" s="64">
        <f t="shared" si="65"/>
        <v>350106.60168081784</v>
      </c>
      <c r="Y203" s="64" t="s">
        <v>163</v>
      </c>
      <c r="Z203" s="64" t="s">
        <v>163</v>
      </c>
      <c r="AA203" s="64" t="b">
        <f t="shared" si="70"/>
        <v>1</v>
      </c>
      <c r="AB203" s="64" t="str">
        <f t="shared" si="71"/>
        <v>No</v>
      </c>
      <c r="AC203" s="64" t="str">
        <f t="shared" si="71"/>
        <v>No</v>
      </c>
      <c r="AD203" s="64" t="str">
        <f t="shared" si="66"/>
        <v>No</v>
      </c>
      <c r="AE203" s="66">
        <f t="shared" si="72"/>
        <v>0</v>
      </c>
      <c r="AF203" s="66">
        <f t="shared" si="72"/>
        <v>0</v>
      </c>
      <c r="AG203" s="64">
        <f t="shared" si="73"/>
        <v>0</v>
      </c>
      <c r="AH203" s="64">
        <f t="shared" si="73"/>
        <v>0</v>
      </c>
      <c r="AI203" s="64">
        <f t="shared" si="67"/>
        <v>0</v>
      </c>
      <c r="AJ203" s="66">
        <v>0</v>
      </c>
      <c r="AK203" s="66">
        <v>0</v>
      </c>
      <c r="AL203" s="64">
        <f t="shared" si="74"/>
        <v>0</v>
      </c>
      <c r="AM203" s="64">
        <f t="shared" si="74"/>
        <v>0</v>
      </c>
      <c r="AN203" s="66">
        <f t="shared" si="75"/>
        <v>0.4</v>
      </c>
      <c r="AO203" s="66">
        <f t="shared" si="75"/>
        <v>0.93</v>
      </c>
      <c r="AP203" s="68">
        <f>IFERROR(INDEX('Encounters and MCO Fees'!Q:Q,MATCH(A:A,'Encounters and MCO Fees'!G:G,0)),0)</f>
        <v>350106.60168081784</v>
      </c>
      <c r="AQ203" s="68">
        <f>IFERROR(INDEX('Encounters and MCO Fees'!R:R,MATCH(A:A,'Encounters and MCO Fees'!G:G,0)),0)</f>
        <v>22083.518989920427</v>
      </c>
      <c r="AR203" s="68">
        <f t="shared" si="68"/>
        <v>372190.12067073828</v>
      </c>
      <c r="AS203" s="69">
        <f t="shared" si="69"/>
        <v>148928.15488518926</v>
      </c>
      <c r="AT203" s="69">
        <f>AS203*INDEX('IGT Commitment Suggestions'!H:H,MATCH(G:G,'IGT Commitment Suggestions'!A:A,0))</f>
        <v>72137.122083792972</v>
      </c>
      <c r="AU203" s="105">
        <f t="shared" si="76"/>
        <v>14318.83</v>
      </c>
    </row>
    <row r="204" spans="1:47" x14ac:dyDescent="0.2">
      <c r="A204" s="60" t="s">
        <v>776</v>
      </c>
      <c r="B204" s="61" t="s">
        <v>776</v>
      </c>
      <c r="C204" s="61" t="s">
        <v>777</v>
      </c>
      <c r="D204" s="62" t="s">
        <v>777</v>
      </c>
      <c r="E204" s="63" t="s">
        <v>778</v>
      </c>
      <c r="F204" s="62" t="s">
        <v>162</v>
      </c>
      <c r="G204" s="62" t="s">
        <v>33</v>
      </c>
      <c r="H204" s="62" t="str">
        <f t="shared" si="59"/>
        <v>Urban Tarrant</v>
      </c>
      <c r="I204" s="64">
        <f>INDEX('Encounters and MCO Fees'!N:N,MATCH(A:A,'Encounters and MCO Fees'!G:G,0))</f>
        <v>479788.03045280272</v>
      </c>
      <c r="J204" s="64">
        <f>INDEX('Encounters and MCO Fees'!M:M,MATCH(A:A,'Encounters and MCO Fees'!G:G,0))</f>
        <v>315879.98746524914</v>
      </c>
      <c r="K204" s="64">
        <f t="shared" si="60"/>
        <v>795668.01791805192</v>
      </c>
      <c r="L204" s="64">
        <v>127708.38452404249</v>
      </c>
      <c r="M204" s="64">
        <v>249248.02635735791</v>
      </c>
      <c r="N204" s="64">
        <f t="shared" si="61"/>
        <v>376956.4108814004</v>
      </c>
      <c r="O204" s="64">
        <v>938942.94296095264</v>
      </c>
      <c r="P204" s="64">
        <v>301602.05894208798</v>
      </c>
      <c r="Q204" s="64">
        <f t="shared" si="62"/>
        <v>1240545.0019030406</v>
      </c>
      <c r="R204" s="64" t="str">
        <f t="shared" si="63"/>
        <v>Yes</v>
      </c>
      <c r="S204" s="65" t="str">
        <f t="shared" si="63"/>
        <v>Yes</v>
      </c>
      <c r="T204" s="66">
        <f>ROUND(INDEX(Summary!H:H,MATCH(H:H,Summary!A:A,0)),2)</f>
        <v>0.77</v>
      </c>
      <c r="U204" s="66">
        <f>ROUND(INDEX(Summary!I:I,MATCH(H:H,Summary!A:A,0)),2)</f>
        <v>0.66</v>
      </c>
      <c r="V204" s="67">
        <f t="shared" si="64"/>
        <v>369436.78344865813</v>
      </c>
      <c r="W204" s="67">
        <f t="shared" si="64"/>
        <v>208480.79172706444</v>
      </c>
      <c r="X204" s="64">
        <f t="shared" si="65"/>
        <v>577917.5751757226</v>
      </c>
      <c r="Y204" s="64" t="s">
        <v>163</v>
      </c>
      <c r="Z204" s="64" t="s">
        <v>163</v>
      </c>
      <c r="AA204" s="64" t="b">
        <f t="shared" si="70"/>
        <v>1</v>
      </c>
      <c r="AB204" s="64" t="str">
        <f t="shared" si="71"/>
        <v>Yes</v>
      </c>
      <c r="AC204" s="64" t="str">
        <f t="shared" si="71"/>
        <v>Yes</v>
      </c>
      <c r="AD204" s="64" t="str">
        <f t="shared" si="66"/>
        <v>Yes</v>
      </c>
      <c r="AE204" s="66">
        <f t="shared" si="72"/>
        <v>0.83</v>
      </c>
      <c r="AF204" s="66">
        <f t="shared" si="72"/>
        <v>0.21</v>
      </c>
      <c r="AG204" s="64">
        <f t="shared" si="73"/>
        <v>398224.06527582626</v>
      </c>
      <c r="AH204" s="64">
        <f t="shared" si="73"/>
        <v>66334.797367702311</v>
      </c>
      <c r="AI204" s="64">
        <f t="shared" si="67"/>
        <v>464558.86264352856</v>
      </c>
      <c r="AJ204" s="66">
        <v>0.82</v>
      </c>
      <c r="AK204" s="66">
        <v>0.16</v>
      </c>
      <c r="AL204" s="64">
        <f t="shared" si="74"/>
        <v>393426.18497129821</v>
      </c>
      <c r="AM204" s="64">
        <f t="shared" si="74"/>
        <v>50540.797994439861</v>
      </c>
      <c r="AN204" s="66">
        <f t="shared" si="75"/>
        <v>1.5899999999999999</v>
      </c>
      <c r="AO204" s="66">
        <f t="shared" si="75"/>
        <v>0.82000000000000006</v>
      </c>
      <c r="AP204" s="68">
        <f>IFERROR(INDEX('Encounters and MCO Fees'!Q:Q,MATCH(A:A,'Encounters and MCO Fees'!G:G,0)),0)</f>
        <v>1021884.5581414606</v>
      </c>
      <c r="AQ204" s="68">
        <f>IFERROR(INDEX('Encounters and MCO Fees'!R:R,MATCH(A:A,'Encounters and MCO Fees'!G:G,0)),0)</f>
        <v>64500.63116434103</v>
      </c>
      <c r="AR204" s="68">
        <f t="shared" si="68"/>
        <v>1086385.1893058016</v>
      </c>
      <c r="AS204" s="69">
        <f t="shared" si="69"/>
        <v>434706.16964882356</v>
      </c>
      <c r="AT204" s="69">
        <f>AS204*INDEX('IGT Commitment Suggestions'!H:H,MATCH(G:G,'IGT Commitment Suggestions'!A:A,0))</f>
        <v>214624.42043535109</v>
      </c>
      <c r="AU204" s="105">
        <f t="shared" si="76"/>
        <v>42601.8</v>
      </c>
    </row>
    <row r="205" spans="1:47" ht="23.25" x14ac:dyDescent="0.2">
      <c r="A205" s="60" t="s">
        <v>779</v>
      </c>
      <c r="B205" s="61" t="s">
        <v>779</v>
      </c>
      <c r="C205" s="61" t="s">
        <v>780</v>
      </c>
      <c r="D205" s="62" t="s">
        <v>780</v>
      </c>
      <c r="E205" s="63" t="s">
        <v>781</v>
      </c>
      <c r="F205" s="62" t="s">
        <v>657</v>
      </c>
      <c r="G205" s="62" t="s">
        <v>34</v>
      </c>
      <c r="H205" s="62" t="str">
        <f t="shared" si="59"/>
        <v>Non-State-Owned IMD Travis</v>
      </c>
      <c r="I205" s="64">
        <f>INDEX('Encounters and MCO Fees'!N:N,MATCH(A:A,'Encounters and MCO Fees'!G:G,0))</f>
        <v>1759869.3275945126</v>
      </c>
      <c r="J205" s="64">
        <f>INDEX('Encounters and MCO Fees'!M:M,MATCH(A:A,'Encounters and MCO Fees'!G:G,0))</f>
        <v>0</v>
      </c>
      <c r="K205" s="64">
        <f t="shared" si="60"/>
        <v>1759869.3275945126</v>
      </c>
      <c r="L205" s="64">
        <v>736240.95999999903</v>
      </c>
      <c r="M205" s="64">
        <v>0</v>
      </c>
      <c r="N205" s="64">
        <f t="shared" si="61"/>
        <v>736240.95999999903</v>
      </c>
      <c r="O205" s="64">
        <v>815171.27156385919</v>
      </c>
      <c r="P205" s="64">
        <v>0</v>
      </c>
      <c r="Q205" s="64">
        <f t="shared" si="62"/>
        <v>815171.27156385919</v>
      </c>
      <c r="R205" s="64" t="str">
        <f t="shared" si="63"/>
        <v>Yes</v>
      </c>
      <c r="S205" s="65" t="str">
        <f t="shared" si="63"/>
        <v>No</v>
      </c>
      <c r="T205" s="66">
        <f>ROUND(INDEX(Summary!H:H,MATCH(H:H,Summary!A:A,0)),2)</f>
        <v>0.44</v>
      </c>
      <c r="U205" s="66">
        <f>ROUND(INDEX(Summary!I:I,MATCH(H:H,Summary!A:A,0)),2)</f>
        <v>0</v>
      </c>
      <c r="V205" s="67">
        <f t="shared" si="64"/>
        <v>774342.50414158555</v>
      </c>
      <c r="W205" s="67">
        <f t="shared" si="64"/>
        <v>0</v>
      </c>
      <c r="X205" s="64">
        <f t="shared" si="65"/>
        <v>774342.50414158555</v>
      </c>
      <c r="Y205" s="64" t="s">
        <v>163</v>
      </c>
      <c r="Z205" s="64" t="s">
        <v>163</v>
      </c>
      <c r="AA205" s="64" t="b">
        <f t="shared" si="70"/>
        <v>1</v>
      </c>
      <c r="AB205" s="64" t="str">
        <f t="shared" si="71"/>
        <v>No</v>
      </c>
      <c r="AC205" s="64" t="str">
        <f t="shared" si="71"/>
        <v>No</v>
      </c>
      <c r="AD205" s="64" t="str">
        <f t="shared" si="66"/>
        <v>Yes</v>
      </c>
      <c r="AE205" s="66">
        <f t="shared" si="72"/>
        <v>0.02</v>
      </c>
      <c r="AF205" s="66">
        <f t="shared" si="72"/>
        <v>0</v>
      </c>
      <c r="AG205" s="64">
        <f t="shared" si="73"/>
        <v>35197.386551890253</v>
      </c>
      <c r="AH205" s="64">
        <f t="shared" si="73"/>
        <v>0</v>
      </c>
      <c r="AI205" s="64">
        <f t="shared" si="67"/>
        <v>35197.386551890253</v>
      </c>
      <c r="AJ205" s="66">
        <v>0</v>
      </c>
      <c r="AK205" s="66">
        <v>0</v>
      </c>
      <c r="AL205" s="64">
        <f t="shared" si="74"/>
        <v>0</v>
      </c>
      <c r="AM205" s="64">
        <f t="shared" si="74"/>
        <v>0</v>
      </c>
      <c r="AN205" s="66">
        <f t="shared" si="75"/>
        <v>0.44</v>
      </c>
      <c r="AO205" s="66">
        <f t="shared" si="75"/>
        <v>0</v>
      </c>
      <c r="AP205" s="68">
        <f>IFERROR(INDEX('Encounters and MCO Fees'!Q:Q,MATCH(A:A,'Encounters and MCO Fees'!G:G,0)),0)</f>
        <v>774342.50414158555</v>
      </c>
      <c r="AQ205" s="68">
        <f>IFERROR(INDEX('Encounters and MCO Fees'!R:R,MATCH(A:A,'Encounters and MCO Fees'!G:G,0)),0)</f>
        <v>47241.054629327504</v>
      </c>
      <c r="AR205" s="68">
        <f t="shared" si="68"/>
        <v>821583.55877091305</v>
      </c>
      <c r="AS205" s="69">
        <f t="shared" si="69"/>
        <v>328748.4452065932</v>
      </c>
      <c r="AT205" s="69">
        <f>AS205*INDEX('IGT Commitment Suggestions'!H:H,MATCH(G:G,'IGT Commitment Suggestions'!A:A,0))</f>
        <v>161167.12520984147</v>
      </c>
      <c r="AU205" s="105">
        <f t="shared" si="76"/>
        <v>31990.81</v>
      </c>
    </row>
    <row r="206" spans="1:47" ht="23.25" x14ac:dyDescent="0.2">
      <c r="A206" s="60" t="s">
        <v>782</v>
      </c>
      <c r="B206" s="61" t="s">
        <v>782</v>
      </c>
      <c r="C206" s="61" t="s">
        <v>783</v>
      </c>
      <c r="D206" s="62" t="s">
        <v>783</v>
      </c>
      <c r="E206" s="63" t="s">
        <v>784</v>
      </c>
      <c r="F206" s="62" t="s">
        <v>657</v>
      </c>
      <c r="G206" s="62" t="s">
        <v>25</v>
      </c>
      <c r="H206" s="62" t="str">
        <f t="shared" si="59"/>
        <v>Non-State-Owned IMD Harris</v>
      </c>
      <c r="I206" s="64">
        <f>INDEX('Encounters and MCO Fees'!N:N,MATCH(A:A,'Encounters and MCO Fees'!G:G,0))</f>
        <v>2654314.8209046936</v>
      </c>
      <c r="J206" s="64">
        <f>INDEX('Encounters and MCO Fees'!M:M,MATCH(A:A,'Encounters and MCO Fees'!G:G,0))</f>
        <v>0</v>
      </c>
      <c r="K206" s="64">
        <f t="shared" si="60"/>
        <v>2654314.8209046936</v>
      </c>
      <c r="L206" s="64">
        <v>734652.06000000099</v>
      </c>
      <c r="M206" s="64">
        <v>0</v>
      </c>
      <c r="N206" s="64">
        <f t="shared" si="61"/>
        <v>734652.06000000099</v>
      </c>
      <c r="O206" s="64">
        <v>619536.74613331025</v>
      </c>
      <c r="P206" s="64">
        <v>0</v>
      </c>
      <c r="Q206" s="64">
        <f t="shared" si="62"/>
        <v>619536.74613331025</v>
      </c>
      <c r="R206" s="64" t="str">
        <f t="shared" si="63"/>
        <v>Yes</v>
      </c>
      <c r="S206" s="65" t="str">
        <f t="shared" si="63"/>
        <v>No</v>
      </c>
      <c r="T206" s="66">
        <f>ROUND(INDEX(Summary!H:H,MATCH(H:H,Summary!A:A,0)),2)</f>
        <v>0.22</v>
      </c>
      <c r="U206" s="66">
        <f>ROUND(INDEX(Summary!I:I,MATCH(H:H,Summary!A:A,0)),2)</f>
        <v>0</v>
      </c>
      <c r="V206" s="67">
        <f t="shared" si="64"/>
        <v>583949.26059903263</v>
      </c>
      <c r="W206" s="67">
        <f t="shared" si="64"/>
        <v>0</v>
      </c>
      <c r="X206" s="64">
        <f t="shared" si="65"/>
        <v>583949.26059903263</v>
      </c>
      <c r="Y206" s="64" t="s">
        <v>163</v>
      </c>
      <c r="Z206" s="64" t="s">
        <v>163</v>
      </c>
      <c r="AA206" s="64" t="b">
        <f t="shared" si="70"/>
        <v>1</v>
      </c>
      <c r="AB206" s="64" t="str">
        <f t="shared" si="71"/>
        <v>No</v>
      </c>
      <c r="AC206" s="64" t="str">
        <f t="shared" si="71"/>
        <v>No</v>
      </c>
      <c r="AD206" s="64" t="str">
        <f t="shared" si="66"/>
        <v>Yes</v>
      </c>
      <c r="AE206" s="66">
        <f t="shared" si="72"/>
        <v>0.01</v>
      </c>
      <c r="AF206" s="66">
        <f t="shared" si="72"/>
        <v>0</v>
      </c>
      <c r="AG206" s="64">
        <f t="shared" si="73"/>
        <v>26543.148209046936</v>
      </c>
      <c r="AH206" s="64">
        <f t="shared" si="73"/>
        <v>0</v>
      </c>
      <c r="AI206" s="64">
        <f t="shared" si="67"/>
        <v>26543.148209046936</v>
      </c>
      <c r="AJ206" s="66">
        <v>0</v>
      </c>
      <c r="AK206" s="66">
        <v>0</v>
      </c>
      <c r="AL206" s="64">
        <f t="shared" si="74"/>
        <v>0</v>
      </c>
      <c r="AM206" s="64">
        <f t="shared" si="74"/>
        <v>0</v>
      </c>
      <c r="AN206" s="66">
        <f t="shared" si="75"/>
        <v>0.22</v>
      </c>
      <c r="AO206" s="66">
        <f t="shared" si="75"/>
        <v>0</v>
      </c>
      <c r="AP206" s="68">
        <f>IFERROR(INDEX('Encounters and MCO Fees'!Q:Q,MATCH(A:A,'Encounters and MCO Fees'!G:G,0)),0)</f>
        <v>583949.26059903263</v>
      </c>
      <c r="AQ206" s="68">
        <f>IFERROR(INDEX('Encounters and MCO Fees'!R:R,MATCH(A:A,'Encounters and MCO Fees'!G:G,0)),0)</f>
        <v>35625.551707633284</v>
      </c>
      <c r="AR206" s="68">
        <f t="shared" si="68"/>
        <v>619574.81230666593</v>
      </c>
      <c r="AS206" s="69">
        <f t="shared" si="69"/>
        <v>247916.66539638938</v>
      </c>
      <c r="AT206" s="69">
        <f>AS206*INDEX('IGT Commitment Suggestions'!H:H,MATCH(G:G,'IGT Commitment Suggestions'!A:A,0))</f>
        <v>108989.19804498034</v>
      </c>
      <c r="AU206" s="105">
        <f t="shared" si="76"/>
        <v>21633.77</v>
      </c>
    </row>
    <row r="207" spans="1:47" ht="23.25" x14ac:dyDescent="0.2">
      <c r="A207" s="60" t="s">
        <v>785</v>
      </c>
      <c r="B207" s="61" t="s">
        <v>785</v>
      </c>
      <c r="C207" s="61" t="s">
        <v>786</v>
      </c>
      <c r="D207" s="62" t="s">
        <v>786</v>
      </c>
      <c r="E207" s="63" t="s">
        <v>787</v>
      </c>
      <c r="F207" s="62" t="s">
        <v>657</v>
      </c>
      <c r="G207" s="62" t="s">
        <v>26</v>
      </c>
      <c r="H207" s="62" t="str">
        <f t="shared" si="59"/>
        <v>Non-State-Owned IMD Hidalgo</v>
      </c>
      <c r="I207" s="64">
        <f>INDEX('Encounters and MCO Fees'!N:N,MATCH(A:A,'Encounters and MCO Fees'!G:G,0))</f>
        <v>2274052.17568867</v>
      </c>
      <c r="J207" s="64">
        <f>INDEX('Encounters and MCO Fees'!M:M,MATCH(A:A,'Encounters and MCO Fees'!G:G,0))</f>
        <v>0</v>
      </c>
      <c r="K207" s="64">
        <f t="shared" si="60"/>
        <v>2274052.17568867</v>
      </c>
      <c r="L207" s="64">
        <v>310719.85999999894</v>
      </c>
      <c r="M207" s="64">
        <v>0</v>
      </c>
      <c r="N207" s="64">
        <f t="shared" si="61"/>
        <v>310719.85999999894</v>
      </c>
      <c r="O207" s="64">
        <v>360104.45159983286</v>
      </c>
      <c r="P207" s="64">
        <v>0</v>
      </c>
      <c r="Q207" s="64">
        <f t="shared" si="62"/>
        <v>360104.45159983286</v>
      </c>
      <c r="R207" s="64" t="str">
        <f t="shared" si="63"/>
        <v>Yes</v>
      </c>
      <c r="S207" s="65" t="str">
        <f t="shared" si="63"/>
        <v>No</v>
      </c>
      <c r="T207" s="66">
        <f>ROUND(INDEX(Summary!H:H,MATCH(H:H,Summary!A:A,0)),2)</f>
        <v>0.14000000000000001</v>
      </c>
      <c r="U207" s="66">
        <f>ROUND(INDEX(Summary!I:I,MATCH(H:H,Summary!A:A,0)),2)</f>
        <v>0</v>
      </c>
      <c r="V207" s="67">
        <f t="shared" si="64"/>
        <v>318367.30459641386</v>
      </c>
      <c r="W207" s="67">
        <f t="shared" si="64"/>
        <v>0</v>
      </c>
      <c r="X207" s="64">
        <f t="shared" si="65"/>
        <v>318367.30459641386</v>
      </c>
      <c r="Y207" s="64" t="s">
        <v>163</v>
      </c>
      <c r="Z207" s="64" t="s">
        <v>163</v>
      </c>
      <c r="AA207" s="64" t="b">
        <f t="shared" si="70"/>
        <v>1</v>
      </c>
      <c r="AB207" s="64" t="str">
        <f t="shared" si="71"/>
        <v>No</v>
      </c>
      <c r="AC207" s="64" t="str">
        <f t="shared" si="71"/>
        <v>No</v>
      </c>
      <c r="AD207" s="64" t="str">
        <f t="shared" si="66"/>
        <v>Yes</v>
      </c>
      <c r="AE207" s="66">
        <f t="shared" si="72"/>
        <v>0.01</v>
      </c>
      <c r="AF207" s="66">
        <f t="shared" si="72"/>
        <v>0</v>
      </c>
      <c r="AG207" s="64">
        <f t="shared" si="73"/>
        <v>22740.521756886701</v>
      </c>
      <c r="AH207" s="64">
        <f t="shared" si="73"/>
        <v>0</v>
      </c>
      <c r="AI207" s="64">
        <f t="shared" si="67"/>
        <v>22740.521756886701</v>
      </c>
      <c r="AJ207" s="66">
        <v>0</v>
      </c>
      <c r="AK207" s="66">
        <v>0</v>
      </c>
      <c r="AL207" s="64">
        <f t="shared" si="74"/>
        <v>0</v>
      </c>
      <c r="AM207" s="64">
        <f t="shared" si="74"/>
        <v>0</v>
      </c>
      <c r="AN207" s="66">
        <f t="shared" si="75"/>
        <v>0.14000000000000001</v>
      </c>
      <c r="AO207" s="66">
        <f t="shared" si="75"/>
        <v>0</v>
      </c>
      <c r="AP207" s="68">
        <f>IFERROR(INDEX('Encounters and MCO Fees'!Q:Q,MATCH(A:A,'Encounters and MCO Fees'!G:G,0)),0)</f>
        <v>318367.30459641386</v>
      </c>
      <c r="AQ207" s="68">
        <f>IFERROR(INDEX('Encounters and MCO Fees'!R:R,MATCH(A:A,'Encounters and MCO Fees'!G:G,0)),0)</f>
        <v>19422.939007208272</v>
      </c>
      <c r="AR207" s="68">
        <f t="shared" si="68"/>
        <v>337790.24360362213</v>
      </c>
      <c r="AS207" s="69">
        <f t="shared" si="69"/>
        <v>135163.3880755534</v>
      </c>
      <c r="AT207" s="69">
        <f>AS207*INDEX('IGT Commitment Suggestions'!H:H,MATCH(G:G,'IGT Commitment Suggestions'!A:A,0))</f>
        <v>66525.66733408015</v>
      </c>
      <c r="AU207" s="105">
        <f t="shared" si="76"/>
        <v>13204.99</v>
      </c>
    </row>
    <row r="208" spans="1:47" x14ac:dyDescent="0.2">
      <c r="A208" s="60" t="s">
        <v>788</v>
      </c>
      <c r="B208" s="61" t="s">
        <v>788</v>
      </c>
      <c r="C208" s="61" t="s">
        <v>789</v>
      </c>
      <c r="D208" s="62" t="s">
        <v>789</v>
      </c>
      <c r="E208" s="63" t="s">
        <v>790</v>
      </c>
      <c r="F208" s="62" t="s">
        <v>621</v>
      </c>
      <c r="G208" s="62" t="s">
        <v>29</v>
      </c>
      <c r="H208" s="62" t="str">
        <f t="shared" si="59"/>
        <v>Rural MRSA Central</v>
      </c>
      <c r="I208" s="64">
        <f>INDEX('Encounters and MCO Fees'!N:N,MATCH(A:A,'Encounters and MCO Fees'!G:G,0))</f>
        <v>764543.04334253585</v>
      </c>
      <c r="J208" s="64">
        <f>INDEX('Encounters and MCO Fees'!M:M,MATCH(A:A,'Encounters and MCO Fees'!G:G,0))</f>
        <v>1780366.6503993752</v>
      </c>
      <c r="K208" s="64">
        <f t="shared" si="60"/>
        <v>2544909.6937419111</v>
      </c>
      <c r="L208" s="64">
        <v>135387.7978161145</v>
      </c>
      <c r="M208" s="64">
        <v>400502.57103876641</v>
      </c>
      <c r="N208" s="64">
        <f t="shared" si="61"/>
        <v>535890.36885488092</v>
      </c>
      <c r="O208" s="64">
        <v>1733851.0039306376</v>
      </c>
      <c r="P208" s="64">
        <v>1339364.8116912588</v>
      </c>
      <c r="Q208" s="64">
        <f t="shared" si="62"/>
        <v>3073215.8156218966</v>
      </c>
      <c r="R208" s="64" t="str">
        <f t="shared" si="63"/>
        <v>Yes</v>
      </c>
      <c r="S208" s="65" t="str">
        <f t="shared" si="63"/>
        <v>Yes</v>
      </c>
      <c r="T208" s="66">
        <f>ROUND(INDEX(Summary!H:H,MATCH(H:H,Summary!A:A,0)),2)</f>
        <v>0.1</v>
      </c>
      <c r="U208" s="66">
        <f>ROUND(INDEX(Summary!I:I,MATCH(H:H,Summary!A:A,0)),2)</f>
        <v>0.12</v>
      </c>
      <c r="V208" s="67">
        <f t="shared" si="64"/>
        <v>76454.304334253582</v>
      </c>
      <c r="W208" s="67">
        <f t="shared" si="64"/>
        <v>213643.99804792501</v>
      </c>
      <c r="X208" s="64">
        <f t="shared" si="65"/>
        <v>290098.3023821786</v>
      </c>
      <c r="Y208" s="64" t="s">
        <v>163</v>
      </c>
      <c r="Z208" s="64" t="s">
        <v>163</v>
      </c>
      <c r="AA208" s="64" t="b">
        <f t="shared" si="70"/>
        <v>1</v>
      </c>
      <c r="AB208" s="64" t="str">
        <f t="shared" si="71"/>
        <v>Yes</v>
      </c>
      <c r="AC208" s="64" t="str">
        <f t="shared" si="71"/>
        <v>Yes</v>
      </c>
      <c r="AD208" s="64" t="str">
        <f t="shared" si="66"/>
        <v>Yes</v>
      </c>
      <c r="AE208" s="66">
        <f t="shared" si="72"/>
        <v>1.51</v>
      </c>
      <c r="AF208" s="66">
        <f t="shared" si="72"/>
        <v>0.44</v>
      </c>
      <c r="AG208" s="64">
        <f t="shared" si="73"/>
        <v>1154459.9954472291</v>
      </c>
      <c r="AH208" s="64">
        <f t="shared" si="73"/>
        <v>783361.32617572509</v>
      </c>
      <c r="AI208" s="64">
        <f t="shared" si="67"/>
        <v>1937821.3216229542</v>
      </c>
      <c r="AJ208" s="66">
        <v>0.82</v>
      </c>
      <c r="AK208" s="66">
        <v>0.44</v>
      </c>
      <c r="AL208" s="64">
        <f t="shared" si="74"/>
        <v>626925.29554087936</v>
      </c>
      <c r="AM208" s="64">
        <f t="shared" si="74"/>
        <v>783361.32617572509</v>
      </c>
      <c r="AN208" s="66">
        <f t="shared" si="75"/>
        <v>0.91999999999999993</v>
      </c>
      <c r="AO208" s="66">
        <f t="shared" si="75"/>
        <v>0.56000000000000005</v>
      </c>
      <c r="AP208" s="68">
        <f>IFERROR(INDEX('Encounters and MCO Fees'!Q:Q,MATCH(A:A,'Encounters and MCO Fees'!G:G,0)),0)</f>
        <v>1700384.9240987832</v>
      </c>
      <c r="AQ208" s="68">
        <f>IFERROR(INDEX('Encounters and MCO Fees'!R:R,MATCH(A:A,'Encounters and MCO Fees'!G:G,0)),0)</f>
        <v>105132.12104993153</v>
      </c>
      <c r="AR208" s="68">
        <f t="shared" si="68"/>
        <v>1805517.0451487147</v>
      </c>
      <c r="AS208" s="69">
        <f t="shared" si="69"/>
        <v>722459.59044580685</v>
      </c>
      <c r="AT208" s="69">
        <f>AS208*INDEX('IGT Commitment Suggestions'!H:H,MATCH(G:G,'IGT Commitment Suggestions'!A:A,0))</f>
        <v>336479.65872022556</v>
      </c>
      <c r="AU208" s="105">
        <f t="shared" si="76"/>
        <v>66789.41</v>
      </c>
    </row>
    <row r="209" spans="1:47" x14ac:dyDescent="0.2">
      <c r="A209" s="60" t="s">
        <v>791</v>
      </c>
      <c r="B209" s="61" t="s">
        <v>791</v>
      </c>
      <c r="C209" s="61" t="s">
        <v>792</v>
      </c>
      <c r="D209" s="62" t="s">
        <v>792</v>
      </c>
      <c r="E209" s="63" t="s">
        <v>793</v>
      </c>
      <c r="F209" s="62" t="s">
        <v>621</v>
      </c>
      <c r="G209" s="62" t="s">
        <v>27</v>
      </c>
      <c r="H209" s="62" t="str">
        <f t="shared" si="59"/>
        <v>Rural Jefferson</v>
      </c>
      <c r="I209" s="64">
        <f>INDEX('Encounters and MCO Fees'!N:N,MATCH(A:A,'Encounters and MCO Fees'!G:G,0))</f>
        <v>624415.81470816548</v>
      </c>
      <c r="J209" s="64">
        <f>INDEX('Encounters and MCO Fees'!M:M,MATCH(A:A,'Encounters and MCO Fees'!G:G,0))</f>
        <v>2017537.1854100395</v>
      </c>
      <c r="K209" s="64">
        <f t="shared" si="60"/>
        <v>2641953.0001182049</v>
      </c>
      <c r="L209" s="64">
        <v>87954.539787446731</v>
      </c>
      <c r="M209" s="64">
        <v>302980.40938799421</v>
      </c>
      <c r="N209" s="64">
        <f t="shared" si="61"/>
        <v>390934.94917544094</v>
      </c>
      <c r="O209" s="64">
        <v>234037.22271017171</v>
      </c>
      <c r="P209" s="64">
        <v>1244325.8979547489</v>
      </c>
      <c r="Q209" s="64">
        <f t="shared" si="62"/>
        <v>1478363.1206649207</v>
      </c>
      <c r="R209" s="64" t="str">
        <f t="shared" si="63"/>
        <v>Yes</v>
      </c>
      <c r="S209" s="65" t="str">
        <f t="shared" si="63"/>
        <v>Yes</v>
      </c>
      <c r="T209" s="66">
        <f>ROUND(INDEX(Summary!H:H,MATCH(H:H,Summary!A:A,0)),2)</f>
        <v>0</v>
      </c>
      <c r="U209" s="66">
        <f>ROUND(INDEX(Summary!I:I,MATCH(H:H,Summary!A:A,0)),2)</f>
        <v>0.25</v>
      </c>
      <c r="V209" s="67">
        <f t="shared" si="64"/>
        <v>0</v>
      </c>
      <c r="W209" s="67">
        <f t="shared" si="64"/>
        <v>504384.29635250987</v>
      </c>
      <c r="X209" s="64">
        <f t="shared" si="65"/>
        <v>504384.29635250987</v>
      </c>
      <c r="Y209" s="64" t="s">
        <v>163</v>
      </c>
      <c r="Z209" s="64" t="s">
        <v>163</v>
      </c>
      <c r="AA209" s="64" t="b">
        <f t="shared" si="70"/>
        <v>1</v>
      </c>
      <c r="AB209" s="64" t="str">
        <f t="shared" si="71"/>
        <v>No</v>
      </c>
      <c r="AC209" s="64" t="str">
        <f t="shared" si="71"/>
        <v>Yes</v>
      </c>
      <c r="AD209" s="64" t="str">
        <f t="shared" si="66"/>
        <v>Yes</v>
      </c>
      <c r="AE209" s="66">
        <f t="shared" si="72"/>
        <v>0.26</v>
      </c>
      <c r="AF209" s="66">
        <f t="shared" si="72"/>
        <v>0.26</v>
      </c>
      <c r="AG209" s="64">
        <f t="shared" si="73"/>
        <v>162348.11182412304</v>
      </c>
      <c r="AH209" s="64">
        <f t="shared" si="73"/>
        <v>524559.66820661025</v>
      </c>
      <c r="AI209" s="64">
        <f t="shared" si="67"/>
        <v>686907.78003073332</v>
      </c>
      <c r="AJ209" s="66">
        <v>0</v>
      </c>
      <c r="AK209" s="66">
        <v>0.25</v>
      </c>
      <c r="AL209" s="64">
        <f t="shared" si="74"/>
        <v>0</v>
      </c>
      <c r="AM209" s="64">
        <f t="shared" si="74"/>
        <v>504384.29635250987</v>
      </c>
      <c r="AN209" s="66">
        <f t="shared" si="75"/>
        <v>0</v>
      </c>
      <c r="AO209" s="66">
        <f t="shared" si="75"/>
        <v>0.5</v>
      </c>
      <c r="AP209" s="68">
        <f>IFERROR(INDEX('Encounters and MCO Fees'!Q:Q,MATCH(A:A,'Encounters and MCO Fees'!G:G,0)),0)</f>
        <v>1008768.5927050197</v>
      </c>
      <c r="AQ209" s="68">
        <f>IFERROR(INDEX('Encounters and MCO Fees'!R:R,MATCH(A:A,'Encounters and MCO Fees'!G:G,0)),0)</f>
        <v>62484.092817344106</v>
      </c>
      <c r="AR209" s="68">
        <f t="shared" si="68"/>
        <v>1071252.6855223638</v>
      </c>
      <c r="AS209" s="69">
        <f t="shared" si="69"/>
        <v>428651.04958491871</v>
      </c>
      <c r="AT209" s="69">
        <f>AS209*INDEX('IGT Commitment Suggestions'!H:H,MATCH(G:G,'IGT Commitment Suggestions'!A:A,0))</f>
        <v>208728.08547342385</v>
      </c>
      <c r="AU209" s="105">
        <f t="shared" si="76"/>
        <v>41431.410000000003</v>
      </c>
    </row>
    <row r="210" spans="1:47" ht="23.25" x14ac:dyDescent="0.2">
      <c r="A210" s="60" t="s">
        <v>794</v>
      </c>
      <c r="B210" s="61" t="s">
        <v>794</v>
      </c>
      <c r="C210" s="61" t="s">
        <v>795</v>
      </c>
      <c r="D210" s="62" t="s">
        <v>795</v>
      </c>
      <c r="E210" s="63" t="s">
        <v>796</v>
      </c>
      <c r="F210" s="62" t="s">
        <v>657</v>
      </c>
      <c r="G210" s="62" t="s">
        <v>25</v>
      </c>
      <c r="H210" s="62" t="str">
        <f t="shared" si="59"/>
        <v>Non-State-Owned IMD Harris</v>
      </c>
      <c r="I210" s="64">
        <f>INDEX('Encounters and MCO Fees'!N:N,MATCH(A:A,'Encounters and MCO Fees'!G:G,0))</f>
        <v>3103798.6887029987</v>
      </c>
      <c r="J210" s="64">
        <f>INDEX('Encounters and MCO Fees'!M:M,MATCH(A:A,'Encounters and MCO Fees'!G:G,0))</f>
        <v>0</v>
      </c>
      <c r="K210" s="64">
        <f t="shared" si="60"/>
        <v>3103798.6887029987</v>
      </c>
      <c r="L210" s="64">
        <v>465157.28000000212</v>
      </c>
      <c r="M210" s="64">
        <v>0</v>
      </c>
      <c r="N210" s="64">
        <f t="shared" si="61"/>
        <v>465157.28000000212</v>
      </c>
      <c r="O210" s="64">
        <v>529428.00789208687</v>
      </c>
      <c r="P210" s="64">
        <v>0</v>
      </c>
      <c r="Q210" s="64">
        <f t="shared" si="62"/>
        <v>529428.00789208687</v>
      </c>
      <c r="R210" s="64" t="str">
        <f t="shared" si="63"/>
        <v>Yes</v>
      </c>
      <c r="S210" s="65" t="str">
        <f t="shared" si="63"/>
        <v>No</v>
      </c>
      <c r="T210" s="66">
        <f>ROUND(INDEX(Summary!H:H,MATCH(H:H,Summary!A:A,0)),2)</f>
        <v>0.22</v>
      </c>
      <c r="U210" s="66">
        <f>ROUND(INDEX(Summary!I:I,MATCH(H:H,Summary!A:A,0)),2)</f>
        <v>0</v>
      </c>
      <c r="V210" s="67">
        <f t="shared" si="64"/>
        <v>682835.71151465969</v>
      </c>
      <c r="W210" s="67">
        <f t="shared" si="64"/>
        <v>0</v>
      </c>
      <c r="X210" s="64">
        <f t="shared" si="65"/>
        <v>682835.71151465969</v>
      </c>
      <c r="Y210" s="64" t="s">
        <v>163</v>
      </c>
      <c r="Z210" s="64" t="s">
        <v>163</v>
      </c>
      <c r="AA210" s="64" t="b">
        <f t="shared" si="70"/>
        <v>1</v>
      </c>
      <c r="AB210" s="64" t="str">
        <f t="shared" si="71"/>
        <v>No</v>
      </c>
      <c r="AC210" s="64" t="str">
        <f t="shared" si="71"/>
        <v>No</v>
      </c>
      <c r="AD210" s="64" t="str">
        <f t="shared" si="66"/>
        <v>No</v>
      </c>
      <c r="AE210" s="66">
        <f t="shared" si="72"/>
        <v>0</v>
      </c>
      <c r="AF210" s="66">
        <f t="shared" si="72"/>
        <v>0</v>
      </c>
      <c r="AG210" s="64">
        <f t="shared" si="73"/>
        <v>0</v>
      </c>
      <c r="AH210" s="64">
        <f t="shared" si="73"/>
        <v>0</v>
      </c>
      <c r="AI210" s="64">
        <f t="shared" si="67"/>
        <v>0</v>
      </c>
      <c r="AJ210" s="66">
        <v>0</v>
      </c>
      <c r="AK210" s="66">
        <v>0</v>
      </c>
      <c r="AL210" s="64">
        <f t="shared" si="74"/>
        <v>0</v>
      </c>
      <c r="AM210" s="64">
        <f t="shared" si="74"/>
        <v>0</v>
      </c>
      <c r="AN210" s="66">
        <f t="shared" si="75"/>
        <v>0.22</v>
      </c>
      <c r="AO210" s="66">
        <f t="shared" si="75"/>
        <v>0</v>
      </c>
      <c r="AP210" s="68">
        <f>IFERROR(INDEX('Encounters and MCO Fees'!Q:Q,MATCH(A:A,'Encounters and MCO Fees'!G:G,0)),0)</f>
        <v>682835.71151465969</v>
      </c>
      <c r="AQ210" s="68">
        <f>IFERROR(INDEX('Encounters and MCO Fees'!R:R,MATCH(A:A,'Encounters and MCO Fees'!G:G,0)),0)</f>
        <v>41658.41210832142</v>
      </c>
      <c r="AR210" s="68">
        <f t="shared" si="68"/>
        <v>724494.12362298113</v>
      </c>
      <c r="AS210" s="69">
        <f t="shared" si="69"/>
        <v>289899.07862649974</v>
      </c>
      <c r="AT210" s="69">
        <f>AS210*INDEX('IGT Commitment Suggestions'!H:H,MATCH(G:G,'IGT Commitment Suggestions'!A:A,0))</f>
        <v>127445.51901326544</v>
      </c>
      <c r="AU210" s="105">
        <f t="shared" si="76"/>
        <v>25297.25</v>
      </c>
    </row>
    <row r="211" spans="1:47" ht="23.25" x14ac:dyDescent="0.2">
      <c r="A211" s="60" t="s">
        <v>797</v>
      </c>
      <c r="B211" s="61" t="s">
        <v>797</v>
      </c>
      <c r="C211" s="61" t="s">
        <v>798</v>
      </c>
      <c r="D211" s="62" t="s">
        <v>798</v>
      </c>
      <c r="E211" s="63" t="s">
        <v>799</v>
      </c>
      <c r="F211" s="62" t="s">
        <v>621</v>
      </c>
      <c r="G211" s="62" t="s">
        <v>31</v>
      </c>
      <c r="H211" s="62" t="str">
        <f t="shared" si="59"/>
        <v>Rural MRSA West</v>
      </c>
      <c r="I211" s="64">
        <f>INDEX('Encounters and MCO Fees'!N:N,MATCH(A:A,'Encounters and MCO Fees'!G:G,0))</f>
        <v>1747441.5945427283</v>
      </c>
      <c r="J211" s="64">
        <f>INDEX('Encounters and MCO Fees'!M:M,MATCH(A:A,'Encounters and MCO Fees'!G:G,0))</f>
        <v>1692245.6376531264</v>
      </c>
      <c r="K211" s="64">
        <f t="shared" si="60"/>
        <v>3439687.2321958547</v>
      </c>
      <c r="L211" s="64">
        <v>-224210.88018972264</v>
      </c>
      <c r="M211" s="64">
        <v>206678.69952054101</v>
      </c>
      <c r="N211" s="64">
        <f t="shared" si="61"/>
        <v>-17532.180669181631</v>
      </c>
      <c r="O211" s="64">
        <v>337744.74014683976</v>
      </c>
      <c r="P211" s="64">
        <v>709807.18762217858</v>
      </c>
      <c r="Q211" s="64">
        <f t="shared" si="62"/>
        <v>1047551.9277690183</v>
      </c>
      <c r="R211" s="64" t="str">
        <f t="shared" si="63"/>
        <v>Yes</v>
      </c>
      <c r="S211" s="65" t="str">
        <f t="shared" si="63"/>
        <v>Yes</v>
      </c>
      <c r="T211" s="66">
        <f>ROUND(INDEX(Summary!H:H,MATCH(H:H,Summary!A:A,0)),2)</f>
        <v>0.03</v>
      </c>
      <c r="U211" s="66">
        <f>ROUND(INDEX(Summary!I:I,MATCH(H:H,Summary!A:A,0)),2)</f>
        <v>0.21</v>
      </c>
      <c r="V211" s="67">
        <f t="shared" si="64"/>
        <v>52423.247836281844</v>
      </c>
      <c r="W211" s="67">
        <f t="shared" si="64"/>
        <v>355371.58390715654</v>
      </c>
      <c r="X211" s="64">
        <f t="shared" si="65"/>
        <v>407794.83174343838</v>
      </c>
      <c r="Y211" s="64" t="s">
        <v>163</v>
      </c>
      <c r="Z211" s="64" t="s">
        <v>163</v>
      </c>
      <c r="AA211" s="64" t="b">
        <f t="shared" si="70"/>
        <v>1</v>
      </c>
      <c r="AB211" s="64" t="str">
        <f t="shared" si="71"/>
        <v>No</v>
      </c>
      <c r="AC211" s="64" t="str">
        <f t="shared" si="71"/>
        <v>Yes</v>
      </c>
      <c r="AD211" s="64" t="str">
        <f t="shared" si="66"/>
        <v>Yes</v>
      </c>
      <c r="AE211" s="66">
        <f t="shared" si="72"/>
        <v>0.11</v>
      </c>
      <c r="AF211" s="66">
        <f t="shared" si="72"/>
        <v>0.15</v>
      </c>
      <c r="AG211" s="64">
        <f t="shared" si="73"/>
        <v>192218.57539970012</v>
      </c>
      <c r="AH211" s="64">
        <f t="shared" si="73"/>
        <v>253836.84564796893</v>
      </c>
      <c r="AI211" s="64">
        <f t="shared" si="67"/>
        <v>446055.42104766902</v>
      </c>
      <c r="AJ211" s="66">
        <v>0</v>
      </c>
      <c r="AK211" s="66">
        <v>0.12</v>
      </c>
      <c r="AL211" s="64">
        <f t="shared" si="74"/>
        <v>0</v>
      </c>
      <c r="AM211" s="64">
        <f t="shared" si="74"/>
        <v>203069.47651837516</v>
      </c>
      <c r="AN211" s="66">
        <f t="shared" si="75"/>
        <v>0.03</v>
      </c>
      <c r="AO211" s="66">
        <f t="shared" si="75"/>
        <v>0.32999999999999996</v>
      </c>
      <c r="AP211" s="68">
        <f>IFERROR(INDEX('Encounters and MCO Fees'!Q:Q,MATCH(A:A,'Encounters and MCO Fees'!G:G,0)),0)</f>
        <v>610864.30826181348</v>
      </c>
      <c r="AQ211" s="68">
        <f>IFERROR(INDEX('Encounters and MCO Fees'!R:R,MATCH(A:A,'Encounters and MCO Fees'!G:G,0)),0)</f>
        <v>37523.638953756599</v>
      </c>
      <c r="AR211" s="68">
        <f t="shared" si="68"/>
        <v>648387.94721557014</v>
      </c>
      <c r="AS211" s="69">
        <f t="shared" si="69"/>
        <v>259445.95319883828</v>
      </c>
      <c r="AT211" s="69">
        <f>AS211*INDEX('IGT Commitment Suggestions'!H:H,MATCH(G:G,'IGT Commitment Suggestions'!A:A,0))</f>
        <v>125669.21556557798</v>
      </c>
      <c r="AU211" s="105">
        <f t="shared" si="76"/>
        <v>24944.67</v>
      </c>
    </row>
    <row r="212" spans="1:47" x14ac:dyDescent="0.2">
      <c r="A212" s="60" t="s">
        <v>800</v>
      </c>
      <c r="B212" s="61" t="s">
        <v>800</v>
      </c>
      <c r="C212" s="61" t="s">
        <v>801</v>
      </c>
      <c r="D212" s="62" t="s">
        <v>801</v>
      </c>
      <c r="E212" s="63" t="s">
        <v>802</v>
      </c>
      <c r="F212" s="62" t="s">
        <v>162</v>
      </c>
      <c r="G212" s="62" t="s">
        <v>23</v>
      </c>
      <c r="H212" s="62" t="str">
        <f t="shared" si="59"/>
        <v>Urban Dallas</v>
      </c>
      <c r="I212" s="64">
        <f>INDEX('Encounters and MCO Fees'!N:N,MATCH(A:A,'Encounters and MCO Fees'!G:G,0))</f>
        <v>78254.282039156955</v>
      </c>
      <c r="J212" s="64">
        <f>INDEX('Encounters and MCO Fees'!M:M,MATCH(A:A,'Encounters and MCO Fees'!G:G,0))</f>
        <v>250324.42775134649</v>
      </c>
      <c r="K212" s="64">
        <f t="shared" si="60"/>
        <v>328578.70979050343</v>
      </c>
      <c r="L212" s="64">
        <v>173485.29522167088</v>
      </c>
      <c r="M212" s="64">
        <v>321102.59002989874</v>
      </c>
      <c r="N212" s="64">
        <f t="shared" si="61"/>
        <v>494587.88525156962</v>
      </c>
      <c r="O212" s="64">
        <v>202720.95912264049</v>
      </c>
      <c r="P212" s="64">
        <v>541227.23946554959</v>
      </c>
      <c r="Q212" s="64">
        <f t="shared" si="62"/>
        <v>743948.19858819013</v>
      </c>
      <c r="R212" s="64" t="str">
        <f t="shared" si="63"/>
        <v>Yes</v>
      </c>
      <c r="S212" s="65" t="str">
        <f t="shared" si="63"/>
        <v>Yes</v>
      </c>
      <c r="T212" s="66">
        <f>ROUND(INDEX(Summary!H:H,MATCH(H:H,Summary!A:A,0)),2)</f>
        <v>0.68</v>
      </c>
      <c r="U212" s="66">
        <f>ROUND(INDEX(Summary!I:I,MATCH(H:H,Summary!A:A,0)),2)</f>
        <v>0.39</v>
      </c>
      <c r="V212" s="67">
        <f t="shared" si="64"/>
        <v>53212.911786626733</v>
      </c>
      <c r="W212" s="67">
        <f t="shared" si="64"/>
        <v>97626.526823025139</v>
      </c>
      <c r="X212" s="64">
        <f t="shared" si="65"/>
        <v>150839.43860965187</v>
      </c>
      <c r="Y212" s="64" t="s">
        <v>163</v>
      </c>
      <c r="Z212" s="64" t="s">
        <v>163</v>
      </c>
      <c r="AA212" s="64" t="b">
        <f t="shared" si="70"/>
        <v>1</v>
      </c>
      <c r="AB212" s="64" t="str">
        <f t="shared" si="71"/>
        <v>Yes</v>
      </c>
      <c r="AC212" s="64" t="str">
        <f t="shared" si="71"/>
        <v>Yes</v>
      </c>
      <c r="AD212" s="64" t="str">
        <f t="shared" si="66"/>
        <v>Yes</v>
      </c>
      <c r="AE212" s="66">
        <f t="shared" si="72"/>
        <v>1.33</v>
      </c>
      <c r="AF212" s="66">
        <f t="shared" si="72"/>
        <v>1.23</v>
      </c>
      <c r="AG212" s="64">
        <f t="shared" si="73"/>
        <v>104078.19511207876</v>
      </c>
      <c r="AH212" s="64">
        <f t="shared" si="73"/>
        <v>307899.04613415617</v>
      </c>
      <c r="AI212" s="64">
        <f t="shared" si="67"/>
        <v>411977.24124623492</v>
      </c>
      <c r="AJ212" s="66">
        <v>1.33</v>
      </c>
      <c r="AK212" s="66">
        <v>1.23</v>
      </c>
      <c r="AL212" s="64">
        <f t="shared" si="74"/>
        <v>104078.19511207876</v>
      </c>
      <c r="AM212" s="64">
        <f t="shared" si="74"/>
        <v>307899.04613415617</v>
      </c>
      <c r="AN212" s="66">
        <f t="shared" si="75"/>
        <v>2.0100000000000002</v>
      </c>
      <c r="AO212" s="66">
        <f t="shared" si="75"/>
        <v>1.62</v>
      </c>
      <c r="AP212" s="68">
        <f>IFERROR(INDEX('Encounters and MCO Fees'!Q:Q,MATCH(A:A,'Encounters and MCO Fees'!G:G,0)),0)</f>
        <v>562816.67985588685</v>
      </c>
      <c r="AQ212" s="68">
        <f>IFERROR(INDEX('Encounters and MCO Fees'!R:R,MATCH(A:A,'Encounters and MCO Fees'!G:G,0)),0)</f>
        <v>35274.451888070151</v>
      </c>
      <c r="AR212" s="68">
        <f t="shared" si="68"/>
        <v>598091.13174395706</v>
      </c>
      <c r="AS212" s="69">
        <f t="shared" si="69"/>
        <v>239320.18545602704</v>
      </c>
      <c r="AT212" s="69">
        <f>AS212*INDEX('IGT Commitment Suggestions'!H:H,MATCH(G:G,'IGT Commitment Suggestions'!A:A,0))</f>
        <v>117664.72322760604</v>
      </c>
      <c r="AU212" s="105">
        <f t="shared" si="76"/>
        <v>23355.82</v>
      </c>
    </row>
    <row r="213" spans="1:47" x14ac:dyDescent="0.2">
      <c r="A213" s="60" t="s">
        <v>803</v>
      </c>
      <c r="B213" s="61" t="s">
        <v>803</v>
      </c>
      <c r="C213" s="61" t="s">
        <v>804</v>
      </c>
      <c r="D213" s="62" t="s">
        <v>804</v>
      </c>
      <c r="E213" s="63" t="s">
        <v>805</v>
      </c>
      <c r="F213" s="62" t="s">
        <v>162</v>
      </c>
      <c r="G213" s="62" t="s">
        <v>28</v>
      </c>
      <c r="H213" s="62" t="str">
        <f t="shared" si="59"/>
        <v>Urban Lubbock</v>
      </c>
      <c r="I213" s="64">
        <f>INDEX('Encounters and MCO Fees'!N:N,MATCH(A:A,'Encounters and MCO Fees'!G:G,0))</f>
        <v>80568.383387441019</v>
      </c>
      <c r="J213" s="64">
        <f>INDEX('Encounters and MCO Fees'!M:M,MATCH(A:A,'Encounters and MCO Fees'!G:G,0))</f>
        <v>397884.74973943672</v>
      </c>
      <c r="K213" s="64">
        <f t="shared" si="60"/>
        <v>478453.13312687771</v>
      </c>
      <c r="L213" s="64">
        <v>84589.524928929823</v>
      </c>
      <c r="M213" s="64">
        <v>461947.73377300962</v>
      </c>
      <c r="N213" s="64">
        <f t="shared" si="61"/>
        <v>546537.25870193949</v>
      </c>
      <c r="O213" s="64">
        <v>202161.59959019889</v>
      </c>
      <c r="P213" s="64">
        <v>431493.83485020243</v>
      </c>
      <c r="Q213" s="64">
        <f t="shared" si="62"/>
        <v>633655.43444040138</v>
      </c>
      <c r="R213" s="64" t="str">
        <f t="shared" si="63"/>
        <v>Yes</v>
      </c>
      <c r="S213" s="65" t="str">
        <f t="shared" si="63"/>
        <v>Yes</v>
      </c>
      <c r="T213" s="66">
        <f>ROUND(INDEX(Summary!H:H,MATCH(H:H,Summary!A:A,0)),2)</f>
        <v>0</v>
      </c>
      <c r="U213" s="66">
        <f>ROUND(INDEX(Summary!I:I,MATCH(H:H,Summary!A:A,0)),2)</f>
        <v>0.79</v>
      </c>
      <c r="V213" s="67">
        <f t="shared" si="64"/>
        <v>0</v>
      </c>
      <c r="W213" s="67">
        <f t="shared" si="64"/>
        <v>314328.95229415502</v>
      </c>
      <c r="X213" s="64">
        <f t="shared" si="65"/>
        <v>314328.95229415502</v>
      </c>
      <c r="Y213" s="64" t="s">
        <v>163</v>
      </c>
      <c r="Z213" s="64" t="s">
        <v>163</v>
      </c>
      <c r="AA213" s="64" t="b">
        <f t="shared" si="70"/>
        <v>1</v>
      </c>
      <c r="AB213" s="64" t="str">
        <f t="shared" si="71"/>
        <v>Yes</v>
      </c>
      <c r="AC213" s="64" t="str">
        <f t="shared" si="71"/>
        <v>Yes</v>
      </c>
      <c r="AD213" s="64" t="str">
        <f t="shared" si="66"/>
        <v>Yes</v>
      </c>
      <c r="AE213" s="66">
        <f t="shared" si="72"/>
        <v>1.75</v>
      </c>
      <c r="AF213" s="66">
        <f t="shared" si="72"/>
        <v>0.21</v>
      </c>
      <c r="AG213" s="64">
        <f t="shared" si="73"/>
        <v>140994.67092802178</v>
      </c>
      <c r="AH213" s="64">
        <f t="shared" si="73"/>
        <v>83555.797445281714</v>
      </c>
      <c r="AI213" s="64">
        <f t="shared" si="67"/>
        <v>224550.46837330348</v>
      </c>
      <c r="AJ213" s="66">
        <v>0.02</v>
      </c>
      <c r="AK213" s="66">
        <v>0.18</v>
      </c>
      <c r="AL213" s="64">
        <f t="shared" si="74"/>
        <v>1611.3676677488204</v>
      </c>
      <c r="AM213" s="64">
        <f t="shared" si="74"/>
        <v>71619.254953098614</v>
      </c>
      <c r="AN213" s="66">
        <f t="shared" si="75"/>
        <v>0.02</v>
      </c>
      <c r="AO213" s="66">
        <f t="shared" si="75"/>
        <v>0.97</v>
      </c>
      <c r="AP213" s="68">
        <f>IFERROR(INDEX('Encounters and MCO Fees'!Q:Q,MATCH(A:A,'Encounters and MCO Fees'!G:G,0)),0)</f>
        <v>387559.57491500245</v>
      </c>
      <c r="AQ213" s="68">
        <f>IFERROR(INDEX('Encounters and MCO Fees'!R:R,MATCH(A:A,'Encounters and MCO Fees'!G:G,0)),0)</f>
        <v>23976.759584026022</v>
      </c>
      <c r="AR213" s="68">
        <f t="shared" si="68"/>
        <v>411536.33449902845</v>
      </c>
      <c r="AS213" s="69">
        <f t="shared" si="69"/>
        <v>164672.14888644125</v>
      </c>
      <c r="AT213" s="69">
        <f>AS213*INDEX('IGT Commitment Suggestions'!H:H,MATCH(G:G,'IGT Commitment Suggestions'!A:A,0))</f>
        <v>53876.597203110679</v>
      </c>
      <c r="AU213" s="105">
        <f t="shared" si="76"/>
        <v>10694.22</v>
      </c>
    </row>
    <row r="214" spans="1:47" ht="23.25" x14ac:dyDescent="0.2">
      <c r="A214" s="60" t="s">
        <v>806</v>
      </c>
      <c r="B214" s="61" t="s">
        <v>806</v>
      </c>
      <c r="C214" s="61" t="s">
        <v>807</v>
      </c>
      <c r="D214" s="62" t="s">
        <v>807</v>
      </c>
      <c r="E214" s="63" t="s">
        <v>808</v>
      </c>
      <c r="F214" s="62" t="s">
        <v>162</v>
      </c>
      <c r="G214" s="62" t="s">
        <v>22</v>
      </c>
      <c r="H214" s="62" t="str">
        <f t="shared" si="59"/>
        <v>Urban Bexar</v>
      </c>
      <c r="I214" s="64">
        <f>INDEX('Encounters and MCO Fees'!N:N,MATCH(A:A,'Encounters and MCO Fees'!G:G,0))</f>
        <v>556018.05002505565</v>
      </c>
      <c r="J214" s="64">
        <f>INDEX('Encounters and MCO Fees'!M:M,MATCH(A:A,'Encounters and MCO Fees'!G:G,0))</f>
        <v>0</v>
      </c>
      <c r="K214" s="64">
        <f t="shared" si="60"/>
        <v>556018.05002505565</v>
      </c>
      <c r="L214" s="64">
        <v>399323.01278454275</v>
      </c>
      <c r="M214" s="64">
        <v>0</v>
      </c>
      <c r="N214" s="64">
        <f t="shared" si="61"/>
        <v>399323.01278454275</v>
      </c>
      <c r="O214" s="64">
        <v>63672.251279395539</v>
      </c>
      <c r="P214" s="64">
        <v>0</v>
      </c>
      <c r="Q214" s="64">
        <f t="shared" si="62"/>
        <v>63672.251279395539</v>
      </c>
      <c r="R214" s="64" t="str">
        <f t="shared" si="63"/>
        <v>Yes</v>
      </c>
      <c r="S214" s="65" t="str">
        <f t="shared" si="63"/>
        <v>No</v>
      </c>
      <c r="T214" s="66">
        <f>ROUND(INDEX(Summary!H:H,MATCH(H:H,Summary!A:A,0)),2)</f>
        <v>0.49</v>
      </c>
      <c r="U214" s="66">
        <f>ROUND(INDEX(Summary!I:I,MATCH(H:H,Summary!A:A,0)),2)</f>
        <v>0.56999999999999995</v>
      </c>
      <c r="V214" s="67">
        <f t="shared" si="64"/>
        <v>272448.84451227728</v>
      </c>
      <c r="W214" s="67">
        <f t="shared" si="64"/>
        <v>0</v>
      </c>
      <c r="X214" s="64">
        <f t="shared" si="65"/>
        <v>272448.84451227728</v>
      </c>
      <c r="Y214" s="64" t="s">
        <v>163</v>
      </c>
      <c r="Z214" s="64" t="s">
        <v>163</v>
      </c>
      <c r="AA214" s="64" t="b">
        <f t="shared" si="70"/>
        <v>1</v>
      </c>
      <c r="AB214" s="64" t="str">
        <f t="shared" si="71"/>
        <v>No</v>
      </c>
      <c r="AC214" s="64" t="str">
        <f t="shared" si="71"/>
        <v>No</v>
      </c>
      <c r="AD214" s="64" t="str">
        <f t="shared" si="66"/>
        <v>No</v>
      </c>
      <c r="AE214" s="66">
        <f t="shared" si="72"/>
        <v>0</v>
      </c>
      <c r="AF214" s="66">
        <f t="shared" si="72"/>
        <v>0</v>
      </c>
      <c r="AG214" s="64">
        <f t="shared" si="73"/>
        <v>0</v>
      </c>
      <c r="AH214" s="64">
        <f t="shared" si="73"/>
        <v>0</v>
      </c>
      <c r="AI214" s="64">
        <f t="shared" si="67"/>
        <v>0</v>
      </c>
      <c r="AJ214" s="66">
        <v>0</v>
      </c>
      <c r="AK214" s="66">
        <v>0</v>
      </c>
      <c r="AL214" s="64">
        <f t="shared" si="74"/>
        <v>0</v>
      </c>
      <c r="AM214" s="64">
        <f t="shared" si="74"/>
        <v>0</v>
      </c>
      <c r="AN214" s="66">
        <f t="shared" si="75"/>
        <v>0.49</v>
      </c>
      <c r="AO214" s="66">
        <f t="shared" si="75"/>
        <v>0.56999999999999995</v>
      </c>
      <c r="AP214" s="68">
        <f>IFERROR(INDEX('Encounters and MCO Fees'!Q:Q,MATCH(A:A,'Encounters and MCO Fees'!G:G,0)),0)</f>
        <v>272448.84451227728</v>
      </c>
      <c r="AQ214" s="68">
        <f>IFERROR(INDEX('Encounters and MCO Fees'!R:R,MATCH(A:A,'Encounters and MCO Fees'!G:G,0)),0)</f>
        <v>17121.538595737948</v>
      </c>
      <c r="AR214" s="68">
        <f t="shared" si="68"/>
        <v>289570.38310801523</v>
      </c>
      <c r="AS214" s="69">
        <f t="shared" si="69"/>
        <v>115868.69309684123</v>
      </c>
      <c r="AT214" s="69">
        <f>AS214*INDEX('IGT Commitment Suggestions'!H:H,MATCH(G:G,'IGT Commitment Suggestions'!A:A,0))</f>
        <v>50649.496892836432</v>
      </c>
      <c r="AU214" s="105">
        <f t="shared" si="76"/>
        <v>10053.65</v>
      </c>
    </row>
    <row r="215" spans="1:47" x14ac:dyDescent="0.2">
      <c r="A215" s="60" t="s">
        <v>809</v>
      </c>
      <c r="B215" s="61" t="s">
        <v>809</v>
      </c>
      <c r="C215" s="61" t="s">
        <v>810</v>
      </c>
      <c r="D215" s="62" t="s">
        <v>810</v>
      </c>
      <c r="E215" s="63" t="s">
        <v>811</v>
      </c>
      <c r="F215" s="62" t="s">
        <v>621</v>
      </c>
      <c r="G215" s="62" t="s">
        <v>31</v>
      </c>
      <c r="H215" s="62" t="str">
        <f t="shared" si="59"/>
        <v>Rural MRSA West</v>
      </c>
      <c r="I215" s="64">
        <f>INDEX('Encounters and MCO Fees'!N:N,MATCH(A:A,'Encounters and MCO Fees'!G:G,0))</f>
        <v>1939456.2654210683</v>
      </c>
      <c r="J215" s="64">
        <f>INDEX('Encounters and MCO Fees'!M:M,MATCH(A:A,'Encounters and MCO Fees'!G:G,0))</f>
        <v>1087542.0761368878</v>
      </c>
      <c r="K215" s="64">
        <f t="shared" si="60"/>
        <v>3026998.3415579563</v>
      </c>
      <c r="L215" s="64">
        <v>-4196545.4555649962</v>
      </c>
      <c r="M215" s="64">
        <v>654036.29183934443</v>
      </c>
      <c r="N215" s="64">
        <f t="shared" si="61"/>
        <v>-3542509.1637256518</v>
      </c>
      <c r="O215" s="64">
        <v>-4575664.6411123192</v>
      </c>
      <c r="P215" s="64">
        <v>272707.41897961195</v>
      </c>
      <c r="Q215" s="64">
        <f t="shared" si="62"/>
        <v>-4302957.222132707</v>
      </c>
      <c r="R215" s="64" t="str">
        <f t="shared" si="63"/>
        <v>No</v>
      </c>
      <c r="S215" s="65" t="str">
        <f t="shared" si="63"/>
        <v>Yes</v>
      </c>
      <c r="T215" s="66">
        <f>ROUND(INDEX(Summary!H:H,MATCH(H:H,Summary!A:A,0)),2)</f>
        <v>0.03</v>
      </c>
      <c r="U215" s="66">
        <f>ROUND(INDEX(Summary!I:I,MATCH(H:H,Summary!A:A,0)),2)</f>
        <v>0.21</v>
      </c>
      <c r="V215" s="67">
        <f t="shared" si="64"/>
        <v>58183.687962632044</v>
      </c>
      <c r="W215" s="67">
        <f t="shared" si="64"/>
        <v>228383.83598874643</v>
      </c>
      <c r="X215" s="64">
        <f t="shared" si="65"/>
        <v>286567.52395137848</v>
      </c>
      <c r="Y215" s="64" t="s">
        <v>163</v>
      </c>
      <c r="Z215" s="64" t="s">
        <v>163</v>
      </c>
      <c r="AA215" s="64" t="b">
        <f t="shared" si="70"/>
        <v>1</v>
      </c>
      <c r="AB215" s="64" t="str">
        <f t="shared" si="71"/>
        <v>No</v>
      </c>
      <c r="AC215" s="64" t="str">
        <f t="shared" si="71"/>
        <v>Yes</v>
      </c>
      <c r="AD215" s="64" t="str">
        <f t="shared" si="66"/>
        <v>Yes</v>
      </c>
      <c r="AE215" s="66">
        <f t="shared" si="72"/>
        <v>0</v>
      </c>
      <c r="AF215" s="66">
        <f t="shared" si="72"/>
        <v>0.03</v>
      </c>
      <c r="AG215" s="64">
        <f t="shared" si="73"/>
        <v>0</v>
      </c>
      <c r="AH215" s="64">
        <f t="shared" si="73"/>
        <v>32626.262284106633</v>
      </c>
      <c r="AI215" s="64">
        <f t="shared" si="67"/>
        <v>32626.262284106633</v>
      </c>
      <c r="AJ215" s="66">
        <v>0</v>
      </c>
      <c r="AK215" s="66">
        <v>0.02</v>
      </c>
      <c r="AL215" s="64">
        <f t="shared" si="74"/>
        <v>0</v>
      </c>
      <c r="AM215" s="64">
        <f t="shared" si="74"/>
        <v>21750.841522737755</v>
      </c>
      <c r="AN215" s="66">
        <f t="shared" si="75"/>
        <v>0.03</v>
      </c>
      <c r="AO215" s="66">
        <f t="shared" si="75"/>
        <v>0.22999999999999998</v>
      </c>
      <c r="AP215" s="68">
        <f>IFERROR(INDEX('Encounters and MCO Fees'!Q:Q,MATCH(A:A,'Encounters and MCO Fees'!G:G,0)),0)</f>
        <v>308318.36547411617</v>
      </c>
      <c r="AQ215" s="68">
        <f>IFERROR(INDEX('Encounters and MCO Fees'!R:R,MATCH(A:A,'Encounters and MCO Fees'!G:G,0)),0)</f>
        <v>19009.680367974135</v>
      </c>
      <c r="AR215" s="68">
        <f t="shared" si="68"/>
        <v>327328.04584209033</v>
      </c>
      <c r="AS215" s="69">
        <f t="shared" si="69"/>
        <v>130977.04426325405</v>
      </c>
      <c r="AT215" s="69">
        <f>AS215*INDEX('IGT Commitment Suggestions'!H:H,MATCH(G:G,'IGT Commitment Suggestions'!A:A,0))</f>
        <v>63442.04720374426</v>
      </c>
      <c r="AU215" s="105">
        <f t="shared" si="76"/>
        <v>12592.91</v>
      </c>
    </row>
    <row r="216" spans="1:47" ht="23.25" x14ac:dyDescent="0.2">
      <c r="A216" s="60" t="s">
        <v>812</v>
      </c>
      <c r="B216" s="61" t="s">
        <v>812</v>
      </c>
      <c r="C216" s="61" t="s">
        <v>813</v>
      </c>
      <c r="D216" s="62" t="s">
        <v>813</v>
      </c>
      <c r="E216" s="63" t="s">
        <v>814</v>
      </c>
      <c r="F216" s="62" t="s">
        <v>657</v>
      </c>
      <c r="G216" s="62" t="s">
        <v>29</v>
      </c>
      <c r="H216" s="62" t="str">
        <f t="shared" si="59"/>
        <v>Non-State-Owned IMD MRSA Central</v>
      </c>
      <c r="I216" s="64">
        <f>INDEX('Encounters and MCO Fees'!N:N,MATCH(A:A,'Encounters and MCO Fees'!G:G,0))</f>
        <v>2048900.7857171563</v>
      </c>
      <c r="J216" s="64">
        <f>INDEX('Encounters and MCO Fees'!M:M,MATCH(A:A,'Encounters and MCO Fees'!G:G,0))</f>
        <v>0</v>
      </c>
      <c r="K216" s="64">
        <f t="shared" si="60"/>
        <v>2048900.7857171563</v>
      </c>
      <c r="L216" s="64">
        <v>1207876.430000002</v>
      </c>
      <c r="M216" s="64">
        <v>0</v>
      </c>
      <c r="N216" s="64">
        <f t="shared" si="61"/>
        <v>1207876.430000002</v>
      </c>
      <c r="O216" s="64">
        <v>387681.79909363296</v>
      </c>
      <c r="P216" s="64">
        <v>0</v>
      </c>
      <c r="Q216" s="64">
        <f t="shared" si="62"/>
        <v>387681.79909363296</v>
      </c>
      <c r="R216" s="64" t="str">
        <f t="shared" si="63"/>
        <v>Yes</v>
      </c>
      <c r="S216" s="65" t="str">
        <f t="shared" si="63"/>
        <v>No</v>
      </c>
      <c r="T216" s="66">
        <f>ROUND(INDEX(Summary!H:H,MATCH(H:H,Summary!A:A,0)),2)</f>
        <v>0.59</v>
      </c>
      <c r="U216" s="66">
        <f>ROUND(INDEX(Summary!I:I,MATCH(H:H,Summary!A:A,0)),2)</f>
        <v>0</v>
      </c>
      <c r="V216" s="67">
        <f t="shared" si="64"/>
        <v>1208851.4635731222</v>
      </c>
      <c r="W216" s="67">
        <f t="shared" si="64"/>
        <v>0</v>
      </c>
      <c r="X216" s="64">
        <f t="shared" si="65"/>
        <v>1208851.4635731222</v>
      </c>
      <c r="Y216" s="64" t="s">
        <v>163</v>
      </c>
      <c r="Z216" s="64" t="s">
        <v>163</v>
      </c>
      <c r="AA216" s="64" t="b">
        <f t="shared" si="70"/>
        <v>1</v>
      </c>
      <c r="AB216" s="64" t="str">
        <f t="shared" si="71"/>
        <v>No</v>
      </c>
      <c r="AC216" s="64" t="str">
        <f t="shared" si="71"/>
        <v>No</v>
      </c>
      <c r="AD216" s="64" t="str">
        <f t="shared" si="66"/>
        <v>No</v>
      </c>
      <c r="AE216" s="66">
        <f t="shared" si="72"/>
        <v>0</v>
      </c>
      <c r="AF216" s="66">
        <f t="shared" si="72"/>
        <v>0</v>
      </c>
      <c r="AG216" s="64">
        <f t="shared" si="73"/>
        <v>0</v>
      </c>
      <c r="AH216" s="64">
        <f t="shared" si="73"/>
        <v>0</v>
      </c>
      <c r="AI216" s="64">
        <f t="shared" si="67"/>
        <v>0</v>
      </c>
      <c r="AJ216" s="66">
        <v>0</v>
      </c>
      <c r="AK216" s="66">
        <v>0</v>
      </c>
      <c r="AL216" s="64">
        <f t="shared" si="74"/>
        <v>0</v>
      </c>
      <c r="AM216" s="64">
        <f t="shared" si="74"/>
        <v>0</v>
      </c>
      <c r="AN216" s="66">
        <f t="shared" si="75"/>
        <v>0.59</v>
      </c>
      <c r="AO216" s="66">
        <f t="shared" si="75"/>
        <v>0</v>
      </c>
      <c r="AP216" s="68">
        <f>IFERROR(INDEX('Encounters and MCO Fees'!Q:Q,MATCH(A:A,'Encounters and MCO Fees'!G:G,0)),0)</f>
        <v>1208851.4635731222</v>
      </c>
      <c r="AQ216" s="68">
        <f>IFERROR(INDEX('Encounters and MCO Fees'!R:R,MATCH(A:A,'Encounters and MCO Fees'!G:G,0)),0)</f>
        <v>73749.558785628135</v>
      </c>
      <c r="AR216" s="68">
        <f t="shared" si="68"/>
        <v>1282601.0223587502</v>
      </c>
      <c r="AS216" s="69">
        <f t="shared" si="69"/>
        <v>513219.97308663046</v>
      </c>
      <c r="AT216" s="69">
        <f>AS216*INDEX('IGT Commitment Suggestions'!H:H,MATCH(G:G,'IGT Commitment Suggestions'!A:A,0))</f>
        <v>239028.01440566723</v>
      </c>
      <c r="AU216" s="105">
        <f t="shared" si="76"/>
        <v>47445.78</v>
      </c>
    </row>
    <row r="217" spans="1:47" ht="23.25" x14ac:dyDescent="0.2">
      <c r="A217" s="60" t="s">
        <v>815</v>
      </c>
      <c r="B217" s="61" t="s">
        <v>815</v>
      </c>
      <c r="C217" s="61" t="s">
        <v>816</v>
      </c>
      <c r="D217" s="62" t="s">
        <v>816</v>
      </c>
      <c r="E217" s="63" t="s">
        <v>817</v>
      </c>
      <c r="F217" s="62" t="s">
        <v>162</v>
      </c>
      <c r="G217" s="62" t="s">
        <v>31</v>
      </c>
      <c r="H217" s="62" t="str">
        <f t="shared" si="59"/>
        <v>Urban MRSA West</v>
      </c>
      <c r="I217" s="64">
        <f>INDEX('Encounters and MCO Fees'!N:N,MATCH(A:A,'Encounters and MCO Fees'!G:G,0))</f>
        <v>721638.53275825782</v>
      </c>
      <c r="J217" s="64">
        <f>INDEX('Encounters and MCO Fees'!M:M,MATCH(A:A,'Encounters and MCO Fees'!G:G,0))</f>
        <v>0</v>
      </c>
      <c r="K217" s="64">
        <f t="shared" si="60"/>
        <v>721638.53275825782</v>
      </c>
      <c r="L217" s="64">
        <v>419268.16133952304</v>
      </c>
      <c r="M217" s="64">
        <v>0</v>
      </c>
      <c r="N217" s="64">
        <f t="shared" si="61"/>
        <v>419268.16133952304</v>
      </c>
      <c r="O217" s="64">
        <v>181263.69871445699</v>
      </c>
      <c r="P217" s="64">
        <v>0</v>
      </c>
      <c r="Q217" s="64">
        <f t="shared" si="62"/>
        <v>181263.69871445699</v>
      </c>
      <c r="R217" s="64" t="str">
        <f t="shared" si="63"/>
        <v>Yes</v>
      </c>
      <c r="S217" s="65" t="str">
        <f t="shared" si="63"/>
        <v>No</v>
      </c>
      <c r="T217" s="66">
        <f>ROUND(INDEX(Summary!H:H,MATCH(H:H,Summary!A:A,0)),2)</f>
        <v>0.4</v>
      </c>
      <c r="U217" s="66">
        <f>ROUND(INDEX(Summary!I:I,MATCH(H:H,Summary!A:A,0)),2)</f>
        <v>0.93</v>
      </c>
      <c r="V217" s="67">
        <f t="shared" si="64"/>
        <v>288655.41310330312</v>
      </c>
      <c r="W217" s="67">
        <f t="shared" si="64"/>
        <v>0</v>
      </c>
      <c r="X217" s="64">
        <f t="shared" si="65"/>
        <v>288655.41310330312</v>
      </c>
      <c r="Y217" s="64" t="s">
        <v>163</v>
      </c>
      <c r="Z217" s="64" t="s">
        <v>163</v>
      </c>
      <c r="AA217" s="64" t="b">
        <f t="shared" si="70"/>
        <v>1</v>
      </c>
      <c r="AB217" s="64" t="str">
        <f t="shared" si="71"/>
        <v>No</v>
      </c>
      <c r="AC217" s="64" t="str">
        <f t="shared" si="71"/>
        <v>No</v>
      </c>
      <c r="AD217" s="64" t="str">
        <f t="shared" si="66"/>
        <v>No</v>
      </c>
      <c r="AE217" s="66">
        <f t="shared" si="72"/>
        <v>0</v>
      </c>
      <c r="AF217" s="66">
        <f t="shared" si="72"/>
        <v>0</v>
      </c>
      <c r="AG217" s="64">
        <f t="shared" si="73"/>
        <v>0</v>
      </c>
      <c r="AH217" s="64">
        <f t="shared" si="73"/>
        <v>0</v>
      </c>
      <c r="AI217" s="64">
        <f t="shared" si="67"/>
        <v>0</v>
      </c>
      <c r="AJ217" s="66">
        <v>0</v>
      </c>
      <c r="AK217" s="66">
        <v>0</v>
      </c>
      <c r="AL217" s="64">
        <f t="shared" si="74"/>
        <v>0</v>
      </c>
      <c r="AM217" s="64">
        <f t="shared" si="74"/>
        <v>0</v>
      </c>
      <c r="AN217" s="66">
        <f t="shared" si="75"/>
        <v>0.4</v>
      </c>
      <c r="AO217" s="66">
        <f t="shared" si="75"/>
        <v>0.93</v>
      </c>
      <c r="AP217" s="68">
        <f>IFERROR(INDEX('Encounters and MCO Fees'!Q:Q,MATCH(A:A,'Encounters and MCO Fees'!G:G,0)),0)</f>
        <v>288655.41310330312</v>
      </c>
      <c r="AQ217" s="68">
        <f>IFERROR(INDEX('Encounters and MCO Fees'!R:R,MATCH(A:A,'Encounters and MCO Fees'!G:G,0)),0)</f>
        <v>18281.198234652285</v>
      </c>
      <c r="AR217" s="68">
        <f t="shared" si="68"/>
        <v>306936.6113379554</v>
      </c>
      <c r="AS217" s="69">
        <f t="shared" si="69"/>
        <v>122817.6156607695</v>
      </c>
      <c r="AT217" s="69">
        <f>AS217*INDEX('IGT Commitment Suggestions'!H:H,MATCH(G:G,'IGT Commitment Suggestions'!A:A,0))</f>
        <v>59489.821396037332</v>
      </c>
      <c r="AU217" s="105">
        <f t="shared" si="76"/>
        <v>11808.41</v>
      </c>
    </row>
    <row r="218" spans="1:47" x14ac:dyDescent="0.2">
      <c r="A218" s="60" t="s">
        <v>818</v>
      </c>
      <c r="B218" s="61" t="s">
        <v>818</v>
      </c>
      <c r="C218" s="61" t="s">
        <v>819</v>
      </c>
      <c r="D218" s="62" t="s">
        <v>819</v>
      </c>
      <c r="E218" s="63" t="s">
        <v>820</v>
      </c>
      <c r="F218" s="62" t="s">
        <v>621</v>
      </c>
      <c r="G218" s="62" t="s">
        <v>31</v>
      </c>
      <c r="H218" s="62" t="str">
        <f t="shared" si="59"/>
        <v>Rural MRSA West</v>
      </c>
      <c r="I218" s="64">
        <f>INDEX('Encounters and MCO Fees'!N:N,MATCH(A:A,'Encounters and MCO Fees'!G:G,0))</f>
        <v>1158201.6954192822</v>
      </c>
      <c r="J218" s="64">
        <f>INDEX('Encounters and MCO Fees'!M:M,MATCH(A:A,'Encounters and MCO Fees'!G:G,0))</f>
        <v>1601815.5803428653</v>
      </c>
      <c r="K218" s="64">
        <f t="shared" si="60"/>
        <v>2760017.2757621473</v>
      </c>
      <c r="L218" s="64">
        <v>980841.28316649981</v>
      </c>
      <c r="M218" s="64">
        <v>343649.15915270412</v>
      </c>
      <c r="N218" s="64">
        <f t="shared" si="61"/>
        <v>1324490.4423192039</v>
      </c>
      <c r="O218" s="64">
        <v>688229.90555985621</v>
      </c>
      <c r="P218" s="64">
        <v>962193.80514759943</v>
      </c>
      <c r="Q218" s="64">
        <f t="shared" si="62"/>
        <v>1650423.7107074556</v>
      </c>
      <c r="R218" s="64" t="str">
        <f t="shared" si="63"/>
        <v>Yes</v>
      </c>
      <c r="S218" s="65" t="str">
        <f t="shared" si="63"/>
        <v>Yes</v>
      </c>
      <c r="T218" s="66">
        <f>ROUND(INDEX(Summary!H:H,MATCH(H:H,Summary!A:A,0)),2)</f>
        <v>0.03</v>
      </c>
      <c r="U218" s="66">
        <f>ROUND(INDEX(Summary!I:I,MATCH(H:H,Summary!A:A,0)),2)</f>
        <v>0.21</v>
      </c>
      <c r="V218" s="67">
        <f t="shared" si="64"/>
        <v>34746.050862578464</v>
      </c>
      <c r="W218" s="67">
        <f t="shared" si="64"/>
        <v>336381.2718720017</v>
      </c>
      <c r="X218" s="64">
        <f t="shared" si="65"/>
        <v>371127.32273458014</v>
      </c>
      <c r="Y218" s="64" t="s">
        <v>163</v>
      </c>
      <c r="Z218" s="64" t="s">
        <v>163</v>
      </c>
      <c r="AA218" s="64" t="b">
        <f t="shared" si="70"/>
        <v>1</v>
      </c>
      <c r="AB218" s="64" t="str">
        <f t="shared" si="71"/>
        <v>No</v>
      </c>
      <c r="AC218" s="64" t="str">
        <f t="shared" si="71"/>
        <v>Yes</v>
      </c>
      <c r="AD218" s="64" t="str">
        <f t="shared" si="66"/>
        <v>Yes</v>
      </c>
      <c r="AE218" s="66">
        <f t="shared" si="72"/>
        <v>0.39</v>
      </c>
      <c r="AF218" s="66">
        <f t="shared" si="72"/>
        <v>0.27</v>
      </c>
      <c r="AG218" s="64">
        <f t="shared" si="73"/>
        <v>451698.66121352004</v>
      </c>
      <c r="AH218" s="64">
        <f t="shared" si="73"/>
        <v>432490.20669257367</v>
      </c>
      <c r="AI218" s="64">
        <f t="shared" si="67"/>
        <v>884188.86790609371</v>
      </c>
      <c r="AJ218" s="66">
        <v>0</v>
      </c>
      <c r="AK218" s="66">
        <v>0.22</v>
      </c>
      <c r="AL218" s="64">
        <f t="shared" si="74"/>
        <v>0</v>
      </c>
      <c r="AM218" s="64">
        <f t="shared" si="74"/>
        <v>352399.42767543037</v>
      </c>
      <c r="AN218" s="66">
        <f t="shared" si="75"/>
        <v>0.03</v>
      </c>
      <c r="AO218" s="66">
        <f t="shared" si="75"/>
        <v>0.43</v>
      </c>
      <c r="AP218" s="68">
        <f>IFERROR(INDEX('Encounters and MCO Fees'!Q:Q,MATCH(A:A,'Encounters and MCO Fees'!G:G,0)),0)</f>
        <v>723526.75041001057</v>
      </c>
      <c r="AQ218" s="68">
        <f>IFERROR(INDEX('Encounters and MCO Fees'!R:R,MATCH(A:A,'Encounters and MCO Fees'!G:G,0)),0)</f>
        <v>44344.481891542127</v>
      </c>
      <c r="AR218" s="68">
        <f t="shared" si="68"/>
        <v>767871.23230155266</v>
      </c>
      <c r="AS218" s="69">
        <f t="shared" si="69"/>
        <v>307255.99489314336</v>
      </c>
      <c r="AT218" s="69">
        <f>AS218*INDEX('IGT Commitment Suggestions'!H:H,MATCH(G:G,'IGT Commitment Suggestions'!A:A,0))</f>
        <v>148827.21961922455</v>
      </c>
      <c r="AU218" s="105">
        <f t="shared" si="76"/>
        <v>29541.41</v>
      </c>
    </row>
    <row r="219" spans="1:47" ht="23.25" x14ac:dyDescent="0.2">
      <c r="A219" s="60" t="s">
        <v>821</v>
      </c>
      <c r="B219" s="61" t="s">
        <v>821</v>
      </c>
      <c r="C219" s="61" t="s">
        <v>822</v>
      </c>
      <c r="D219" s="62" t="s">
        <v>822</v>
      </c>
      <c r="E219" s="63" t="s">
        <v>823</v>
      </c>
      <c r="F219" s="62" t="s">
        <v>657</v>
      </c>
      <c r="G219" s="62" t="s">
        <v>23</v>
      </c>
      <c r="H219" s="62" t="str">
        <f t="shared" si="59"/>
        <v>Non-State-Owned IMD Dallas</v>
      </c>
      <c r="I219" s="64">
        <f>INDEX('Encounters and MCO Fees'!N:N,MATCH(A:A,'Encounters and MCO Fees'!G:G,0))</f>
        <v>1565033.3740479262</v>
      </c>
      <c r="J219" s="64">
        <f>INDEX('Encounters and MCO Fees'!M:M,MATCH(A:A,'Encounters and MCO Fees'!G:G,0))</f>
        <v>0</v>
      </c>
      <c r="K219" s="64">
        <f t="shared" si="60"/>
        <v>1565033.3740479262</v>
      </c>
      <c r="L219" s="64">
        <v>741582.42999999993</v>
      </c>
      <c r="M219" s="64">
        <v>0</v>
      </c>
      <c r="N219" s="64">
        <f t="shared" si="61"/>
        <v>741582.42999999993</v>
      </c>
      <c r="O219" s="64">
        <v>638613.36490846332</v>
      </c>
      <c r="P219" s="64">
        <v>0</v>
      </c>
      <c r="Q219" s="64">
        <f t="shared" si="62"/>
        <v>638613.36490846332</v>
      </c>
      <c r="R219" s="64" t="str">
        <f t="shared" si="63"/>
        <v>Yes</v>
      </c>
      <c r="S219" s="65" t="str">
        <f t="shared" si="63"/>
        <v>No</v>
      </c>
      <c r="T219" s="66">
        <f>ROUND(INDEX(Summary!H:H,MATCH(H:H,Summary!A:A,0)),2)</f>
        <v>0.32</v>
      </c>
      <c r="U219" s="66">
        <f>ROUND(INDEX(Summary!I:I,MATCH(H:H,Summary!A:A,0)),2)</f>
        <v>0</v>
      </c>
      <c r="V219" s="67">
        <f t="shared" si="64"/>
        <v>500810.67969533638</v>
      </c>
      <c r="W219" s="67">
        <f t="shared" si="64"/>
        <v>0</v>
      </c>
      <c r="X219" s="64">
        <f t="shared" si="65"/>
        <v>500810.67969533638</v>
      </c>
      <c r="Y219" s="64" t="s">
        <v>163</v>
      </c>
      <c r="Z219" s="64" t="s">
        <v>163</v>
      </c>
      <c r="AA219" s="64" t="b">
        <f t="shared" si="70"/>
        <v>1</v>
      </c>
      <c r="AB219" s="64" t="str">
        <f t="shared" si="71"/>
        <v>No</v>
      </c>
      <c r="AC219" s="64" t="str">
        <f t="shared" si="71"/>
        <v>No</v>
      </c>
      <c r="AD219" s="64" t="str">
        <f t="shared" si="66"/>
        <v>Yes</v>
      </c>
      <c r="AE219" s="66">
        <f t="shared" si="72"/>
        <v>0.06</v>
      </c>
      <c r="AF219" s="66">
        <f t="shared" si="72"/>
        <v>0</v>
      </c>
      <c r="AG219" s="64">
        <f t="shared" si="73"/>
        <v>93902.002442875571</v>
      </c>
      <c r="AH219" s="64">
        <f t="shared" si="73"/>
        <v>0</v>
      </c>
      <c r="AI219" s="64">
        <f t="shared" si="67"/>
        <v>93902.002442875571</v>
      </c>
      <c r="AJ219" s="66">
        <v>0</v>
      </c>
      <c r="AK219" s="66">
        <v>0</v>
      </c>
      <c r="AL219" s="64">
        <f t="shared" si="74"/>
        <v>0</v>
      </c>
      <c r="AM219" s="64">
        <f t="shared" si="74"/>
        <v>0</v>
      </c>
      <c r="AN219" s="66">
        <f t="shared" si="75"/>
        <v>0.32</v>
      </c>
      <c r="AO219" s="66">
        <f t="shared" si="75"/>
        <v>0</v>
      </c>
      <c r="AP219" s="68">
        <f>IFERROR(INDEX('Encounters and MCO Fees'!Q:Q,MATCH(A:A,'Encounters and MCO Fees'!G:G,0)),0)</f>
        <v>500810.67969533638</v>
      </c>
      <c r="AQ219" s="68">
        <f>IFERROR(INDEX('Encounters and MCO Fees'!R:R,MATCH(A:A,'Encounters and MCO Fees'!G:G,0)),0)</f>
        <v>30553.436692288433</v>
      </c>
      <c r="AR219" s="68">
        <f t="shared" si="68"/>
        <v>531364.11638762476</v>
      </c>
      <c r="AS219" s="69">
        <f t="shared" si="69"/>
        <v>212620.03753134422</v>
      </c>
      <c r="AT219" s="69">
        <f>AS219*INDEX('IGT Commitment Suggestions'!H:H,MATCH(G:G,'IGT Commitment Suggestions'!A:A,0))</f>
        <v>104537.26592722216</v>
      </c>
      <c r="AU219" s="105">
        <f t="shared" si="76"/>
        <v>20750.09</v>
      </c>
    </row>
    <row r="220" spans="1:47" ht="23.25" x14ac:dyDescent="0.2">
      <c r="A220" s="60" t="s">
        <v>824</v>
      </c>
      <c r="B220" s="61" t="s">
        <v>824</v>
      </c>
      <c r="C220" s="61" t="s">
        <v>825</v>
      </c>
      <c r="D220" s="62" t="s">
        <v>825</v>
      </c>
      <c r="E220" s="63" t="s">
        <v>826</v>
      </c>
      <c r="F220" s="62" t="s">
        <v>621</v>
      </c>
      <c r="G220" s="62" t="s">
        <v>29</v>
      </c>
      <c r="H220" s="62" t="str">
        <f t="shared" si="59"/>
        <v>Rural MRSA Central</v>
      </c>
      <c r="I220" s="64">
        <f>INDEX('Encounters and MCO Fees'!N:N,MATCH(A:A,'Encounters and MCO Fees'!G:G,0))</f>
        <v>2097720.0082346248</v>
      </c>
      <c r="J220" s="64">
        <f>INDEX('Encounters and MCO Fees'!M:M,MATCH(A:A,'Encounters and MCO Fees'!G:G,0))</f>
        <v>999862.03241983545</v>
      </c>
      <c r="K220" s="64">
        <f t="shared" si="60"/>
        <v>3097582.04065446</v>
      </c>
      <c r="L220" s="64">
        <v>162800.44749584608</v>
      </c>
      <c r="M220" s="64">
        <v>292434.07364371303</v>
      </c>
      <c r="N220" s="64">
        <f t="shared" si="61"/>
        <v>455234.5211395591</v>
      </c>
      <c r="O220" s="64">
        <v>92344.520669435617</v>
      </c>
      <c r="P220" s="64">
        <v>436671.13318705081</v>
      </c>
      <c r="Q220" s="64">
        <f t="shared" si="62"/>
        <v>529015.65385648643</v>
      </c>
      <c r="R220" s="64" t="str">
        <f t="shared" si="63"/>
        <v>Yes</v>
      </c>
      <c r="S220" s="65" t="str">
        <f t="shared" si="63"/>
        <v>Yes</v>
      </c>
      <c r="T220" s="66">
        <f>ROUND(INDEX(Summary!H:H,MATCH(H:H,Summary!A:A,0)),2)</f>
        <v>0.1</v>
      </c>
      <c r="U220" s="66">
        <f>ROUND(INDEX(Summary!I:I,MATCH(H:H,Summary!A:A,0)),2)</f>
        <v>0.12</v>
      </c>
      <c r="V220" s="67">
        <f t="shared" si="64"/>
        <v>209772.0008234625</v>
      </c>
      <c r="W220" s="67">
        <f t="shared" si="64"/>
        <v>119983.44389038025</v>
      </c>
      <c r="X220" s="64">
        <f t="shared" si="65"/>
        <v>329755.44471384276</v>
      </c>
      <c r="Y220" s="64" t="s">
        <v>163</v>
      </c>
      <c r="Z220" s="64" t="s">
        <v>163</v>
      </c>
      <c r="AA220" s="64" t="b">
        <f t="shared" si="70"/>
        <v>1</v>
      </c>
      <c r="AB220" s="64" t="str">
        <f t="shared" si="71"/>
        <v>No</v>
      </c>
      <c r="AC220" s="64" t="str">
        <f t="shared" si="71"/>
        <v>Yes</v>
      </c>
      <c r="AD220" s="64" t="str">
        <f t="shared" si="66"/>
        <v>Yes</v>
      </c>
      <c r="AE220" s="66">
        <f t="shared" si="72"/>
        <v>0</v>
      </c>
      <c r="AF220" s="66">
        <f t="shared" si="72"/>
        <v>0.22</v>
      </c>
      <c r="AG220" s="64">
        <f t="shared" si="73"/>
        <v>0</v>
      </c>
      <c r="AH220" s="64">
        <f t="shared" si="73"/>
        <v>219969.64713236381</v>
      </c>
      <c r="AI220" s="64">
        <f t="shared" si="67"/>
        <v>219969.64713236381</v>
      </c>
      <c r="AJ220" s="66">
        <v>0</v>
      </c>
      <c r="AK220" s="66">
        <v>0.22</v>
      </c>
      <c r="AL220" s="64">
        <f t="shared" si="74"/>
        <v>0</v>
      </c>
      <c r="AM220" s="64">
        <f t="shared" si="74"/>
        <v>219969.64713236381</v>
      </c>
      <c r="AN220" s="66">
        <f t="shared" si="75"/>
        <v>0.1</v>
      </c>
      <c r="AO220" s="66">
        <f t="shared" si="75"/>
        <v>0.33999999999999997</v>
      </c>
      <c r="AP220" s="68">
        <f>IFERROR(INDEX('Encounters and MCO Fees'!Q:Q,MATCH(A:A,'Encounters and MCO Fees'!G:G,0)),0)</f>
        <v>549725.09184620646</v>
      </c>
      <c r="AQ220" s="68">
        <f>IFERROR(INDEX('Encounters and MCO Fees'!R:R,MATCH(A:A,'Encounters and MCO Fees'!G:G,0)),0)</f>
        <v>33969.68088684266</v>
      </c>
      <c r="AR220" s="68">
        <f t="shared" si="68"/>
        <v>583694.77273304912</v>
      </c>
      <c r="AS220" s="69">
        <f t="shared" si="69"/>
        <v>233559.62636140233</v>
      </c>
      <c r="AT220" s="69">
        <f>AS220*INDEX('IGT Commitment Suggestions'!H:H,MATCH(G:G,'IGT Commitment Suggestions'!A:A,0))</f>
        <v>108778.49004733104</v>
      </c>
      <c r="AU220" s="105">
        <f t="shared" si="76"/>
        <v>21591.95</v>
      </c>
    </row>
    <row r="221" spans="1:47" x14ac:dyDescent="0.2">
      <c r="A221" s="60" t="s">
        <v>827</v>
      </c>
      <c r="B221" s="61" t="s">
        <v>827</v>
      </c>
      <c r="C221" s="61" t="s">
        <v>828</v>
      </c>
      <c r="D221" s="62" t="s">
        <v>828</v>
      </c>
      <c r="E221" s="63" t="s">
        <v>829</v>
      </c>
      <c r="F221" s="62" t="s">
        <v>621</v>
      </c>
      <c r="G221" s="62" t="s">
        <v>28</v>
      </c>
      <c r="H221" s="62" t="str">
        <f t="shared" si="59"/>
        <v>Rural Lubbock</v>
      </c>
      <c r="I221" s="64">
        <f>INDEX('Encounters and MCO Fees'!N:N,MATCH(A:A,'Encounters and MCO Fees'!G:G,0))</f>
        <v>1688424.2278661001</v>
      </c>
      <c r="J221" s="64">
        <f>INDEX('Encounters and MCO Fees'!M:M,MATCH(A:A,'Encounters and MCO Fees'!G:G,0))</f>
        <v>1352960.6820250822</v>
      </c>
      <c r="K221" s="64">
        <f t="shared" si="60"/>
        <v>3041384.9098911826</v>
      </c>
      <c r="L221" s="64">
        <v>905032.04597227322</v>
      </c>
      <c r="M221" s="64">
        <v>-34282.653742489463</v>
      </c>
      <c r="N221" s="64">
        <f t="shared" si="61"/>
        <v>870749.39222978381</v>
      </c>
      <c r="O221" s="64">
        <v>265941.32888044999</v>
      </c>
      <c r="P221" s="64">
        <v>123831.8942013894</v>
      </c>
      <c r="Q221" s="64">
        <f t="shared" si="62"/>
        <v>389773.22308183939</v>
      </c>
      <c r="R221" s="64" t="str">
        <f t="shared" si="63"/>
        <v>Yes</v>
      </c>
      <c r="S221" s="65" t="str">
        <f t="shared" si="63"/>
        <v>Yes</v>
      </c>
      <c r="T221" s="66">
        <f>ROUND(INDEX(Summary!H:H,MATCH(H:H,Summary!A:A,0)),2)</f>
        <v>0.67</v>
      </c>
      <c r="U221" s="66">
        <f>ROUND(INDEX(Summary!I:I,MATCH(H:H,Summary!A:A,0)),2)</f>
        <v>0.5</v>
      </c>
      <c r="V221" s="67">
        <f t="shared" si="64"/>
        <v>1131244.2326702871</v>
      </c>
      <c r="W221" s="67">
        <f t="shared" si="64"/>
        <v>676480.34101254109</v>
      </c>
      <c r="X221" s="64">
        <f t="shared" si="65"/>
        <v>1807724.5736828283</v>
      </c>
      <c r="Y221" s="64" t="s">
        <v>163</v>
      </c>
      <c r="Z221" s="64" t="s">
        <v>163</v>
      </c>
      <c r="AA221" s="64" t="b">
        <f t="shared" si="70"/>
        <v>1</v>
      </c>
      <c r="AB221" s="64" t="str">
        <f t="shared" si="71"/>
        <v>No</v>
      </c>
      <c r="AC221" s="64" t="str">
        <f t="shared" si="71"/>
        <v>No</v>
      </c>
      <c r="AD221" s="64" t="str">
        <f t="shared" si="66"/>
        <v>No</v>
      </c>
      <c r="AE221" s="66">
        <f t="shared" si="72"/>
        <v>0</v>
      </c>
      <c r="AF221" s="66">
        <f t="shared" si="72"/>
        <v>0</v>
      </c>
      <c r="AG221" s="64">
        <f t="shared" si="73"/>
        <v>0</v>
      </c>
      <c r="AH221" s="64">
        <f t="shared" si="73"/>
        <v>0</v>
      </c>
      <c r="AI221" s="64">
        <f t="shared" si="67"/>
        <v>0</v>
      </c>
      <c r="AJ221" s="66">
        <v>0</v>
      </c>
      <c r="AK221" s="66">
        <v>0</v>
      </c>
      <c r="AL221" s="64">
        <f t="shared" si="74"/>
        <v>0</v>
      </c>
      <c r="AM221" s="64">
        <f t="shared" si="74"/>
        <v>0</v>
      </c>
      <c r="AN221" s="66">
        <f t="shared" si="75"/>
        <v>0.67</v>
      </c>
      <c r="AO221" s="66">
        <f t="shared" si="75"/>
        <v>0.5</v>
      </c>
      <c r="AP221" s="68">
        <f>IFERROR(INDEX('Encounters and MCO Fees'!Q:Q,MATCH(A:A,'Encounters and MCO Fees'!G:G,0)),0)</f>
        <v>1807724.5736828283</v>
      </c>
      <c r="AQ221" s="68">
        <f>IFERROR(INDEX('Encounters and MCO Fees'!R:R,MATCH(A:A,'Encounters and MCO Fees'!G:G,0)),0)</f>
        <v>110726.34493723986</v>
      </c>
      <c r="AR221" s="68">
        <f t="shared" si="68"/>
        <v>1918450.9186200681</v>
      </c>
      <c r="AS221" s="69">
        <f t="shared" si="69"/>
        <v>767648.95057663415</v>
      </c>
      <c r="AT221" s="69">
        <f>AS221*INDEX('IGT Commitment Suggestions'!H:H,MATCH(G:G,'IGT Commitment Suggestions'!A:A,0))</f>
        <v>251155.48429582248</v>
      </c>
      <c r="AU221" s="105">
        <f t="shared" si="76"/>
        <v>49853.02</v>
      </c>
    </row>
    <row r="222" spans="1:47" ht="23.25" x14ac:dyDescent="0.2">
      <c r="A222" s="60" t="s">
        <v>830</v>
      </c>
      <c r="B222" s="61" t="s">
        <v>830</v>
      </c>
      <c r="C222" s="61" t="s">
        <v>831</v>
      </c>
      <c r="D222" s="62" t="s">
        <v>831</v>
      </c>
      <c r="E222" s="63" t="s">
        <v>832</v>
      </c>
      <c r="F222" s="62" t="s">
        <v>162</v>
      </c>
      <c r="G222" s="62" t="s">
        <v>23</v>
      </c>
      <c r="H222" s="62" t="str">
        <f t="shared" si="59"/>
        <v>Urban Dallas</v>
      </c>
      <c r="I222" s="64">
        <f>INDEX('Encounters and MCO Fees'!N:N,MATCH(A:A,'Encounters and MCO Fees'!G:G,0))</f>
        <v>117533.92003620863</v>
      </c>
      <c r="J222" s="64">
        <f>INDEX('Encounters and MCO Fees'!M:M,MATCH(A:A,'Encounters and MCO Fees'!G:G,0))</f>
        <v>487397.57108212035</v>
      </c>
      <c r="K222" s="64">
        <f t="shared" si="60"/>
        <v>604931.491118329</v>
      </c>
      <c r="L222" s="64">
        <v>99280.427197974612</v>
      </c>
      <c r="M222" s="64">
        <v>605368.07852190034</v>
      </c>
      <c r="N222" s="64">
        <f t="shared" si="61"/>
        <v>704648.50571987499</v>
      </c>
      <c r="O222" s="64">
        <v>193727.03423501199</v>
      </c>
      <c r="P222" s="64">
        <v>678246.57256317348</v>
      </c>
      <c r="Q222" s="64">
        <f t="shared" si="62"/>
        <v>871973.6067981855</v>
      </c>
      <c r="R222" s="64" t="str">
        <f t="shared" si="63"/>
        <v>Yes</v>
      </c>
      <c r="S222" s="65" t="str">
        <f t="shared" si="63"/>
        <v>Yes</v>
      </c>
      <c r="T222" s="66">
        <f>ROUND(INDEX(Summary!H:H,MATCH(H:H,Summary!A:A,0)),2)</f>
        <v>0.68</v>
      </c>
      <c r="U222" s="66">
        <f>ROUND(INDEX(Summary!I:I,MATCH(H:H,Summary!A:A,0)),2)</f>
        <v>0.39</v>
      </c>
      <c r="V222" s="67">
        <f t="shared" si="64"/>
        <v>79923.065624621871</v>
      </c>
      <c r="W222" s="67">
        <f t="shared" si="64"/>
        <v>190085.05272202694</v>
      </c>
      <c r="X222" s="64">
        <f t="shared" si="65"/>
        <v>270008.11834664881</v>
      </c>
      <c r="Y222" s="64" t="s">
        <v>163</v>
      </c>
      <c r="Z222" s="64" t="s">
        <v>163</v>
      </c>
      <c r="AA222" s="64" t="b">
        <f t="shared" si="70"/>
        <v>1</v>
      </c>
      <c r="AB222" s="64" t="str">
        <f t="shared" si="71"/>
        <v>Yes</v>
      </c>
      <c r="AC222" s="64" t="str">
        <f t="shared" si="71"/>
        <v>Yes</v>
      </c>
      <c r="AD222" s="64" t="str">
        <f t="shared" si="66"/>
        <v>Yes</v>
      </c>
      <c r="AE222" s="66">
        <f t="shared" si="72"/>
        <v>0.67</v>
      </c>
      <c r="AF222" s="66">
        <f t="shared" si="72"/>
        <v>0.7</v>
      </c>
      <c r="AG222" s="64">
        <f t="shared" si="73"/>
        <v>78747.726424259788</v>
      </c>
      <c r="AH222" s="64">
        <f t="shared" si="73"/>
        <v>341178.29975748423</v>
      </c>
      <c r="AI222" s="64">
        <f t="shared" si="67"/>
        <v>419926.026181744</v>
      </c>
      <c r="AJ222" s="66">
        <v>0.67</v>
      </c>
      <c r="AK222" s="66">
        <v>0.69</v>
      </c>
      <c r="AL222" s="64">
        <f t="shared" si="74"/>
        <v>78747.726424259788</v>
      </c>
      <c r="AM222" s="64">
        <f t="shared" si="74"/>
        <v>336304.32404666301</v>
      </c>
      <c r="AN222" s="66">
        <f t="shared" si="75"/>
        <v>1.35</v>
      </c>
      <c r="AO222" s="66">
        <f t="shared" si="75"/>
        <v>1.08</v>
      </c>
      <c r="AP222" s="68">
        <f>IFERROR(INDEX('Encounters and MCO Fees'!Q:Q,MATCH(A:A,'Encounters and MCO Fees'!G:G,0)),0)</f>
        <v>685060.16881757171</v>
      </c>
      <c r="AQ222" s="68">
        <f>IFERROR(INDEX('Encounters and MCO Fees'!R:R,MATCH(A:A,'Encounters and MCO Fees'!G:G,0)),0)</f>
        <v>42965.087277729908</v>
      </c>
      <c r="AR222" s="68">
        <f t="shared" si="68"/>
        <v>728025.25609530159</v>
      </c>
      <c r="AS222" s="69">
        <f t="shared" si="69"/>
        <v>291312.02597397403</v>
      </c>
      <c r="AT222" s="69">
        <f>AS222*INDEX('IGT Commitment Suggestions'!H:H,MATCH(G:G,'IGT Commitment Suggestions'!A:A,0))</f>
        <v>143227.1533794167</v>
      </c>
      <c r="AU222" s="105">
        <f t="shared" si="76"/>
        <v>28429.82</v>
      </c>
    </row>
    <row r="223" spans="1:47" x14ac:dyDescent="0.2">
      <c r="A223" s="60" t="s">
        <v>833</v>
      </c>
      <c r="B223" s="61" t="s">
        <v>833</v>
      </c>
      <c r="C223" s="61" t="s">
        <v>834</v>
      </c>
      <c r="D223" s="62" t="s">
        <v>834</v>
      </c>
      <c r="E223" s="63" t="s">
        <v>835</v>
      </c>
      <c r="F223" s="62" t="s">
        <v>621</v>
      </c>
      <c r="G223" s="62" t="s">
        <v>31</v>
      </c>
      <c r="H223" s="62" t="str">
        <f t="shared" si="59"/>
        <v>Rural MRSA West</v>
      </c>
      <c r="I223" s="64">
        <f>INDEX('Encounters and MCO Fees'!N:N,MATCH(A:A,'Encounters and MCO Fees'!G:G,0))</f>
        <v>1438585.5416309477</v>
      </c>
      <c r="J223" s="64">
        <f>INDEX('Encounters and MCO Fees'!M:M,MATCH(A:A,'Encounters and MCO Fees'!G:G,0))</f>
        <v>876979.59812386613</v>
      </c>
      <c r="K223" s="64">
        <f t="shared" si="60"/>
        <v>2315565.1397548141</v>
      </c>
      <c r="L223" s="64">
        <v>129846.01315310772</v>
      </c>
      <c r="M223" s="64">
        <v>60037.312732995953</v>
      </c>
      <c r="N223" s="64">
        <f t="shared" si="61"/>
        <v>189883.32588610367</v>
      </c>
      <c r="O223" s="64">
        <v>-534153.10766375926</v>
      </c>
      <c r="P223" s="64">
        <v>-5025.7767104519298</v>
      </c>
      <c r="Q223" s="64">
        <f t="shared" si="62"/>
        <v>-539178.88437421119</v>
      </c>
      <c r="R223" s="64" t="str">
        <f t="shared" si="63"/>
        <v>No</v>
      </c>
      <c r="S223" s="65" t="str">
        <f t="shared" si="63"/>
        <v>No</v>
      </c>
      <c r="T223" s="66">
        <f>ROUND(INDEX(Summary!H:H,MATCH(H:H,Summary!A:A,0)),2)</f>
        <v>0.03</v>
      </c>
      <c r="U223" s="66">
        <f>ROUND(INDEX(Summary!I:I,MATCH(H:H,Summary!A:A,0)),2)</f>
        <v>0.21</v>
      </c>
      <c r="V223" s="67">
        <f t="shared" si="64"/>
        <v>43157.56624892843</v>
      </c>
      <c r="W223" s="67">
        <f t="shared" si="64"/>
        <v>184165.71560601189</v>
      </c>
      <c r="X223" s="64">
        <f t="shared" si="65"/>
        <v>227323.28185494032</v>
      </c>
      <c r="Y223" s="64" t="s">
        <v>163</v>
      </c>
      <c r="Z223" s="64" t="s">
        <v>163</v>
      </c>
      <c r="AA223" s="64" t="b">
        <f t="shared" si="70"/>
        <v>1</v>
      </c>
      <c r="AB223" s="64" t="str">
        <f t="shared" si="71"/>
        <v>No</v>
      </c>
      <c r="AC223" s="64" t="str">
        <f t="shared" si="71"/>
        <v>No</v>
      </c>
      <c r="AD223" s="64" t="str">
        <f t="shared" si="66"/>
        <v>No</v>
      </c>
      <c r="AE223" s="66">
        <f t="shared" si="72"/>
        <v>0</v>
      </c>
      <c r="AF223" s="66">
        <f t="shared" si="72"/>
        <v>0</v>
      </c>
      <c r="AG223" s="64">
        <f t="shared" si="73"/>
        <v>0</v>
      </c>
      <c r="AH223" s="64">
        <f t="shared" si="73"/>
        <v>0</v>
      </c>
      <c r="AI223" s="64">
        <f t="shared" si="67"/>
        <v>0</v>
      </c>
      <c r="AJ223" s="66">
        <v>0</v>
      </c>
      <c r="AK223" s="66">
        <v>0</v>
      </c>
      <c r="AL223" s="64">
        <f t="shared" si="74"/>
        <v>0</v>
      </c>
      <c r="AM223" s="64">
        <f t="shared" si="74"/>
        <v>0</v>
      </c>
      <c r="AN223" s="66">
        <f t="shared" si="75"/>
        <v>0.03</v>
      </c>
      <c r="AO223" s="66">
        <f t="shared" si="75"/>
        <v>0.21</v>
      </c>
      <c r="AP223" s="68">
        <f>IFERROR(INDEX('Encounters and MCO Fees'!Q:Q,MATCH(A:A,'Encounters and MCO Fees'!G:G,0)),0)</f>
        <v>227323.28185494032</v>
      </c>
      <c r="AQ223" s="68">
        <f>IFERROR(INDEX('Encounters and MCO Fees'!R:R,MATCH(A:A,'Encounters and MCO Fees'!G:G,0)),0)</f>
        <v>13932.868699244729</v>
      </c>
      <c r="AR223" s="68">
        <f t="shared" si="68"/>
        <v>241256.15055418503</v>
      </c>
      <c r="AS223" s="69">
        <f t="shared" si="69"/>
        <v>96536.23608275161</v>
      </c>
      <c r="AT223" s="69">
        <f>AS223*INDEX('IGT Commitment Suggestions'!H:H,MATCH(G:G,'IGT Commitment Suggestions'!A:A,0))</f>
        <v>46759.76985802206</v>
      </c>
      <c r="AU223" s="105">
        <f t="shared" si="76"/>
        <v>9281.56</v>
      </c>
    </row>
    <row r="224" spans="1:47" x14ac:dyDescent="0.2">
      <c r="A224" s="60" t="s">
        <v>836</v>
      </c>
      <c r="B224" s="61" t="s">
        <v>836</v>
      </c>
      <c r="C224" s="61" t="s">
        <v>837</v>
      </c>
      <c r="D224" s="62" t="s">
        <v>837</v>
      </c>
      <c r="E224" s="63" t="s">
        <v>838</v>
      </c>
      <c r="F224" s="62" t="s">
        <v>621</v>
      </c>
      <c r="G224" s="62" t="s">
        <v>28</v>
      </c>
      <c r="H224" s="62" t="str">
        <f t="shared" si="59"/>
        <v>Rural Lubbock</v>
      </c>
      <c r="I224" s="64">
        <f>INDEX('Encounters and MCO Fees'!N:N,MATCH(A:A,'Encounters and MCO Fees'!G:G,0))</f>
        <v>1625535.7270296449</v>
      </c>
      <c r="J224" s="64">
        <f>INDEX('Encounters and MCO Fees'!M:M,MATCH(A:A,'Encounters and MCO Fees'!G:G,0))</f>
        <v>1095928.4253521494</v>
      </c>
      <c r="K224" s="64">
        <f t="shared" si="60"/>
        <v>2721464.1523817945</v>
      </c>
      <c r="L224" s="64">
        <v>930404.42436956707</v>
      </c>
      <c r="M224" s="64">
        <v>306303.1185024681</v>
      </c>
      <c r="N224" s="64">
        <f t="shared" si="61"/>
        <v>1236707.5428720352</v>
      </c>
      <c r="O224" s="64">
        <v>1040707.825204981</v>
      </c>
      <c r="P224" s="64">
        <v>1019954.7155082783</v>
      </c>
      <c r="Q224" s="64">
        <f t="shared" si="62"/>
        <v>2060662.5407132595</v>
      </c>
      <c r="R224" s="64" t="str">
        <f t="shared" si="63"/>
        <v>Yes</v>
      </c>
      <c r="S224" s="65" t="str">
        <f t="shared" si="63"/>
        <v>Yes</v>
      </c>
      <c r="T224" s="66">
        <f>ROUND(INDEX(Summary!H:H,MATCH(H:H,Summary!A:A,0)),2)</f>
        <v>0.67</v>
      </c>
      <c r="U224" s="66">
        <f>ROUND(INDEX(Summary!I:I,MATCH(H:H,Summary!A:A,0)),2)</f>
        <v>0.5</v>
      </c>
      <c r="V224" s="67">
        <f t="shared" si="64"/>
        <v>1089108.9371098622</v>
      </c>
      <c r="W224" s="67">
        <f t="shared" si="64"/>
        <v>547964.21267607471</v>
      </c>
      <c r="X224" s="64">
        <f t="shared" si="65"/>
        <v>1637073.1497859368</v>
      </c>
      <c r="Y224" s="64" t="s">
        <v>163</v>
      </c>
      <c r="Z224" s="64" t="s">
        <v>163</v>
      </c>
      <c r="AA224" s="64" t="b">
        <f t="shared" si="70"/>
        <v>1</v>
      </c>
      <c r="AB224" s="64" t="str">
        <f t="shared" si="71"/>
        <v>No</v>
      </c>
      <c r="AC224" s="64" t="str">
        <f t="shared" si="71"/>
        <v>Yes</v>
      </c>
      <c r="AD224" s="64" t="str">
        <f t="shared" si="66"/>
        <v>Yes</v>
      </c>
      <c r="AE224" s="66">
        <f t="shared" si="72"/>
        <v>0</v>
      </c>
      <c r="AF224" s="66">
        <f t="shared" si="72"/>
        <v>0.3</v>
      </c>
      <c r="AG224" s="64">
        <f t="shared" si="73"/>
        <v>0</v>
      </c>
      <c r="AH224" s="64">
        <f t="shared" si="73"/>
        <v>328778.52760564483</v>
      </c>
      <c r="AI224" s="64">
        <f t="shared" si="67"/>
        <v>328778.52760564483</v>
      </c>
      <c r="AJ224" s="66">
        <v>0</v>
      </c>
      <c r="AK224" s="66">
        <v>0.28000000000000003</v>
      </c>
      <c r="AL224" s="64">
        <f t="shared" si="74"/>
        <v>0</v>
      </c>
      <c r="AM224" s="64">
        <f t="shared" si="74"/>
        <v>306859.95909860189</v>
      </c>
      <c r="AN224" s="66">
        <f t="shared" si="75"/>
        <v>0.67</v>
      </c>
      <c r="AO224" s="66">
        <f t="shared" si="75"/>
        <v>0.78</v>
      </c>
      <c r="AP224" s="68">
        <f>IFERROR(INDEX('Encounters and MCO Fees'!Q:Q,MATCH(A:A,'Encounters and MCO Fees'!G:G,0)),0)</f>
        <v>1943933.1088845388</v>
      </c>
      <c r="AQ224" s="68">
        <f>IFERROR(INDEX('Encounters and MCO Fees'!R:R,MATCH(A:A,'Encounters and MCO Fees'!G:G,0)),0)</f>
        <v>119315.95577830471</v>
      </c>
      <c r="AR224" s="68">
        <f t="shared" si="68"/>
        <v>2063249.0646628435</v>
      </c>
      <c r="AS224" s="69">
        <f t="shared" si="69"/>
        <v>825588.48073419032</v>
      </c>
      <c r="AT224" s="69">
        <f>AS224*INDEX('IGT Commitment Suggestions'!H:H,MATCH(G:G,'IGT Commitment Suggestions'!A:A,0))</f>
        <v>270111.84546281496</v>
      </c>
      <c r="AU224" s="105">
        <f t="shared" si="76"/>
        <v>53615.76</v>
      </c>
    </row>
    <row r="225" spans="1:47" x14ac:dyDescent="0.2">
      <c r="A225" s="60" t="s">
        <v>839</v>
      </c>
      <c r="B225" s="61" t="s">
        <v>839</v>
      </c>
      <c r="C225" s="61" t="s">
        <v>840</v>
      </c>
      <c r="D225" s="62" t="s">
        <v>840</v>
      </c>
      <c r="E225" s="63" t="s">
        <v>841</v>
      </c>
      <c r="F225" s="62" t="s">
        <v>621</v>
      </c>
      <c r="G225" s="62" t="s">
        <v>31</v>
      </c>
      <c r="H225" s="62" t="str">
        <f t="shared" si="59"/>
        <v>Rural MRSA West</v>
      </c>
      <c r="I225" s="64">
        <f>INDEX('Encounters and MCO Fees'!N:N,MATCH(A:A,'Encounters and MCO Fees'!G:G,0))</f>
        <v>1645757.211649844</v>
      </c>
      <c r="J225" s="64">
        <f>INDEX('Encounters and MCO Fees'!M:M,MATCH(A:A,'Encounters and MCO Fees'!G:G,0))</f>
        <v>1001837.4898390756</v>
      </c>
      <c r="K225" s="64">
        <f t="shared" si="60"/>
        <v>2647594.7014889196</v>
      </c>
      <c r="L225" s="64">
        <v>383730.42409882136</v>
      </c>
      <c r="M225" s="64">
        <v>169851.79724853882</v>
      </c>
      <c r="N225" s="64">
        <f t="shared" si="61"/>
        <v>553582.22134736017</v>
      </c>
      <c r="O225" s="64">
        <v>-442508.91487246414</v>
      </c>
      <c r="P225" s="64">
        <v>196584.30541558162</v>
      </c>
      <c r="Q225" s="64">
        <f t="shared" si="62"/>
        <v>-245924.60945688252</v>
      </c>
      <c r="R225" s="64" t="str">
        <f t="shared" si="63"/>
        <v>No</v>
      </c>
      <c r="S225" s="65" t="str">
        <f t="shared" si="63"/>
        <v>Yes</v>
      </c>
      <c r="T225" s="66">
        <f>ROUND(INDEX(Summary!H:H,MATCH(H:H,Summary!A:A,0)),2)</f>
        <v>0.03</v>
      </c>
      <c r="U225" s="66">
        <f>ROUND(INDEX(Summary!I:I,MATCH(H:H,Summary!A:A,0)),2)</f>
        <v>0.21</v>
      </c>
      <c r="V225" s="67">
        <f t="shared" si="64"/>
        <v>49372.71634949532</v>
      </c>
      <c r="W225" s="67">
        <f t="shared" si="64"/>
        <v>210385.87286620587</v>
      </c>
      <c r="X225" s="64">
        <f t="shared" si="65"/>
        <v>259758.58921570118</v>
      </c>
      <c r="Y225" s="64" t="s">
        <v>163</v>
      </c>
      <c r="Z225" s="64" t="s">
        <v>163</v>
      </c>
      <c r="AA225" s="64" t="b">
        <f t="shared" si="70"/>
        <v>1</v>
      </c>
      <c r="AB225" s="64" t="str">
        <f t="shared" si="71"/>
        <v>No</v>
      </c>
      <c r="AC225" s="64" t="str">
        <f t="shared" si="71"/>
        <v>No</v>
      </c>
      <c r="AD225" s="64" t="str">
        <f t="shared" si="66"/>
        <v>No</v>
      </c>
      <c r="AE225" s="66">
        <f t="shared" si="72"/>
        <v>0</v>
      </c>
      <c r="AF225" s="66">
        <f t="shared" si="72"/>
        <v>0</v>
      </c>
      <c r="AG225" s="64">
        <f t="shared" si="73"/>
        <v>0</v>
      </c>
      <c r="AH225" s="64">
        <f t="shared" si="73"/>
        <v>0</v>
      </c>
      <c r="AI225" s="64">
        <f t="shared" si="67"/>
        <v>0</v>
      </c>
      <c r="AJ225" s="66">
        <v>0</v>
      </c>
      <c r="AK225" s="66">
        <v>0</v>
      </c>
      <c r="AL225" s="64">
        <f t="shared" si="74"/>
        <v>0</v>
      </c>
      <c r="AM225" s="64">
        <f t="shared" si="74"/>
        <v>0</v>
      </c>
      <c r="AN225" s="66">
        <f t="shared" si="75"/>
        <v>0.03</v>
      </c>
      <c r="AO225" s="66">
        <f t="shared" si="75"/>
        <v>0.21</v>
      </c>
      <c r="AP225" s="68">
        <f>IFERROR(INDEX('Encounters and MCO Fees'!Q:Q,MATCH(A:A,'Encounters and MCO Fees'!G:G,0)),0)</f>
        <v>259758.58921570118</v>
      </c>
      <c r="AQ225" s="68">
        <f>IFERROR(INDEX('Encounters and MCO Fees'!R:R,MATCH(A:A,'Encounters and MCO Fees'!G:G,0)),0)</f>
        <v>15992.655275288918</v>
      </c>
      <c r="AR225" s="68">
        <f t="shared" si="68"/>
        <v>275751.24449099012</v>
      </c>
      <c r="AS225" s="69">
        <f t="shared" si="69"/>
        <v>110339.10297062481</v>
      </c>
      <c r="AT225" s="69">
        <f>AS225*INDEX('IGT Commitment Suggestions'!H:H,MATCH(G:G,'IGT Commitment Suggestions'!A:A,0))</f>
        <v>53445.537868539948</v>
      </c>
      <c r="AU225" s="105">
        <f t="shared" si="76"/>
        <v>10608.65</v>
      </c>
    </row>
    <row r="226" spans="1:47" x14ac:dyDescent="0.2">
      <c r="A226" s="60" t="s">
        <v>842</v>
      </c>
      <c r="B226" s="61" t="s">
        <v>842</v>
      </c>
      <c r="C226" s="61" t="s">
        <v>843</v>
      </c>
      <c r="D226" s="62" t="s">
        <v>843</v>
      </c>
      <c r="E226" s="63" t="s">
        <v>844</v>
      </c>
      <c r="F226" s="62" t="s">
        <v>162</v>
      </c>
      <c r="G226" s="62" t="s">
        <v>34</v>
      </c>
      <c r="H226" s="62" t="str">
        <f t="shared" si="59"/>
        <v>Urban Travis</v>
      </c>
      <c r="I226" s="64">
        <f>INDEX('Encounters and MCO Fees'!N:N,MATCH(A:A,'Encounters and MCO Fees'!G:G,0))</f>
        <v>41221.574165284896</v>
      </c>
      <c r="J226" s="64">
        <f>INDEX('Encounters and MCO Fees'!M:M,MATCH(A:A,'Encounters and MCO Fees'!G:G,0))</f>
        <v>509613.46131595655</v>
      </c>
      <c r="K226" s="64">
        <f t="shared" si="60"/>
        <v>550835.03548124142</v>
      </c>
      <c r="L226" s="64">
        <v>121822.49254957918</v>
      </c>
      <c r="M226" s="64">
        <v>171223.33503434356</v>
      </c>
      <c r="N226" s="64">
        <f t="shared" si="61"/>
        <v>293045.82758392277</v>
      </c>
      <c r="O226" s="64">
        <v>142210.00065191835</v>
      </c>
      <c r="P226" s="64">
        <v>289019.08125007316</v>
      </c>
      <c r="Q226" s="64">
        <f t="shared" si="62"/>
        <v>431229.08190199151</v>
      </c>
      <c r="R226" s="64" t="str">
        <f t="shared" si="63"/>
        <v>Yes</v>
      </c>
      <c r="S226" s="65" t="str">
        <f t="shared" si="63"/>
        <v>Yes</v>
      </c>
      <c r="T226" s="66">
        <f>ROUND(INDEX(Summary!H:H,MATCH(H:H,Summary!A:A,0)),2)</f>
        <v>0.4</v>
      </c>
      <c r="U226" s="66">
        <f>ROUND(INDEX(Summary!I:I,MATCH(H:H,Summary!A:A,0)),2)</f>
        <v>1.2</v>
      </c>
      <c r="V226" s="67">
        <f t="shared" si="64"/>
        <v>16488.62966611396</v>
      </c>
      <c r="W226" s="67">
        <f t="shared" si="64"/>
        <v>611536.15357914788</v>
      </c>
      <c r="X226" s="64">
        <f t="shared" si="65"/>
        <v>628024.78324526187</v>
      </c>
      <c r="Y226" s="64" t="s">
        <v>163</v>
      </c>
      <c r="Z226" s="64" t="s">
        <v>163</v>
      </c>
      <c r="AA226" s="64" t="b">
        <f t="shared" si="70"/>
        <v>1</v>
      </c>
      <c r="AB226" s="64" t="str">
        <f t="shared" si="71"/>
        <v>Yes</v>
      </c>
      <c r="AC226" s="64" t="str">
        <f t="shared" si="71"/>
        <v>No</v>
      </c>
      <c r="AD226" s="64" t="str">
        <f t="shared" si="66"/>
        <v>Yes</v>
      </c>
      <c r="AE226" s="66">
        <f t="shared" si="72"/>
        <v>2.12</v>
      </c>
      <c r="AF226" s="66">
        <f t="shared" si="72"/>
        <v>0</v>
      </c>
      <c r="AG226" s="64">
        <f t="shared" si="73"/>
        <v>87389.737230403989</v>
      </c>
      <c r="AH226" s="64">
        <f t="shared" si="73"/>
        <v>0</v>
      </c>
      <c r="AI226" s="64">
        <f t="shared" si="67"/>
        <v>87389.737230403989</v>
      </c>
      <c r="AJ226" s="66">
        <v>2.12</v>
      </c>
      <c r="AK226" s="66">
        <v>0</v>
      </c>
      <c r="AL226" s="64">
        <f t="shared" si="74"/>
        <v>87389.737230403989</v>
      </c>
      <c r="AM226" s="64">
        <f t="shared" si="74"/>
        <v>0</v>
      </c>
      <c r="AN226" s="66">
        <f t="shared" si="75"/>
        <v>2.52</v>
      </c>
      <c r="AO226" s="66">
        <f t="shared" si="75"/>
        <v>1.2</v>
      </c>
      <c r="AP226" s="68">
        <f>IFERROR(INDEX('Encounters and MCO Fees'!Q:Q,MATCH(A:A,'Encounters and MCO Fees'!G:G,0)),0)</f>
        <v>715414.52047566581</v>
      </c>
      <c r="AQ226" s="68">
        <f>IFERROR(INDEX('Encounters and MCO Fees'!R:R,MATCH(A:A,'Encounters and MCO Fees'!G:G,0)),0)</f>
        <v>44456.4480053015</v>
      </c>
      <c r="AR226" s="68">
        <f t="shared" si="68"/>
        <v>759870.96848096733</v>
      </c>
      <c r="AS226" s="69">
        <f t="shared" si="69"/>
        <v>304054.76932797435</v>
      </c>
      <c r="AT226" s="69">
        <f>AS226*INDEX('IGT Commitment Suggestions'!H:H,MATCH(G:G,'IGT Commitment Suggestions'!A:A,0))</f>
        <v>149061.18581986323</v>
      </c>
      <c r="AU226" s="105">
        <f t="shared" si="76"/>
        <v>29587.85</v>
      </c>
    </row>
    <row r="227" spans="1:47" x14ac:dyDescent="0.2">
      <c r="A227" s="60" t="s">
        <v>845</v>
      </c>
      <c r="B227" s="61" t="s">
        <v>845</v>
      </c>
      <c r="C227" s="61" t="s">
        <v>846</v>
      </c>
      <c r="D227" s="62" t="s">
        <v>847</v>
      </c>
      <c r="E227" s="63" t="s">
        <v>848</v>
      </c>
      <c r="F227" s="62" t="s">
        <v>621</v>
      </c>
      <c r="G227" s="62" t="s">
        <v>31</v>
      </c>
      <c r="H227" s="62" t="str">
        <f t="shared" si="59"/>
        <v>Rural MRSA West</v>
      </c>
      <c r="I227" s="64">
        <f>INDEX('Encounters and MCO Fees'!N:N,MATCH(A:A,'Encounters and MCO Fees'!G:G,0))</f>
        <v>1103061.9719985179</v>
      </c>
      <c r="J227" s="64">
        <f>INDEX('Encounters and MCO Fees'!M:M,MATCH(A:A,'Encounters and MCO Fees'!G:G,0))</f>
        <v>406388.26941662218</v>
      </c>
      <c r="K227" s="64">
        <f t="shared" si="60"/>
        <v>1509450.24141514</v>
      </c>
      <c r="L227" s="64">
        <v>33342.096732408274</v>
      </c>
      <c r="M227" s="64">
        <v>653482.47216491739</v>
      </c>
      <c r="N227" s="64">
        <f t="shared" si="61"/>
        <v>686824.56889732566</v>
      </c>
      <c r="O227" s="64">
        <v>-1454947.2115384615</v>
      </c>
      <c r="P227" s="64">
        <v>1340880.6397933741</v>
      </c>
      <c r="Q227" s="64">
        <f t="shared" si="62"/>
        <v>-114066.57174508739</v>
      </c>
      <c r="R227" s="64" t="str">
        <f t="shared" si="63"/>
        <v>No</v>
      </c>
      <c r="S227" s="65" t="str">
        <f t="shared" si="63"/>
        <v>Yes</v>
      </c>
      <c r="T227" s="66">
        <f>ROUND(INDEX(Summary!H:H,MATCH(H:H,Summary!A:A,0)),2)</f>
        <v>0.03</v>
      </c>
      <c r="U227" s="66">
        <f>ROUND(INDEX(Summary!I:I,MATCH(H:H,Summary!A:A,0)),2)</f>
        <v>0.21</v>
      </c>
      <c r="V227" s="67">
        <f t="shared" si="64"/>
        <v>33091.859159955537</v>
      </c>
      <c r="W227" s="67">
        <f t="shared" si="64"/>
        <v>85341.536577490653</v>
      </c>
      <c r="X227" s="64">
        <f t="shared" si="65"/>
        <v>118433.39573744619</v>
      </c>
      <c r="Y227" s="64" t="s">
        <v>163</v>
      </c>
      <c r="Z227" s="64" t="s">
        <v>163</v>
      </c>
      <c r="AA227" s="64" t="b">
        <f t="shared" si="70"/>
        <v>1</v>
      </c>
      <c r="AB227" s="64" t="str">
        <f t="shared" si="71"/>
        <v>No</v>
      </c>
      <c r="AC227" s="64" t="str">
        <f t="shared" si="71"/>
        <v>Yes</v>
      </c>
      <c r="AD227" s="64" t="str">
        <f t="shared" si="66"/>
        <v>Yes</v>
      </c>
      <c r="AE227" s="66">
        <f t="shared" si="72"/>
        <v>0</v>
      </c>
      <c r="AF227" s="66">
        <f t="shared" si="72"/>
        <v>2.15</v>
      </c>
      <c r="AG227" s="64">
        <f t="shared" si="73"/>
        <v>0</v>
      </c>
      <c r="AH227" s="64">
        <f t="shared" si="73"/>
        <v>873734.77924573759</v>
      </c>
      <c r="AI227" s="64">
        <f t="shared" si="67"/>
        <v>873734.77924573759</v>
      </c>
      <c r="AJ227" s="66">
        <v>0</v>
      </c>
      <c r="AK227" s="66">
        <v>1.81</v>
      </c>
      <c r="AL227" s="64">
        <f t="shared" si="74"/>
        <v>0</v>
      </c>
      <c r="AM227" s="64">
        <f t="shared" si="74"/>
        <v>735562.76764408615</v>
      </c>
      <c r="AN227" s="66">
        <f t="shared" si="75"/>
        <v>0.03</v>
      </c>
      <c r="AO227" s="66">
        <f t="shared" si="75"/>
        <v>2.02</v>
      </c>
      <c r="AP227" s="68">
        <f>IFERROR(INDEX('Encounters and MCO Fees'!Q:Q,MATCH(A:A,'Encounters and MCO Fees'!G:G,0)),0)</f>
        <v>853996.1633815323</v>
      </c>
      <c r="AQ227" s="68">
        <f>IFERROR(INDEX('Encounters and MCO Fees'!R:R,MATCH(A:A,'Encounters and MCO Fees'!G:G,0)),0)</f>
        <v>52691.581303604529</v>
      </c>
      <c r="AR227" s="68">
        <f t="shared" si="68"/>
        <v>906687.74468513683</v>
      </c>
      <c r="AS227" s="69">
        <f t="shared" si="69"/>
        <v>362802.03415831074</v>
      </c>
      <c r="AT227" s="69">
        <f>AS227*INDEX('IGT Commitment Suggestions'!H:H,MATCH(G:G,'IGT Commitment Suggestions'!A:A,0))</f>
        <v>175732.34994083189</v>
      </c>
      <c r="AU227" s="105">
        <f t="shared" si="76"/>
        <v>34881.93</v>
      </c>
    </row>
    <row r="228" spans="1:47" x14ac:dyDescent="0.2">
      <c r="A228" s="60" t="s">
        <v>849</v>
      </c>
      <c r="B228" s="61" t="s">
        <v>849</v>
      </c>
      <c r="C228" s="61" t="s">
        <v>850</v>
      </c>
      <c r="D228" s="62" t="s">
        <v>850</v>
      </c>
      <c r="E228" s="63" t="s">
        <v>851</v>
      </c>
      <c r="F228" s="62" t="s">
        <v>162</v>
      </c>
      <c r="G228" s="62" t="s">
        <v>34</v>
      </c>
      <c r="H228" s="62" t="str">
        <f t="shared" si="59"/>
        <v>Urban Travis</v>
      </c>
      <c r="I228" s="64">
        <f>INDEX('Encounters and MCO Fees'!N:N,MATCH(A:A,'Encounters and MCO Fees'!G:G,0))</f>
        <v>105940.24150817195</v>
      </c>
      <c r="J228" s="64">
        <f>INDEX('Encounters and MCO Fees'!M:M,MATCH(A:A,'Encounters and MCO Fees'!G:G,0))</f>
        <v>340950.54898062831</v>
      </c>
      <c r="K228" s="64">
        <f t="shared" si="60"/>
        <v>446890.79048880027</v>
      </c>
      <c r="L228" s="64">
        <v>280569.38192900305</v>
      </c>
      <c r="M228" s="64">
        <v>352799.47133186238</v>
      </c>
      <c r="N228" s="64">
        <f t="shared" si="61"/>
        <v>633368.85326086544</v>
      </c>
      <c r="O228" s="64">
        <v>212002.64021665396</v>
      </c>
      <c r="P228" s="64">
        <v>471172.45733749343</v>
      </c>
      <c r="Q228" s="64">
        <f t="shared" si="62"/>
        <v>683175.09755414736</v>
      </c>
      <c r="R228" s="64" t="str">
        <f t="shared" si="63"/>
        <v>Yes</v>
      </c>
      <c r="S228" s="65" t="str">
        <f t="shared" si="63"/>
        <v>Yes</v>
      </c>
      <c r="T228" s="66">
        <f>ROUND(INDEX(Summary!H:H,MATCH(H:H,Summary!A:A,0)),2)</f>
        <v>0.4</v>
      </c>
      <c r="U228" s="66">
        <f>ROUND(INDEX(Summary!I:I,MATCH(H:H,Summary!A:A,0)),2)</f>
        <v>1.2</v>
      </c>
      <c r="V228" s="67">
        <f t="shared" si="64"/>
        <v>42376.096603268787</v>
      </c>
      <c r="W228" s="67">
        <f t="shared" si="64"/>
        <v>409140.65877675399</v>
      </c>
      <c r="X228" s="64">
        <f t="shared" si="65"/>
        <v>451516.75538002281</v>
      </c>
      <c r="Y228" s="64" t="s">
        <v>163</v>
      </c>
      <c r="Z228" s="64" t="s">
        <v>163</v>
      </c>
      <c r="AA228" s="64" t="b">
        <f t="shared" si="70"/>
        <v>1</v>
      </c>
      <c r="AB228" s="64" t="str">
        <f t="shared" si="71"/>
        <v>Yes</v>
      </c>
      <c r="AC228" s="64" t="str">
        <f t="shared" si="71"/>
        <v>Yes</v>
      </c>
      <c r="AD228" s="64" t="str">
        <f t="shared" si="66"/>
        <v>Yes</v>
      </c>
      <c r="AE228" s="66">
        <f t="shared" si="72"/>
        <v>1.1200000000000001</v>
      </c>
      <c r="AF228" s="66">
        <f t="shared" si="72"/>
        <v>0.13</v>
      </c>
      <c r="AG228" s="64">
        <f t="shared" si="73"/>
        <v>118653.0704891526</v>
      </c>
      <c r="AH228" s="64">
        <f t="shared" si="73"/>
        <v>44323.57136748168</v>
      </c>
      <c r="AI228" s="64">
        <f t="shared" si="67"/>
        <v>162976.64185663429</v>
      </c>
      <c r="AJ228" s="66">
        <v>1.1100000000000001</v>
      </c>
      <c r="AK228" s="66">
        <v>0.01</v>
      </c>
      <c r="AL228" s="64">
        <f t="shared" si="74"/>
        <v>117593.66807407088</v>
      </c>
      <c r="AM228" s="64">
        <f t="shared" si="74"/>
        <v>3409.5054898062831</v>
      </c>
      <c r="AN228" s="66">
        <f t="shared" si="75"/>
        <v>1.5100000000000002</v>
      </c>
      <c r="AO228" s="66">
        <f t="shared" si="75"/>
        <v>1.21</v>
      </c>
      <c r="AP228" s="68">
        <f>IFERROR(INDEX('Encounters and MCO Fees'!Q:Q,MATCH(A:A,'Encounters and MCO Fees'!G:G,0)),0)</f>
        <v>572519.92894389993</v>
      </c>
      <c r="AQ228" s="68">
        <f>IFERROR(INDEX('Encounters and MCO Fees'!R:R,MATCH(A:A,'Encounters and MCO Fees'!G:G,0)),0)</f>
        <v>35403.736613449859</v>
      </c>
      <c r="AR228" s="68">
        <f t="shared" si="68"/>
        <v>607923.6655573498</v>
      </c>
      <c r="AS228" s="69">
        <f t="shared" si="69"/>
        <v>243254.57553611801</v>
      </c>
      <c r="AT228" s="69">
        <f>AS228*INDEX('IGT Commitment Suggestions'!H:H,MATCH(G:G,'IGT Commitment Suggestions'!A:A,0))</f>
        <v>119254.22372312442</v>
      </c>
      <c r="AU228" s="105">
        <f t="shared" si="76"/>
        <v>23671.33</v>
      </c>
    </row>
    <row r="229" spans="1:47" x14ac:dyDescent="0.2">
      <c r="A229" s="60" t="s">
        <v>852</v>
      </c>
      <c r="B229" s="61" t="s">
        <v>852</v>
      </c>
      <c r="C229" s="61" t="s">
        <v>853</v>
      </c>
      <c r="D229" s="62" t="s">
        <v>853</v>
      </c>
      <c r="E229" s="63" t="s">
        <v>854</v>
      </c>
      <c r="F229" s="62" t="s">
        <v>621</v>
      </c>
      <c r="G229" s="62" t="s">
        <v>29</v>
      </c>
      <c r="H229" s="62" t="str">
        <f t="shared" si="59"/>
        <v>Rural MRSA Central</v>
      </c>
      <c r="I229" s="64">
        <f>INDEX('Encounters and MCO Fees'!N:N,MATCH(A:A,'Encounters and MCO Fees'!G:G,0))</f>
        <v>1265070.9505096462</v>
      </c>
      <c r="J229" s="64">
        <f>INDEX('Encounters and MCO Fees'!M:M,MATCH(A:A,'Encounters and MCO Fees'!G:G,0))</f>
        <v>1103959.4066723799</v>
      </c>
      <c r="K229" s="64">
        <f t="shared" si="60"/>
        <v>2369030.3571820259</v>
      </c>
      <c r="L229" s="64">
        <v>242734.87581259292</v>
      </c>
      <c r="M229" s="64">
        <v>356918.76354634599</v>
      </c>
      <c r="N229" s="64">
        <f t="shared" si="61"/>
        <v>599653.6393589389</v>
      </c>
      <c r="O229" s="64">
        <v>756865.32067216164</v>
      </c>
      <c r="P229" s="64">
        <v>479844.22664661566</v>
      </c>
      <c r="Q229" s="64">
        <f t="shared" si="62"/>
        <v>1236709.5473187773</v>
      </c>
      <c r="R229" s="64" t="str">
        <f t="shared" si="63"/>
        <v>Yes</v>
      </c>
      <c r="S229" s="65" t="str">
        <f t="shared" si="63"/>
        <v>Yes</v>
      </c>
      <c r="T229" s="66">
        <f>ROUND(INDEX(Summary!H:H,MATCH(H:H,Summary!A:A,0)),2)</f>
        <v>0.1</v>
      </c>
      <c r="U229" s="66">
        <f>ROUND(INDEX(Summary!I:I,MATCH(H:H,Summary!A:A,0)),2)</f>
        <v>0.12</v>
      </c>
      <c r="V229" s="67">
        <f t="shared" si="64"/>
        <v>126507.09505096462</v>
      </c>
      <c r="W229" s="67">
        <f t="shared" si="64"/>
        <v>132475.12880068558</v>
      </c>
      <c r="X229" s="64">
        <f t="shared" si="65"/>
        <v>258982.2238516502</v>
      </c>
      <c r="Y229" s="64" t="s">
        <v>163</v>
      </c>
      <c r="Z229" s="64" t="s">
        <v>163</v>
      </c>
      <c r="AA229" s="64" t="b">
        <f t="shared" si="70"/>
        <v>1</v>
      </c>
      <c r="AB229" s="64" t="str">
        <f t="shared" si="71"/>
        <v>Yes</v>
      </c>
      <c r="AC229" s="64" t="str">
        <f t="shared" si="71"/>
        <v>Yes</v>
      </c>
      <c r="AD229" s="64" t="str">
        <f t="shared" si="66"/>
        <v>Yes</v>
      </c>
      <c r="AE229" s="66">
        <f t="shared" si="72"/>
        <v>0.35</v>
      </c>
      <c r="AF229" s="66">
        <f t="shared" si="72"/>
        <v>0.22</v>
      </c>
      <c r="AG229" s="64">
        <f t="shared" si="73"/>
        <v>442774.83267837617</v>
      </c>
      <c r="AH229" s="64">
        <f t="shared" si="73"/>
        <v>242871.06946792357</v>
      </c>
      <c r="AI229" s="64">
        <f t="shared" si="67"/>
        <v>685645.90214629972</v>
      </c>
      <c r="AJ229" s="66">
        <v>0.18</v>
      </c>
      <c r="AK229" s="66">
        <v>0.21</v>
      </c>
      <c r="AL229" s="64">
        <f t="shared" si="74"/>
        <v>227712.7710917363</v>
      </c>
      <c r="AM229" s="64">
        <f t="shared" si="74"/>
        <v>231831.47540119977</v>
      </c>
      <c r="AN229" s="66">
        <f t="shared" si="75"/>
        <v>0.28000000000000003</v>
      </c>
      <c r="AO229" s="66">
        <f t="shared" si="75"/>
        <v>0.32999999999999996</v>
      </c>
      <c r="AP229" s="68">
        <f>IFERROR(INDEX('Encounters and MCO Fees'!Q:Q,MATCH(A:A,'Encounters and MCO Fees'!G:G,0)),0)</f>
        <v>718526.4703445863</v>
      </c>
      <c r="AQ229" s="68">
        <f>IFERROR(INDEX('Encounters and MCO Fees'!R:R,MATCH(A:A,'Encounters and MCO Fees'!G:G,0)),0)</f>
        <v>44346.549621865153</v>
      </c>
      <c r="AR229" s="68">
        <f t="shared" si="68"/>
        <v>762873.01996645145</v>
      </c>
      <c r="AS229" s="69">
        <f t="shared" si="69"/>
        <v>305256.01020937599</v>
      </c>
      <c r="AT229" s="69">
        <f>AS229*INDEX('IGT Commitment Suggestions'!H:H,MATCH(G:G,'IGT Commitment Suggestions'!A:A,0))</f>
        <v>142170.49575626498</v>
      </c>
      <c r="AU229" s="105">
        <f t="shared" si="76"/>
        <v>28220.080000000002</v>
      </c>
    </row>
    <row r="230" spans="1:47" x14ac:dyDescent="0.2">
      <c r="A230" s="60" t="s">
        <v>855</v>
      </c>
      <c r="B230" s="61" t="s">
        <v>855</v>
      </c>
      <c r="C230" s="61" t="s">
        <v>856</v>
      </c>
      <c r="D230" s="62" t="s">
        <v>856</v>
      </c>
      <c r="E230" s="63" t="s">
        <v>857</v>
      </c>
      <c r="F230" s="62" t="s">
        <v>621</v>
      </c>
      <c r="G230" s="62" t="s">
        <v>29</v>
      </c>
      <c r="H230" s="62" t="str">
        <f t="shared" si="59"/>
        <v>Rural MRSA Central</v>
      </c>
      <c r="I230" s="64">
        <f>INDEX('Encounters and MCO Fees'!N:N,MATCH(A:A,'Encounters and MCO Fees'!G:G,0))</f>
        <v>1859626.5461046952</v>
      </c>
      <c r="J230" s="64">
        <f>INDEX('Encounters and MCO Fees'!M:M,MATCH(A:A,'Encounters and MCO Fees'!G:G,0))</f>
        <v>593897.93621369381</v>
      </c>
      <c r="K230" s="64">
        <f t="shared" si="60"/>
        <v>2453524.4823183892</v>
      </c>
      <c r="L230" s="64">
        <v>-285747.57875182037</v>
      </c>
      <c r="M230" s="64">
        <v>294431.78807493101</v>
      </c>
      <c r="N230" s="64">
        <f t="shared" si="61"/>
        <v>8684.209323110641</v>
      </c>
      <c r="O230" s="64">
        <v>717518.96398617304</v>
      </c>
      <c r="P230" s="64">
        <v>761243.95267340564</v>
      </c>
      <c r="Q230" s="64">
        <f t="shared" si="62"/>
        <v>1478762.9166595787</v>
      </c>
      <c r="R230" s="64" t="str">
        <f t="shared" si="63"/>
        <v>Yes</v>
      </c>
      <c r="S230" s="65" t="str">
        <f t="shared" si="63"/>
        <v>Yes</v>
      </c>
      <c r="T230" s="66">
        <f>ROUND(INDEX(Summary!H:H,MATCH(H:H,Summary!A:A,0)),2)</f>
        <v>0.1</v>
      </c>
      <c r="U230" s="66">
        <f>ROUND(INDEX(Summary!I:I,MATCH(H:H,Summary!A:A,0)),2)</f>
        <v>0.12</v>
      </c>
      <c r="V230" s="67">
        <f t="shared" si="64"/>
        <v>185962.65461046953</v>
      </c>
      <c r="W230" s="67">
        <f t="shared" si="64"/>
        <v>71267.752345643254</v>
      </c>
      <c r="X230" s="64">
        <f t="shared" si="65"/>
        <v>257230.40695611277</v>
      </c>
      <c r="Y230" s="64" t="s">
        <v>163</v>
      </c>
      <c r="Z230" s="64" t="s">
        <v>163</v>
      </c>
      <c r="AA230" s="64" t="b">
        <f t="shared" si="70"/>
        <v>1</v>
      </c>
      <c r="AB230" s="64" t="str">
        <f t="shared" si="71"/>
        <v>Yes</v>
      </c>
      <c r="AC230" s="64" t="str">
        <f t="shared" si="71"/>
        <v>Yes</v>
      </c>
      <c r="AD230" s="64" t="str">
        <f t="shared" si="66"/>
        <v>Yes</v>
      </c>
      <c r="AE230" s="66">
        <f t="shared" si="72"/>
        <v>0.2</v>
      </c>
      <c r="AF230" s="66">
        <f t="shared" si="72"/>
        <v>0.81</v>
      </c>
      <c r="AG230" s="64">
        <f t="shared" si="73"/>
        <v>371925.30922093906</v>
      </c>
      <c r="AH230" s="64">
        <f t="shared" si="73"/>
        <v>481057.32833309204</v>
      </c>
      <c r="AI230" s="64">
        <f t="shared" si="67"/>
        <v>852982.6375540311</v>
      </c>
      <c r="AJ230" s="66">
        <v>0.1</v>
      </c>
      <c r="AK230" s="66">
        <v>0.8</v>
      </c>
      <c r="AL230" s="64">
        <f t="shared" si="74"/>
        <v>185962.65461046953</v>
      </c>
      <c r="AM230" s="64">
        <f t="shared" si="74"/>
        <v>475118.34897095506</v>
      </c>
      <c r="AN230" s="66">
        <f t="shared" si="75"/>
        <v>0.2</v>
      </c>
      <c r="AO230" s="66">
        <f t="shared" si="75"/>
        <v>0.92</v>
      </c>
      <c r="AP230" s="68">
        <f>IFERROR(INDEX('Encounters and MCO Fees'!Q:Q,MATCH(A:A,'Encounters and MCO Fees'!G:G,0)),0)</f>
        <v>918311.41053753742</v>
      </c>
      <c r="AQ230" s="68">
        <f>IFERROR(INDEX('Encounters and MCO Fees'!R:R,MATCH(A:A,'Encounters and MCO Fees'!G:G,0)),0)</f>
        <v>56508.380654682791</v>
      </c>
      <c r="AR230" s="68">
        <f t="shared" si="68"/>
        <v>974819.79119222017</v>
      </c>
      <c r="AS230" s="69">
        <f t="shared" si="69"/>
        <v>390064.39124765503</v>
      </c>
      <c r="AT230" s="69">
        <f>AS230*INDEX('IGT Commitment Suggestions'!H:H,MATCH(G:G,'IGT Commitment Suggestions'!A:A,0))</f>
        <v>181669.30715797417</v>
      </c>
      <c r="AU230" s="105">
        <f t="shared" si="76"/>
        <v>36060.39</v>
      </c>
    </row>
    <row r="231" spans="1:47" ht="23.25" x14ac:dyDescent="0.2">
      <c r="A231" s="60" t="s">
        <v>858</v>
      </c>
      <c r="B231" s="61" t="s">
        <v>858</v>
      </c>
      <c r="C231" s="61" t="s">
        <v>859</v>
      </c>
      <c r="D231" s="62" t="s">
        <v>859</v>
      </c>
      <c r="E231" s="63" t="s">
        <v>860</v>
      </c>
      <c r="F231" s="62" t="s">
        <v>657</v>
      </c>
      <c r="G231" s="62" t="s">
        <v>25</v>
      </c>
      <c r="H231" s="62" t="str">
        <f t="shared" si="59"/>
        <v>Non-State-Owned IMD Harris</v>
      </c>
      <c r="I231" s="64">
        <f>INDEX('Encounters and MCO Fees'!N:N,MATCH(A:A,'Encounters and MCO Fees'!G:G,0))</f>
        <v>1328528.325325537</v>
      </c>
      <c r="J231" s="64">
        <f>INDEX('Encounters and MCO Fees'!M:M,MATCH(A:A,'Encounters and MCO Fees'!G:G,0))</f>
        <v>0</v>
      </c>
      <c r="K231" s="64">
        <f t="shared" si="60"/>
        <v>1328528.325325537</v>
      </c>
      <c r="L231" s="64">
        <v>417891.39</v>
      </c>
      <c r="M231" s="64">
        <v>0</v>
      </c>
      <c r="N231" s="64">
        <f t="shared" si="61"/>
        <v>417891.39</v>
      </c>
      <c r="O231" s="64">
        <v>0</v>
      </c>
      <c r="P231" s="64">
        <v>0</v>
      </c>
      <c r="Q231" s="64">
        <f t="shared" si="62"/>
        <v>0</v>
      </c>
      <c r="R231" s="64" t="str">
        <f t="shared" si="63"/>
        <v>No</v>
      </c>
      <c r="S231" s="65" t="str">
        <f t="shared" si="63"/>
        <v>No</v>
      </c>
      <c r="T231" s="66">
        <f>ROUND(INDEX(Summary!H:H,MATCH(H:H,Summary!A:A,0)),2)</f>
        <v>0.22</v>
      </c>
      <c r="U231" s="66">
        <f>ROUND(INDEX(Summary!I:I,MATCH(H:H,Summary!A:A,0)),2)</f>
        <v>0</v>
      </c>
      <c r="V231" s="67">
        <f t="shared" si="64"/>
        <v>292276.23157161812</v>
      </c>
      <c r="W231" s="67">
        <f t="shared" si="64"/>
        <v>0</v>
      </c>
      <c r="X231" s="64">
        <f t="shared" si="65"/>
        <v>292276.23157161812</v>
      </c>
      <c r="Y231" s="64" t="s">
        <v>202</v>
      </c>
      <c r="Z231" s="64" t="s">
        <v>202</v>
      </c>
      <c r="AA231" s="64" t="b">
        <f t="shared" si="70"/>
        <v>1</v>
      </c>
      <c r="AB231" s="64" t="str">
        <f t="shared" si="71"/>
        <v>No</v>
      </c>
      <c r="AC231" s="64" t="str">
        <f t="shared" si="71"/>
        <v>No</v>
      </c>
      <c r="AD231" s="64" t="str">
        <f t="shared" si="66"/>
        <v>No</v>
      </c>
      <c r="AE231" s="66">
        <f t="shared" si="72"/>
        <v>0</v>
      </c>
      <c r="AF231" s="66">
        <f t="shared" si="72"/>
        <v>0</v>
      </c>
      <c r="AG231" s="64">
        <f t="shared" si="73"/>
        <v>0</v>
      </c>
      <c r="AH231" s="64">
        <f t="shared" si="73"/>
        <v>0</v>
      </c>
      <c r="AI231" s="64">
        <f t="shared" si="67"/>
        <v>0</v>
      </c>
      <c r="AJ231" s="66">
        <v>0</v>
      </c>
      <c r="AK231" s="66">
        <v>0</v>
      </c>
      <c r="AL231" s="64">
        <f t="shared" si="74"/>
        <v>0</v>
      </c>
      <c r="AM231" s="64">
        <f t="shared" si="74"/>
        <v>0</v>
      </c>
      <c r="AN231" s="66">
        <f t="shared" si="75"/>
        <v>0.22</v>
      </c>
      <c r="AO231" s="66">
        <f t="shared" si="75"/>
        <v>0</v>
      </c>
      <c r="AP231" s="68">
        <f>IFERROR(INDEX('Encounters and MCO Fees'!Q:Q,MATCH(A:A,'Encounters and MCO Fees'!G:G,0)),0)</f>
        <v>292276.23157161812</v>
      </c>
      <c r="AQ231" s="68">
        <f>IFERROR(INDEX('Encounters and MCO Fees'!R:R,MATCH(A:A,'Encounters and MCO Fees'!G:G,0)),0)</f>
        <v>17831.175931424979</v>
      </c>
      <c r="AR231" s="68">
        <f t="shared" si="68"/>
        <v>310107.40750304307</v>
      </c>
      <c r="AS231" s="69">
        <f t="shared" si="69"/>
        <v>124086.37803826768</v>
      </c>
      <c r="AT231" s="69">
        <f>AS231*INDEX('IGT Commitment Suggestions'!H:H,MATCH(G:G,'IGT Commitment Suggestions'!A:A,0))</f>
        <v>54550.890352908151</v>
      </c>
      <c r="AU231" s="105">
        <f t="shared" si="76"/>
        <v>10828.06</v>
      </c>
    </row>
    <row r="232" spans="1:47" ht="23.25" x14ac:dyDescent="0.2">
      <c r="A232" s="60" t="s">
        <v>861</v>
      </c>
      <c r="B232" s="61" t="s">
        <v>861</v>
      </c>
      <c r="C232" s="61" t="s">
        <v>862</v>
      </c>
      <c r="D232" s="62" t="s">
        <v>862</v>
      </c>
      <c r="E232" s="63" t="s">
        <v>863</v>
      </c>
      <c r="F232" s="62" t="s">
        <v>621</v>
      </c>
      <c r="G232" s="62" t="s">
        <v>28</v>
      </c>
      <c r="H232" s="62" t="str">
        <f t="shared" si="59"/>
        <v>Rural Lubbock</v>
      </c>
      <c r="I232" s="64">
        <f>INDEX('Encounters and MCO Fees'!N:N,MATCH(A:A,'Encounters and MCO Fees'!G:G,0))</f>
        <v>763897.26824944501</v>
      </c>
      <c r="J232" s="64">
        <f>INDEX('Encounters and MCO Fees'!M:M,MATCH(A:A,'Encounters and MCO Fees'!G:G,0))</f>
        <v>1486521.5246094703</v>
      </c>
      <c r="K232" s="64">
        <f t="shared" si="60"/>
        <v>2250418.7928589154</v>
      </c>
      <c r="L232" s="64">
        <v>845053.7628557391</v>
      </c>
      <c r="M232" s="64">
        <v>167840.46159494191</v>
      </c>
      <c r="N232" s="64">
        <f t="shared" si="61"/>
        <v>1012894.224450681</v>
      </c>
      <c r="O232" s="64">
        <v>282755.91673736682</v>
      </c>
      <c r="P232" s="64">
        <v>74822.539704309253</v>
      </c>
      <c r="Q232" s="64">
        <f t="shared" si="62"/>
        <v>357578.45644167607</v>
      </c>
      <c r="R232" s="64" t="str">
        <f t="shared" si="63"/>
        <v>Yes</v>
      </c>
      <c r="S232" s="65" t="str">
        <f t="shared" si="63"/>
        <v>Yes</v>
      </c>
      <c r="T232" s="66">
        <f>ROUND(INDEX(Summary!H:H,MATCH(H:H,Summary!A:A,0)),2)</f>
        <v>0.67</v>
      </c>
      <c r="U232" s="66">
        <f>ROUND(INDEX(Summary!I:I,MATCH(H:H,Summary!A:A,0)),2)</f>
        <v>0.5</v>
      </c>
      <c r="V232" s="67">
        <f t="shared" si="64"/>
        <v>511811.16972712817</v>
      </c>
      <c r="W232" s="67">
        <f t="shared" si="64"/>
        <v>743260.76230473514</v>
      </c>
      <c r="X232" s="64">
        <f t="shared" si="65"/>
        <v>1255071.9320318634</v>
      </c>
      <c r="Y232" s="64" t="s">
        <v>163</v>
      </c>
      <c r="Z232" s="64" t="s">
        <v>163</v>
      </c>
      <c r="AA232" s="64" t="b">
        <f t="shared" si="70"/>
        <v>1</v>
      </c>
      <c r="AB232" s="64" t="str">
        <f t="shared" si="71"/>
        <v>No</v>
      </c>
      <c r="AC232" s="64" t="str">
        <f t="shared" si="71"/>
        <v>No</v>
      </c>
      <c r="AD232" s="64" t="str">
        <f t="shared" si="66"/>
        <v>No</v>
      </c>
      <c r="AE232" s="66">
        <f t="shared" si="72"/>
        <v>0</v>
      </c>
      <c r="AF232" s="66">
        <f t="shared" si="72"/>
        <v>0</v>
      </c>
      <c r="AG232" s="64">
        <f t="shared" si="73"/>
        <v>0</v>
      </c>
      <c r="AH232" s="64">
        <f t="shared" si="73"/>
        <v>0</v>
      </c>
      <c r="AI232" s="64">
        <f t="shared" si="67"/>
        <v>0</v>
      </c>
      <c r="AJ232" s="66">
        <v>0</v>
      </c>
      <c r="AK232" s="66">
        <v>0</v>
      </c>
      <c r="AL232" s="64">
        <f t="shared" si="74"/>
        <v>0</v>
      </c>
      <c r="AM232" s="64">
        <f t="shared" si="74"/>
        <v>0</v>
      </c>
      <c r="AN232" s="66">
        <f t="shared" si="75"/>
        <v>0.67</v>
      </c>
      <c r="AO232" s="66">
        <f t="shared" si="75"/>
        <v>0.5</v>
      </c>
      <c r="AP232" s="68">
        <f>IFERROR(INDEX('Encounters and MCO Fees'!Q:Q,MATCH(A:A,'Encounters and MCO Fees'!G:G,0)),0)</f>
        <v>1255071.9320318634</v>
      </c>
      <c r="AQ232" s="68">
        <f>IFERROR(INDEX('Encounters and MCO Fees'!R:R,MATCH(A:A,'Encounters and MCO Fees'!G:G,0)),0)</f>
        <v>76823.633143411862</v>
      </c>
      <c r="AR232" s="68">
        <f t="shared" si="68"/>
        <v>1331895.5651752753</v>
      </c>
      <c r="AS232" s="69">
        <f t="shared" si="69"/>
        <v>532944.69144923484</v>
      </c>
      <c r="AT232" s="69">
        <f>AS232*INDEX('IGT Commitment Suggestions'!H:H,MATCH(G:G,'IGT Commitment Suggestions'!A:A,0))</f>
        <v>174366.13699956835</v>
      </c>
      <c r="AU232" s="105">
        <f t="shared" si="76"/>
        <v>34610.74</v>
      </c>
    </row>
    <row r="233" spans="1:47" x14ac:dyDescent="0.2">
      <c r="A233" s="60" t="s">
        <v>864</v>
      </c>
      <c r="B233" s="61" t="s">
        <v>864</v>
      </c>
      <c r="C233" s="61" t="s">
        <v>865</v>
      </c>
      <c r="D233" s="62" t="s">
        <v>865</v>
      </c>
      <c r="E233" s="63" t="s">
        <v>866</v>
      </c>
      <c r="F233" s="62" t="s">
        <v>702</v>
      </c>
      <c r="G233" s="62" t="s">
        <v>31</v>
      </c>
      <c r="H233" s="62" t="str">
        <f t="shared" si="59"/>
        <v>State-Owned IMD MRSA West</v>
      </c>
      <c r="I233" s="64">
        <f>INDEX('Encounters and MCO Fees'!N:N,MATCH(A:A,'Encounters and MCO Fees'!G:G,0))</f>
        <v>197291.20637768638</v>
      </c>
      <c r="J233" s="64">
        <f>INDEX('Encounters and MCO Fees'!M:M,MATCH(A:A,'Encounters and MCO Fees'!G:G,0))</f>
        <v>0</v>
      </c>
      <c r="K233" s="64">
        <f t="shared" si="60"/>
        <v>197291.20637768638</v>
      </c>
      <c r="L233" s="64">
        <v>217083.76999999996</v>
      </c>
      <c r="M233" s="64">
        <v>0</v>
      </c>
      <c r="N233" s="64">
        <f t="shared" si="61"/>
        <v>217083.76999999996</v>
      </c>
      <c r="O233" s="64">
        <v>124405.37708860758</v>
      </c>
      <c r="P233" s="64">
        <v>0</v>
      </c>
      <c r="Q233" s="64">
        <f t="shared" si="62"/>
        <v>124405.37708860758</v>
      </c>
      <c r="R233" s="64" t="str">
        <f t="shared" si="63"/>
        <v>Yes</v>
      </c>
      <c r="S233" s="65" t="str">
        <f t="shared" si="63"/>
        <v>No</v>
      </c>
      <c r="T233" s="66">
        <f>ROUND(INDEX(Summary!H:H,MATCH(H:H,Summary!A:A,0)),2)</f>
        <v>1.1100000000000001</v>
      </c>
      <c r="U233" s="66">
        <f>ROUND(INDEX(Summary!I:I,MATCH(H:H,Summary!A:A,0)),2)</f>
        <v>0</v>
      </c>
      <c r="V233" s="67">
        <f t="shared" si="64"/>
        <v>218993.23907923189</v>
      </c>
      <c r="W233" s="67">
        <f t="shared" si="64"/>
        <v>0</v>
      </c>
      <c r="X233" s="64">
        <f t="shared" si="65"/>
        <v>218993.23907923189</v>
      </c>
      <c r="Y233" s="64" t="s">
        <v>163</v>
      </c>
      <c r="Z233" s="64" t="s">
        <v>163</v>
      </c>
      <c r="AA233" s="64" t="b">
        <f t="shared" si="70"/>
        <v>1</v>
      </c>
      <c r="AB233" s="64" t="str">
        <f t="shared" si="71"/>
        <v>No</v>
      </c>
      <c r="AC233" s="64" t="str">
        <f t="shared" si="71"/>
        <v>No</v>
      </c>
      <c r="AD233" s="64" t="str">
        <f t="shared" si="66"/>
        <v>No</v>
      </c>
      <c r="AE233" s="66">
        <f t="shared" si="72"/>
        <v>0</v>
      </c>
      <c r="AF233" s="66">
        <f t="shared" si="72"/>
        <v>0</v>
      </c>
      <c r="AG233" s="64">
        <f t="shared" si="73"/>
        <v>0</v>
      </c>
      <c r="AH233" s="64">
        <f t="shared" si="73"/>
        <v>0</v>
      </c>
      <c r="AI233" s="64">
        <f t="shared" si="67"/>
        <v>0</v>
      </c>
      <c r="AJ233" s="66">
        <v>0</v>
      </c>
      <c r="AK233" s="66">
        <v>0</v>
      </c>
      <c r="AL233" s="64">
        <f t="shared" si="74"/>
        <v>0</v>
      </c>
      <c r="AM233" s="64">
        <f t="shared" si="74"/>
        <v>0</v>
      </c>
      <c r="AN233" s="66">
        <f t="shared" si="75"/>
        <v>1.1100000000000001</v>
      </c>
      <c r="AO233" s="66">
        <f t="shared" si="75"/>
        <v>0</v>
      </c>
      <c r="AP233" s="68">
        <f>IFERROR(INDEX('Encounters and MCO Fees'!Q:Q,MATCH(A:A,'Encounters and MCO Fees'!G:G,0)),0)</f>
        <v>218993.23907923189</v>
      </c>
      <c r="AQ233" s="68">
        <f>IFERROR(INDEX('Encounters and MCO Fees'!R:R,MATCH(A:A,'Encounters and MCO Fees'!G:G,0)),0)</f>
        <v>13360.330235603009</v>
      </c>
      <c r="AR233" s="68">
        <f t="shared" si="68"/>
        <v>232353.56931483489</v>
      </c>
      <c r="AS233" s="69">
        <f t="shared" si="69"/>
        <v>92973.957225638063</v>
      </c>
      <c r="AT233" s="69">
        <f>AS233*INDEX('IGT Commitment Suggestions'!H:H,MATCH(G:G,'IGT Commitment Suggestions'!A:A,0))</f>
        <v>45034.289910927982</v>
      </c>
      <c r="AU233" s="105">
        <f t="shared" si="76"/>
        <v>8939.07</v>
      </c>
    </row>
    <row r="234" spans="1:47" x14ac:dyDescent="0.2">
      <c r="A234" s="60" t="s">
        <v>867</v>
      </c>
      <c r="B234" s="61" t="s">
        <v>868</v>
      </c>
      <c r="C234" s="61" t="s">
        <v>869</v>
      </c>
      <c r="D234" s="62" t="s">
        <v>869</v>
      </c>
      <c r="E234" s="63" t="s">
        <v>870</v>
      </c>
      <c r="F234" s="62" t="s">
        <v>162</v>
      </c>
      <c r="G234" s="62" t="s">
        <v>23</v>
      </c>
      <c r="H234" s="62" t="str">
        <f t="shared" si="59"/>
        <v>Urban Dallas</v>
      </c>
      <c r="I234" s="64">
        <f>INDEX('Encounters and MCO Fees'!N:N,MATCH(A:A,'Encounters and MCO Fees'!G:G,0))</f>
        <v>189403.94079770066</v>
      </c>
      <c r="J234" s="64">
        <f>INDEX('Encounters and MCO Fees'!M:M,MATCH(A:A,'Encounters and MCO Fees'!G:G,0))</f>
        <v>59925.558658125308</v>
      </c>
      <c r="K234" s="64">
        <f t="shared" si="60"/>
        <v>249329.49945582598</v>
      </c>
      <c r="L234" s="64">
        <v>590678.90949228988</v>
      </c>
      <c r="M234" s="64">
        <v>230245.63115968544</v>
      </c>
      <c r="N234" s="64">
        <f t="shared" si="61"/>
        <v>820924.54065197532</v>
      </c>
      <c r="O234" s="64">
        <v>1822958.2985526684</v>
      </c>
      <c r="P234" s="64">
        <v>400120.52982701099</v>
      </c>
      <c r="Q234" s="64">
        <f t="shared" si="62"/>
        <v>2223078.8283796795</v>
      </c>
      <c r="R234" s="64" t="str">
        <f t="shared" si="63"/>
        <v>Yes</v>
      </c>
      <c r="S234" s="65" t="str">
        <f t="shared" si="63"/>
        <v>Yes</v>
      </c>
      <c r="T234" s="66">
        <f>ROUND(INDEX(Summary!H:H,MATCH(H:H,Summary!A:A,0)),2)</f>
        <v>0.68</v>
      </c>
      <c r="U234" s="66">
        <f>ROUND(INDEX(Summary!I:I,MATCH(H:H,Summary!A:A,0)),2)</f>
        <v>0.39</v>
      </c>
      <c r="V234" s="67">
        <f t="shared" si="64"/>
        <v>128794.67974243646</v>
      </c>
      <c r="W234" s="67">
        <f t="shared" si="64"/>
        <v>23370.96787666887</v>
      </c>
      <c r="X234" s="64">
        <f t="shared" si="65"/>
        <v>152165.64761910532</v>
      </c>
      <c r="Y234" s="64" t="s">
        <v>163</v>
      </c>
      <c r="Z234" s="64" t="s">
        <v>163</v>
      </c>
      <c r="AA234" s="64" t="b">
        <f t="shared" si="70"/>
        <v>1</v>
      </c>
      <c r="AB234" s="64" t="str">
        <f t="shared" si="71"/>
        <v>Yes</v>
      </c>
      <c r="AC234" s="64" t="str">
        <f t="shared" si="71"/>
        <v>Yes</v>
      </c>
      <c r="AD234" s="64" t="str">
        <f t="shared" si="66"/>
        <v>Yes</v>
      </c>
      <c r="AE234" s="66">
        <f t="shared" si="72"/>
        <v>6.23</v>
      </c>
      <c r="AF234" s="66">
        <f t="shared" si="72"/>
        <v>4.38</v>
      </c>
      <c r="AG234" s="64">
        <f t="shared" si="73"/>
        <v>1179986.5511696753</v>
      </c>
      <c r="AH234" s="64">
        <f t="shared" si="73"/>
        <v>262473.94692258886</v>
      </c>
      <c r="AI234" s="64">
        <f t="shared" si="67"/>
        <v>1442460.4980922642</v>
      </c>
      <c r="AJ234" s="66">
        <v>6.23</v>
      </c>
      <c r="AK234" s="66">
        <v>4.37</v>
      </c>
      <c r="AL234" s="64">
        <f t="shared" si="74"/>
        <v>1179986.5511696753</v>
      </c>
      <c r="AM234" s="64">
        <f t="shared" si="74"/>
        <v>261874.69133600761</v>
      </c>
      <c r="AN234" s="66">
        <f t="shared" si="75"/>
        <v>6.91</v>
      </c>
      <c r="AO234" s="66">
        <f t="shared" si="75"/>
        <v>4.76</v>
      </c>
      <c r="AP234" s="68">
        <f>IFERROR(INDEX('Encounters and MCO Fees'!Q:Q,MATCH(A:A,'Encounters and MCO Fees'!G:G,0)),0)</f>
        <v>1594026.890124788</v>
      </c>
      <c r="AQ234" s="68">
        <f>IFERROR(INDEX('Encounters and MCO Fees'!R:R,MATCH(A:A,'Encounters and MCO Fees'!G:G,0)),0)</f>
        <v>101746.39724200776</v>
      </c>
      <c r="AR234" s="68">
        <f t="shared" si="68"/>
        <v>1695773.2873667958</v>
      </c>
      <c r="AS234" s="69">
        <f t="shared" si="69"/>
        <v>678546.72320694977</v>
      </c>
      <c r="AT234" s="69">
        <f>AS234*INDEX('IGT Commitment Suggestions'!H:H,MATCH(G:G,'IGT Commitment Suggestions'!A:A,0))</f>
        <v>333615.87210459029</v>
      </c>
      <c r="AU234" s="105">
        <f t="shared" si="76"/>
        <v>66220.960000000006</v>
      </c>
    </row>
    <row r="235" spans="1:47" ht="23.25" x14ac:dyDescent="0.2">
      <c r="A235" s="60" t="s">
        <v>871</v>
      </c>
      <c r="B235" s="61" t="s">
        <v>871</v>
      </c>
      <c r="C235" s="61" t="s">
        <v>872</v>
      </c>
      <c r="D235" s="62" t="s">
        <v>872</v>
      </c>
      <c r="E235" s="63" t="s">
        <v>873</v>
      </c>
      <c r="F235" s="62" t="s">
        <v>657</v>
      </c>
      <c r="G235" s="62" t="s">
        <v>33</v>
      </c>
      <c r="H235" s="62" t="str">
        <f t="shared" si="59"/>
        <v>Non-State-Owned IMD Tarrant</v>
      </c>
      <c r="I235" s="64">
        <f>INDEX('Encounters and MCO Fees'!N:N,MATCH(A:A,'Encounters and MCO Fees'!G:G,0))</f>
        <v>1267956.0699244346</v>
      </c>
      <c r="J235" s="64">
        <f>INDEX('Encounters and MCO Fees'!M:M,MATCH(A:A,'Encounters and MCO Fees'!G:G,0))</f>
        <v>0</v>
      </c>
      <c r="K235" s="64">
        <f t="shared" si="60"/>
        <v>1267956.0699244346</v>
      </c>
      <c r="L235" s="64">
        <v>500386.8600000001</v>
      </c>
      <c r="M235" s="64">
        <v>0</v>
      </c>
      <c r="N235" s="64">
        <f t="shared" si="61"/>
        <v>500386.8600000001</v>
      </c>
      <c r="O235" s="64">
        <v>447569.92007530411</v>
      </c>
      <c r="P235" s="64">
        <v>0</v>
      </c>
      <c r="Q235" s="64">
        <f t="shared" si="62"/>
        <v>447569.92007530411</v>
      </c>
      <c r="R235" s="64" t="str">
        <f t="shared" si="63"/>
        <v>Yes</v>
      </c>
      <c r="S235" s="65" t="str">
        <f t="shared" si="63"/>
        <v>No</v>
      </c>
      <c r="T235" s="66">
        <f>ROUND(INDEX(Summary!H:H,MATCH(H:H,Summary!A:A,0)),2)</f>
        <v>0.28999999999999998</v>
      </c>
      <c r="U235" s="66">
        <f>ROUND(INDEX(Summary!I:I,MATCH(H:H,Summary!A:A,0)),2)</f>
        <v>0</v>
      </c>
      <c r="V235" s="67">
        <f t="shared" si="64"/>
        <v>367707.260278086</v>
      </c>
      <c r="W235" s="67">
        <f t="shared" si="64"/>
        <v>0</v>
      </c>
      <c r="X235" s="64">
        <f t="shared" si="65"/>
        <v>367707.260278086</v>
      </c>
      <c r="Y235" s="64" t="s">
        <v>163</v>
      </c>
      <c r="Z235" s="64" t="s">
        <v>163</v>
      </c>
      <c r="AA235" s="64" t="b">
        <f t="shared" si="70"/>
        <v>1</v>
      </c>
      <c r="AB235" s="64" t="str">
        <f t="shared" si="71"/>
        <v>No</v>
      </c>
      <c r="AC235" s="64" t="str">
        <f t="shared" si="71"/>
        <v>No</v>
      </c>
      <c r="AD235" s="64" t="str">
        <f t="shared" si="66"/>
        <v>Yes</v>
      </c>
      <c r="AE235" s="66">
        <f t="shared" si="72"/>
        <v>0.04</v>
      </c>
      <c r="AF235" s="66">
        <f t="shared" si="72"/>
        <v>0</v>
      </c>
      <c r="AG235" s="64">
        <f t="shared" si="73"/>
        <v>50718.242796977385</v>
      </c>
      <c r="AH235" s="64">
        <f t="shared" si="73"/>
        <v>0</v>
      </c>
      <c r="AI235" s="64">
        <f t="shared" si="67"/>
        <v>50718.242796977385</v>
      </c>
      <c r="AJ235" s="66">
        <v>0</v>
      </c>
      <c r="AK235" s="66">
        <v>0</v>
      </c>
      <c r="AL235" s="64">
        <f t="shared" si="74"/>
        <v>0</v>
      </c>
      <c r="AM235" s="64">
        <f t="shared" si="74"/>
        <v>0</v>
      </c>
      <c r="AN235" s="66">
        <f t="shared" si="75"/>
        <v>0.28999999999999998</v>
      </c>
      <c r="AO235" s="66">
        <f t="shared" si="75"/>
        <v>0</v>
      </c>
      <c r="AP235" s="68">
        <f>IFERROR(INDEX('Encounters and MCO Fees'!Q:Q,MATCH(A:A,'Encounters and MCO Fees'!G:G,0)),0)</f>
        <v>367707.260278086</v>
      </c>
      <c r="AQ235" s="68">
        <f>IFERROR(INDEX('Encounters and MCO Fees'!R:R,MATCH(A:A,'Encounters and MCO Fees'!G:G,0)),0)</f>
        <v>22433.068929432306</v>
      </c>
      <c r="AR235" s="68">
        <f t="shared" si="68"/>
        <v>390140.32920751831</v>
      </c>
      <c r="AS235" s="69">
        <f t="shared" si="69"/>
        <v>156110.75132909641</v>
      </c>
      <c r="AT235" s="69">
        <f>AS235*INDEX('IGT Commitment Suggestions'!H:H,MATCH(G:G,'IGT Commitment Suggestions'!A:A,0))</f>
        <v>77075.463536212555</v>
      </c>
      <c r="AU235" s="105">
        <f t="shared" si="76"/>
        <v>15299.07</v>
      </c>
    </row>
    <row r="236" spans="1:47" ht="23.25" x14ac:dyDescent="0.2">
      <c r="A236" s="60" t="s">
        <v>874</v>
      </c>
      <c r="B236" s="61" t="s">
        <v>874</v>
      </c>
      <c r="C236" s="61" t="s">
        <v>875</v>
      </c>
      <c r="D236" s="62" t="s">
        <v>875</v>
      </c>
      <c r="E236" s="63" t="s">
        <v>876</v>
      </c>
      <c r="F236" s="62" t="s">
        <v>657</v>
      </c>
      <c r="G236" s="62" t="s">
        <v>31</v>
      </c>
      <c r="H236" s="62" t="str">
        <f t="shared" si="59"/>
        <v>Non-State-Owned IMD MRSA West</v>
      </c>
      <c r="I236" s="64">
        <f>INDEX('Encounters and MCO Fees'!N:N,MATCH(A:A,'Encounters and MCO Fees'!G:G,0))</f>
        <v>1505437.3261246434</v>
      </c>
      <c r="J236" s="64">
        <f>INDEX('Encounters and MCO Fees'!M:M,MATCH(A:A,'Encounters and MCO Fees'!G:G,0))</f>
        <v>0</v>
      </c>
      <c r="K236" s="64">
        <f t="shared" si="60"/>
        <v>1505437.3261246434</v>
      </c>
      <c r="L236" s="64">
        <v>176542.04999999981</v>
      </c>
      <c r="M236" s="64">
        <v>0</v>
      </c>
      <c r="N236" s="64">
        <f t="shared" si="61"/>
        <v>176542.04999999981</v>
      </c>
      <c r="O236" s="64">
        <v>258001.61835959181</v>
      </c>
      <c r="P236" s="64">
        <v>0</v>
      </c>
      <c r="Q236" s="64">
        <f t="shared" si="62"/>
        <v>258001.61835959181</v>
      </c>
      <c r="R236" s="64" t="str">
        <f t="shared" si="63"/>
        <v>Yes</v>
      </c>
      <c r="S236" s="65" t="str">
        <f t="shared" si="63"/>
        <v>No</v>
      </c>
      <c r="T236" s="66">
        <f>ROUND(INDEX(Summary!H:H,MATCH(H:H,Summary!A:A,0)),2)</f>
        <v>0.23</v>
      </c>
      <c r="U236" s="66">
        <f>ROUND(INDEX(Summary!I:I,MATCH(H:H,Summary!A:A,0)),2)</f>
        <v>0</v>
      </c>
      <c r="V236" s="67">
        <f t="shared" si="64"/>
        <v>346250.58500866801</v>
      </c>
      <c r="W236" s="67">
        <f t="shared" si="64"/>
        <v>0</v>
      </c>
      <c r="X236" s="64">
        <f t="shared" si="65"/>
        <v>346250.58500866801</v>
      </c>
      <c r="Y236" s="64" t="s">
        <v>163</v>
      </c>
      <c r="Z236" s="64" t="s">
        <v>163</v>
      </c>
      <c r="AA236" s="64" t="b">
        <f t="shared" si="70"/>
        <v>1</v>
      </c>
      <c r="AB236" s="64" t="str">
        <f t="shared" si="71"/>
        <v>No</v>
      </c>
      <c r="AC236" s="64" t="str">
        <f t="shared" si="71"/>
        <v>No</v>
      </c>
      <c r="AD236" s="64" t="str">
        <f t="shared" si="66"/>
        <v>No</v>
      </c>
      <c r="AE236" s="66">
        <f t="shared" si="72"/>
        <v>0</v>
      </c>
      <c r="AF236" s="66">
        <f t="shared" si="72"/>
        <v>0</v>
      </c>
      <c r="AG236" s="64">
        <f t="shared" si="73"/>
        <v>0</v>
      </c>
      <c r="AH236" s="64">
        <f t="shared" si="73"/>
        <v>0</v>
      </c>
      <c r="AI236" s="64">
        <f t="shared" si="67"/>
        <v>0</v>
      </c>
      <c r="AJ236" s="66">
        <v>0</v>
      </c>
      <c r="AK236" s="66">
        <v>0</v>
      </c>
      <c r="AL236" s="64">
        <f t="shared" si="74"/>
        <v>0</v>
      </c>
      <c r="AM236" s="64">
        <f t="shared" si="74"/>
        <v>0</v>
      </c>
      <c r="AN236" s="66">
        <f t="shared" si="75"/>
        <v>0.23</v>
      </c>
      <c r="AO236" s="66">
        <f t="shared" si="75"/>
        <v>0</v>
      </c>
      <c r="AP236" s="68">
        <f>IFERROR(INDEX('Encounters and MCO Fees'!Q:Q,MATCH(A:A,'Encounters and MCO Fees'!G:G,0)),0)</f>
        <v>346250.58500866801</v>
      </c>
      <c r="AQ236" s="68">
        <f>IFERROR(INDEX('Encounters and MCO Fees'!R:R,MATCH(A:A,'Encounters and MCO Fees'!G:G,0)),0)</f>
        <v>21124.040995223779</v>
      </c>
      <c r="AR236" s="68">
        <f t="shared" si="68"/>
        <v>367374.62600389181</v>
      </c>
      <c r="AS236" s="69">
        <f t="shared" si="69"/>
        <v>147001.28284919731</v>
      </c>
      <c r="AT236" s="69">
        <f>AS236*INDEX('IGT Commitment Suggestions'!H:H,MATCH(G:G,'IGT Commitment Suggestions'!A:A,0))</f>
        <v>71203.79283246804</v>
      </c>
      <c r="AU236" s="105">
        <f t="shared" si="76"/>
        <v>14133.57</v>
      </c>
    </row>
    <row r="237" spans="1:47" x14ac:dyDescent="0.2">
      <c r="A237" s="60" t="s">
        <v>877</v>
      </c>
      <c r="B237" s="61" t="s">
        <v>877</v>
      </c>
      <c r="C237" s="61" t="s">
        <v>878</v>
      </c>
      <c r="D237" s="62" t="s">
        <v>878</v>
      </c>
      <c r="E237" s="63" t="s">
        <v>879</v>
      </c>
      <c r="F237" s="62" t="s">
        <v>621</v>
      </c>
      <c r="G237" s="62" t="s">
        <v>31</v>
      </c>
      <c r="H237" s="62" t="str">
        <f t="shared" si="59"/>
        <v>Rural MRSA West</v>
      </c>
      <c r="I237" s="64">
        <f>INDEX('Encounters and MCO Fees'!N:N,MATCH(A:A,'Encounters and MCO Fees'!G:G,0))</f>
        <v>1170508.2135467946</v>
      </c>
      <c r="J237" s="64">
        <f>INDEX('Encounters and MCO Fees'!M:M,MATCH(A:A,'Encounters and MCO Fees'!G:G,0))</f>
        <v>1106940.4842554985</v>
      </c>
      <c r="K237" s="64">
        <f t="shared" si="60"/>
        <v>2277448.6978022931</v>
      </c>
      <c r="L237" s="64">
        <v>695287.39416323113</v>
      </c>
      <c r="M237" s="64">
        <v>-4647.5870981272892</v>
      </c>
      <c r="N237" s="64">
        <f t="shared" si="61"/>
        <v>690639.8070651039</v>
      </c>
      <c r="O237" s="64">
        <v>108891.21805032273</v>
      </c>
      <c r="P237" s="64">
        <v>21908.398912431265</v>
      </c>
      <c r="Q237" s="64">
        <f t="shared" si="62"/>
        <v>130799.61696275399</v>
      </c>
      <c r="R237" s="64" t="str">
        <f t="shared" si="63"/>
        <v>Yes</v>
      </c>
      <c r="S237" s="65" t="str">
        <f t="shared" si="63"/>
        <v>Yes</v>
      </c>
      <c r="T237" s="66">
        <f>ROUND(INDEX(Summary!H:H,MATCH(H:H,Summary!A:A,0)),2)</f>
        <v>0.03</v>
      </c>
      <c r="U237" s="66">
        <f>ROUND(INDEX(Summary!I:I,MATCH(H:H,Summary!A:A,0)),2)</f>
        <v>0.21</v>
      </c>
      <c r="V237" s="67">
        <f t="shared" si="64"/>
        <v>35115.246406403836</v>
      </c>
      <c r="W237" s="67">
        <f t="shared" si="64"/>
        <v>232457.50169365469</v>
      </c>
      <c r="X237" s="64">
        <f t="shared" si="65"/>
        <v>267572.74810005852</v>
      </c>
      <c r="Y237" s="64" t="s">
        <v>163</v>
      </c>
      <c r="Z237" s="64" t="s">
        <v>163</v>
      </c>
      <c r="AA237" s="64" t="b">
        <f t="shared" si="70"/>
        <v>1</v>
      </c>
      <c r="AB237" s="64" t="str">
        <f t="shared" si="71"/>
        <v>No</v>
      </c>
      <c r="AC237" s="64" t="str">
        <f t="shared" si="71"/>
        <v>No</v>
      </c>
      <c r="AD237" s="64" t="str">
        <f t="shared" si="66"/>
        <v>Yes</v>
      </c>
      <c r="AE237" s="66">
        <f t="shared" si="72"/>
        <v>0.04</v>
      </c>
      <c r="AF237" s="66">
        <f t="shared" si="72"/>
        <v>0</v>
      </c>
      <c r="AG237" s="64">
        <f t="shared" si="73"/>
        <v>46820.328541871786</v>
      </c>
      <c r="AH237" s="64">
        <f t="shared" si="73"/>
        <v>0</v>
      </c>
      <c r="AI237" s="64">
        <f t="shared" si="67"/>
        <v>46820.328541871786</v>
      </c>
      <c r="AJ237" s="66">
        <v>0</v>
      </c>
      <c r="AK237" s="66">
        <v>0</v>
      </c>
      <c r="AL237" s="64">
        <f t="shared" si="74"/>
        <v>0</v>
      </c>
      <c r="AM237" s="64">
        <f t="shared" si="74"/>
        <v>0</v>
      </c>
      <c r="AN237" s="66">
        <f t="shared" si="75"/>
        <v>0.03</v>
      </c>
      <c r="AO237" s="66">
        <f t="shared" si="75"/>
        <v>0.21</v>
      </c>
      <c r="AP237" s="68">
        <f>IFERROR(INDEX('Encounters and MCO Fees'!Q:Q,MATCH(A:A,'Encounters and MCO Fees'!G:G,0)),0)</f>
        <v>267572.74810005852</v>
      </c>
      <c r="AQ237" s="68">
        <f>IFERROR(INDEX('Encounters and MCO Fees'!R:R,MATCH(A:A,'Encounters and MCO Fees'!G:G,0)),0)</f>
        <v>16451.242055905888</v>
      </c>
      <c r="AR237" s="68">
        <f t="shared" si="68"/>
        <v>284023.99015596439</v>
      </c>
      <c r="AS237" s="69">
        <f t="shared" si="69"/>
        <v>113649.35942100761</v>
      </c>
      <c r="AT237" s="69">
        <f>AS237*INDEX('IGT Commitment Suggestions'!H:H,MATCH(G:G,'IGT Commitment Suggestions'!A:A,0))</f>
        <v>55048.944382734771</v>
      </c>
      <c r="AU237" s="105">
        <f t="shared" si="76"/>
        <v>10926.92</v>
      </c>
    </row>
    <row r="238" spans="1:47" ht="23.25" x14ac:dyDescent="0.2">
      <c r="A238" s="60" t="s">
        <v>880</v>
      </c>
      <c r="B238" s="61" t="s">
        <v>880</v>
      </c>
      <c r="C238" s="61" t="s">
        <v>881</v>
      </c>
      <c r="D238" s="62" t="s">
        <v>881</v>
      </c>
      <c r="E238" s="63" t="s">
        <v>882</v>
      </c>
      <c r="F238" s="62" t="s">
        <v>621</v>
      </c>
      <c r="G238" s="62" t="s">
        <v>22</v>
      </c>
      <c r="H238" s="62" t="str">
        <f t="shared" si="59"/>
        <v>Rural Bexar</v>
      </c>
      <c r="I238" s="64">
        <f>INDEX('Encounters and MCO Fees'!N:N,MATCH(A:A,'Encounters and MCO Fees'!G:G,0))</f>
        <v>427902.58285965677</v>
      </c>
      <c r="J238" s="64">
        <f>INDEX('Encounters and MCO Fees'!M:M,MATCH(A:A,'Encounters and MCO Fees'!G:G,0))</f>
        <v>1748754.7743074577</v>
      </c>
      <c r="K238" s="64">
        <f t="shared" si="60"/>
        <v>2176657.3571671145</v>
      </c>
      <c r="L238" s="64">
        <v>508897.93577195739</v>
      </c>
      <c r="M238" s="64">
        <v>-37073.146586703602</v>
      </c>
      <c r="N238" s="64">
        <f t="shared" si="61"/>
        <v>471824.78918525379</v>
      </c>
      <c r="O238" s="64">
        <v>324515.89028990001</v>
      </c>
      <c r="P238" s="64">
        <v>440695.43380168272</v>
      </c>
      <c r="Q238" s="64">
        <f t="shared" si="62"/>
        <v>765211.32409158279</v>
      </c>
      <c r="R238" s="64" t="str">
        <f t="shared" si="63"/>
        <v>Yes</v>
      </c>
      <c r="S238" s="65" t="str">
        <f t="shared" si="63"/>
        <v>Yes</v>
      </c>
      <c r="T238" s="66">
        <f>ROUND(INDEX(Summary!H:H,MATCH(H:H,Summary!A:A,0)),2)</f>
        <v>0.63</v>
      </c>
      <c r="U238" s="66">
        <f>ROUND(INDEX(Summary!I:I,MATCH(H:H,Summary!A:A,0)),2)</f>
        <v>0.18</v>
      </c>
      <c r="V238" s="67">
        <f t="shared" si="64"/>
        <v>269578.62720158376</v>
      </c>
      <c r="W238" s="67">
        <f t="shared" si="64"/>
        <v>314775.85937534238</v>
      </c>
      <c r="X238" s="64">
        <f t="shared" si="65"/>
        <v>584354.4865769262</v>
      </c>
      <c r="Y238" s="64" t="s">
        <v>163</v>
      </c>
      <c r="Z238" s="64" t="s">
        <v>163</v>
      </c>
      <c r="AA238" s="64" t="b">
        <f t="shared" si="70"/>
        <v>1</v>
      </c>
      <c r="AB238" s="64" t="str">
        <f t="shared" si="71"/>
        <v>Yes</v>
      </c>
      <c r="AC238" s="64" t="str">
        <f t="shared" si="71"/>
        <v>Yes</v>
      </c>
      <c r="AD238" s="64" t="str">
        <f t="shared" si="66"/>
        <v>Yes</v>
      </c>
      <c r="AE238" s="66">
        <f t="shared" si="72"/>
        <v>0.09</v>
      </c>
      <c r="AF238" s="66">
        <f t="shared" si="72"/>
        <v>0.05</v>
      </c>
      <c r="AG238" s="64">
        <f t="shared" si="73"/>
        <v>38511.232457369108</v>
      </c>
      <c r="AH238" s="64">
        <f t="shared" si="73"/>
        <v>87437.738715372892</v>
      </c>
      <c r="AI238" s="64">
        <f t="shared" si="67"/>
        <v>125948.97117274199</v>
      </c>
      <c r="AJ238" s="66">
        <v>0.06</v>
      </c>
      <c r="AK238" s="66">
        <v>0.05</v>
      </c>
      <c r="AL238" s="64">
        <f t="shared" si="74"/>
        <v>25674.154971579406</v>
      </c>
      <c r="AM238" s="64">
        <f t="shared" si="74"/>
        <v>87437.738715372892</v>
      </c>
      <c r="AN238" s="66">
        <f t="shared" si="75"/>
        <v>0.69</v>
      </c>
      <c r="AO238" s="66">
        <f t="shared" si="75"/>
        <v>0.22999999999999998</v>
      </c>
      <c r="AP238" s="68">
        <f>IFERROR(INDEX('Encounters and MCO Fees'!Q:Q,MATCH(A:A,'Encounters and MCO Fees'!G:G,0)),0)</f>
        <v>697466.38026387838</v>
      </c>
      <c r="AQ238" s="68">
        <f>IFERROR(INDEX('Encounters and MCO Fees'!R:R,MATCH(A:A,'Encounters and MCO Fees'!G:G,0)),0)</f>
        <v>42775.691074692397</v>
      </c>
      <c r="AR238" s="68">
        <f t="shared" si="68"/>
        <v>740242.07133857079</v>
      </c>
      <c r="AS238" s="69">
        <f t="shared" si="69"/>
        <v>296200.46242541575</v>
      </c>
      <c r="AT238" s="69">
        <f>AS238*INDEX('IGT Commitment Suggestions'!H:H,MATCH(G:G,'IGT Commitment Suggestions'!A:A,0))</f>
        <v>129477.6354190345</v>
      </c>
      <c r="AU238" s="105">
        <f t="shared" si="76"/>
        <v>25700.62</v>
      </c>
    </row>
    <row r="239" spans="1:47" x14ac:dyDescent="0.2">
      <c r="A239" s="60" t="s">
        <v>883</v>
      </c>
      <c r="B239" s="61" t="s">
        <v>883</v>
      </c>
      <c r="C239" s="61" t="s">
        <v>884</v>
      </c>
      <c r="D239" s="62" t="s">
        <v>884</v>
      </c>
      <c r="E239" s="63" t="s">
        <v>885</v>
      </c>
      <c r="F239" s="62" t="s">
        <v>621</v>
      </c>
      <c r="G239" s="62" t="s">
        <v>31</v>
      </c>
      <c r="H239" s="62" t="str">
        <f t="shared" si="59"/>
        <v>Rural MRSA West</v>
      </c>
      <c r="I239" s="64">
        <f>INDEX('Encounters and MCO Fees'!N:N,MATCH(A:A,'Encounters and MCO Fees'!G:G,0))</f>
        <v>1137158.3249181628</v>
      </c>
      <c r="J239" s="64">
        <f>INDEX('Encounters and MCO Fees'!M:M,MATCH(A:A,'Encounters and MCO Fees'!G:G,0))</f>
        <v>741247.86747818231</v>
      </c>
      <c r="K239" s="64">
        <f t="shared" si="60"/>
        <v>1878406.1923963451</v>
      </c>
      <c r="L239" s="64">
        <v>419828.44192285486</v>
      </c>
      <c r="M239" s="64">
        <v>117257.46442923346</v>
      </c>
      <c r="N239" s="64">
        <f t="shared" si="61"/>
        <v>537085.90635208832</v>
      </c>
      <c r="O239" s="64">
        <v>0</v>
      </c>
      <c r="P239" s="64">
        <v>0</v>
      </c>
      <c r="Q239" s="64">
        <f t="shared" si="62"/>
        <v>0</v>
      </c>
      <c r="R239" s="64" t="str">
        <f t="shared" si="63"/>
        <v>No</v>
      </c>
      <c r="S239" s="65" t="str">
        <f t="shared" si="63"/>
        <v>No</v>
      </c>
      <c r="T239" s="66">
        <f>ROUND(INDEX(Summary!H:H,MATCH(H:H,Summary!A:A,0)),2)</f>
        <v>0.03</v>
      </c>
      <c r="U239" s="66">
        <f>ROUND(INDEX(Summary!I:I,MATCH(H:H,Summary!A:A,0)),2)</f>
        <v>0.21</v>
      </c>
      <c r="V239" s="67">
        <f t="shared" si="64"/>
        <v>34114.749747544884</v>
      </c>
      <c r="W239" s="67">
        <f t="shared" si="64"/>
        <v>155662.05217041829</v>
      </c>
      <c r="X239" s="64">
        <f t="shared" si="65"/>
        <v>189776.80191796317</v>
      </c>
      <c r="Y239" s="64" t="s">
        <v>202</v>
      </c>
      <c r="Z239" s="64" t="s">
        <v>202</v>
      </c>
      <c r="AA239" s="64" t="b">
        <f t="shared" si="70"/>
        <v>1</v>
      </c>
      <c r="AB239" s="64" t="str">
        <f t="shared" si="71"/>
        <v>No</v>
      </c>
      <c r="AC239" s="64" t="str">
        <f t="shared" si="71"/>
        <v>No</v>
      </c>
      <c r="AD239" s="64" t="str">
        <f t="shared" si="66"/>
        <v>No</v>
      </c>
      <c r="AE239" s="66">
        <f t="shared" si="72"/>
        <v>0</v>
      </c>
      <c r="AF239" s="66">
        <f t="shared" si="72"/>
        <v>0</v>
      </c>
      <c r="AG239" s="64">
        <f t="shared" si="73"/>
        <v>0</v>
      </c>
      <c r="AH239" s="64">
        <f t="shared" si="73"/>
        <v>0</v>
      </c>
      <c r="AI239" s="64">
        <f t="shared" si="67"/>
        <v>0</v>
      </c>
      <c r="AJ239" s="66">
        <v>0</v>
      </c>
      <c r="AK239" s="66">
        <v>0</v>
      </c>
      <c r="AL239" s="64">
        <f t="shared" si="74"/>
        <v>0</v>
      </c>
      <c r="AM239" s="64">
        <f t="shared" si="74"/>
        <v>0</v>
      </c>
      <c r="AN239" s="66">
        <f t="shared" si="75"/>
        <v>0.03</v>
      </c>
      <c r="AO239" s="66">
        <f t="shared" si="75"/>
        <v>0.21</v>
      </c>
      <c r="AP239" s="68">
        <f>IFERROR(INDEX('Encounters and MCO Fees'!Q:Q,MATCH(A:A,'Encounters and MCO Fees'!G:G,0)),0)</f>
        <v>189776.80191796317</v>
      </c>
      <c r="AQ239" s="68">
        <f>IFERROR(INDEX('Encounters and MCO Fees'!R:R,MATCH(A:A,'Encounters and MCO Fees'!G:G,0)),0)</f>
        <v>11628.071242571608</v>
      </c>
      <c r="AR239" s="68">
        <f t="shared" si="68"/>
        <v>201404.87316053477</v>
      </c>
      <c r="AS239" s="69">
        <f t="shared" si="69"/>
        <v>80590.145946456396</v>
      </c>
      <c r="AT239" s="69">
        <f>AS239*INDEX('IGT Commitment Suggestions'!H:H,MATCH(G:G,'IGT Commitment Suggestions'!A:A,0))</f>
        <v>39035.877409291454</v>
      </c>
      <c r="AU239" s="105">
        <f t="shared" si="76"/>
        <v>7748.41</v>
      </c>
    </row>
    <row r="240" spans="1:47" x14ac:dyDescent="0.2">
      <c r="A240" s="60" t="s">
        <v>886</v>
      </c>
      <c r="B240" s="61" t="s">
        <v>886</v>
      </c>
      <c r="C240" s="61" t="s">
        <v>887</v>
      </c>
      <c r="D240" s="62" t="s">
        <v>887</v>
      </c>
      <c r="E240" s="63" t="s">
        <v>888</v>
      </c>
      <c r="F240" s="62" t="s">
        <v>621</v>
      </c>
      <c r="G240" s="62" t="s">
        <v>32</v>
      </c>
      <c r="H240" s="62" t="str">
        <f t="shared" si="59"/>
        <v>Rural Nueces</v>
      </c>
      <c r="I240" s="64">
        <f>INDEX('Encounters and MCO Fees'!N:N,MATCH(A:A,'Encounters and MCO Fees'!G:G,0))</f>
        <v>840454.57292701665</v>
      </c>
      <c r="J240" s="64">
        <f>INDEX('Encounters and MCO Fees'!M:M,MATCH(A:A,'Encounters and MCO Fees'!G:G,0))</f>
        <v>898031.91170549206</v>
      </c>
      <c r="K240" s="64">
        <f t="shared" si="60"/>
        <v>1738486.4846325088</v>
      </c>
      <c r="L240" s="64">
        <v>278989.55118951644</v>
      </c>
      <c r="M240" s="64">
        <v>-107886.72423229853</v>
      </c>
      <c r="N240" s="64">
        <f t="shared" si="61"/>
        <v>171102.82695721791</v>
      </c>
      <c r="O240" s="64">
        <v>83316.310594831361</v>
      </c>
      <c r="P240" s="64">
        <v>83791.114736422489</v>
      </c>
      <c r="Q240" s="64">
        <f t="shared" si="62"/>
        <v>167107.42533125385</v>
      </c>
      <c r="R240" s="64" t="str">
        <f t="shared" si="63"/>
        <v>Yes</v>
      </c>
      <c r="S240" s="65" t="str">
        <f t="shared" si="63"/>
        <v>Yes</v>
      </c>
      <c r="T240" s="66">
        <f>ROUND(INDEX(Summary!H:H,MATCH(H:H,Summary!A:A,0)),2)</f>
        <v>0.19</v>
      </c>
      <c r="U240" s="66">
        <f>ROUND(INDEX(Summary!I:I,MATCH(H:H,Summary!A:A,0)),2)</f>
        <v>0.16</v>
      </c>
      <c r="V240" s="67">
        <f t="shared" si="64"/>
        <v>159686.36885613317</v>
      </c>
      <c r="W240" s="67">
        <f t="shared" si="64"/>
        <v>143685.10587287875</v>
      </c>
      <c r="X240" s="64">
        <f t="shared" si="65"/>
        <v>303371.47472901188</v>
      </c>
      <c r="Y240" s="64" t="s">
        <v>163</v>
      </c>
      <c r="Z240" s="64" t="s">
        <v>163</v>
      </c>
      <c r="AA240" s="64" t="b">
        <f t="shared" si="70"/>
        <v>1</v>
      </c>
      <c r="AB240" s="64" t="str">
        <f t="shared" si="71"/>
        <v>No</v>
      </c>
      <c r="AC240" s="64" t="str">
        <f t="shared" si="71"/>
        <v>No</v>
      </c>
      <c r="AD240" s="64" t="str">
        <f t="shared" si="66"/>
        <v>No</v>
      </c>
      <c r="AE240" s="66">
        <f t="shared" si="72"/>
        <v>0</v>
      </c>
      <c r="AF240" s="66">
        <f t="shared" si="72"/>
        <v>0</v>
      </c>
      <c r="AG240" s="64">
        <f t="shared" si="73"/>
        <v>0</v>
      </c>
      <c r="AH240" s="64">
        <f t="shared" si="73"/>
        <v>0</v>
      </c>
      <c r="AI240" s="64">
        <f t="shared" si="67"/>
        <v>0</v>
      </c>
      <c r="AJ240" s="66">
        <v>0</v>
      </c>
      <c r="AK240" s="66">
        <v>0</v>
      </c>
      <c r="AL240" s="64">
        <f t="shared" si="74"/>
        <v>0</v>
      </c>
      <c r="AM240" s="64">
        <f t="shared" si="74"/>
        <v>0</v>
      </c>
      <c r="AN240" s="66">
        <f t="shared" si="75"/>
        <v>0.19</v>
      </c>
      <c r="AO240" s="66">
        <f t="shared" si="75"/>
        <v>0.16</v>
      </c>
      <c r="AP240" s="68">
        <f>IFERROR(INDEX('Encounters and MCO Fees'!Q:Q,MATCH(A:A,'Encounters and MCO Fees'!G:G,0)),0)</f>
        <v>303371.47472901188</v>
      </c>
      <c r="AQ240" s="68">
        <f>IFERROR(INDEX('Encounters and MCO Fees'!R:R,MATCH(A:A,'Encounters and MCO Fees'!G:G,0)),0)</f>
        <v>18714.02674728258</v>
      </c>
      <c r="AR240" s="68">
        <f t="shared" si="68"/>
        <v>322085.50147629448</v>
      </c>
      <c r="AS240" s="69">
        <f t="shared" si="69"/>
        <v>128879.2925607245</v>
      </c>
      <c r="AT240" s="69">
        <f>AS240*INDEX('IGT Commitment Suggestions'!H:H,MATCH(G:G,'IGT Commitment Suggestions'!A:A,0))</f>
        <v>63624.958461980408</v>
      </c>
      <c r="AU240" s="105">
        <f t="shared" si="76"/>
        <v>12629.21</v>
      </c>
    </row>
    <row r="241" spans="1:47" x14ac:dyDescent="0.2">
      <c r="A241" s="60" t="s">
        <v>889</v>
      </c>
      <c r="B241" s="61" t="s">
        <v>890</v>
      </c>
      <c r="C241" s="61" t="s">
        <v>891</v>
      </c>
      <c r="D241" s="62" t="s">
        <v>891</v>
      </c>
      <c r="E241" s="63" t="s">
        <v>892</v>
      </c>
      <c r="F241" s="62" t="s">
        <v>162</v>
      </c>
      <c r="G241" s="62" t="s">
        <v>25</v>
      </c>
      <c r="H241" s="62" t="str">
        <f t="shared" si="59"/>
        <v>Urban Harris</v>
      </c>
      <c r="I241" s="64">
        <f>INDEX('Encounters and MCO Fees'!N:N,MATCH(A:A,'Encounters and MCO Fees'!G:G,0))</f>
        <v>0</v>
      </c>
      <c r="J241" s="64">
        <f>INDEX('Encounters and MCO Fees'!M:M,MATCH(A:A,'Encounters and MCO Fees'!G:G,0))</f>
        <v>477960.6089016003</v>
      </c>
      <c r="K241" s="64">
        <f t="shared" si="60"/>
        <v>477960.6089016003</v>
      </c>
      <c r="L241" s="64">
        <v>0</v>
      </c>
      <c r="M241" s="64">
        <v>0</v>
      </c>
      <c r="N241" s="64">
        <f t="shared" si="61"/>
        <v>0</v>
      </c>
      <c r="O241" s="64">
        <v>0</v>
      </c>
      <c r="P241" s="64">
        <v>0</v>
      </c>
      <c r="Q241" s="64">
        <f t="shared" si="62"/>
        <v>0</v>
      </c>
      <c r="R241" s="64" t="str">
        <f t="shared" si="63"/>
        <v>No</v>
      </c>
      <c r="S241" s="65" t="str">
        <f t="shared" si="63"/>
        <v>No</v>
      </c>
      <c r="T241" s="66">
        <f>ROUND(INDEX(Summary!H:H,MATCH(H:H,Summary!A:A,0)),2)</f>
        <v>1.89</v>
      </c>
      <c r="U241" s="66">
        <f>ROUND(INDEX(Summary!I:I,MATCH(H:H,Summary!A:A,0)),2)</f>
        <v>0.41</v>
      </c>
      <c r="V241" s="67">
        <f t="shared" si="64"/>
        <v>0</v>
      </c>
      <c r="W241" s="67">
        <f t="shared" si="64"/>
        <v>195963.8496496561</v>
      </c>
      <c r="X241" s="64">
        <f t="shared" si="65"/>
        <v>195963.8496496561</v>
      </c>
      <c r="Y241" s="64" t="s">
        <v>163</v>
      </c>
      <c r="Z241" s="64" t="s">
        <v>163</v>
      </c>
      <c r="AA241" s="64" t="b">
        <f t="shared" si="70"/>
        <v>1</v>
      </c>
      <c r="AB241" s="64" t="str">
        <f t="shared" si="71"/>
        <v>No</v>
      </c>
      <c r="AC241" s="64" t="str">
        <f t="shared" si="71"/>
        <v>No</v>
      </c>
      <c r="AD241" s="64" t="str">
        <f t="shared" si="66"/>
        <v>No</v>
      </c>
      <c r="AE241" s="66">
        <f t="shared" si="72"/>
        <v>0</v>
      </c>
      <c r="AF241" s="66">
        <f t="shared" si="72"/>
        <v>0</v>
      </c>
      <c r="AG241" s="64">
        <f t="shared" si="73"/>
        <v>0</v>
      </c>
      <c r="AH241" s="64">
        <f t="shared" si="73"/>
        <v>0</v>
      </c>
      <c r="AI241" s="64">
        <f t="shared" si="67"/>
        <v>0</v>
      </c>
      <c r="AJ241" s="66">
        <v>0</v>
      </c>
      <c r="AK241" s="66">
        <v>0</v>
      </c>
      <c r="AL241" s="64">
        <f t="shared" si="74"/>
        <v>0</v>
      </c>
      <c r="AM241" s="64">
        <f t="shared" si="74"/>
        <v>0</v>
      </c>
      <c r="AN241" s="66">
        <f t="shared" si="75"/>
        <v>1.89</v>
      </c>
      <c r="AO241" s="66">
        <f t="shared" si="75"/>
        <v>0.41</v>
      </c>
      <c r="AP241" s="68">
        <f>IFERROR(INDEX('Encounters and MCO Fees'!Q:Q,MATCH(A:A,'Encounters and MCO Fees'!G:G,0)),0)</f>
        <v>195963.8496496561</v>
      </c>
      <c r="AQ241" s="68">
        <f>IFERROR(INDEX('Encounters and MCO Fees'!R:R,MATCH(A:A,'Encounters and MCO Fees'!G:G,0)),0)</f>
        <v>12119.472469551954</v>
      </c>
      <c r="AR241" s="68">
        <f t="shared" si="68"/>
        <v>208083.32211920805</v>
      </c>
      <c r="AS241" s="69">
        <f t="shared" si="69"/>
        <v>83262.460512779915</v>
      </c>
      <c r="AT241" s="69">
        <f>AS241*INDEX('IGT Commitment Suggestions'!H:H,MATCH(G:G,'IGT Commitment Suggestions'!A:A,0))</f>
        <v>36603.867610232417</v>
      </c>
      <c r="AU241" s="105">
        <f t="shared" si="76"/>
        <v>7265.67</v>
      </c>
    </row>
    <row r="242" spans="1:47" ht="23.25" x14ac:dyDescent="0.2">
      <c r="A242" s="60" t="s">
        <v>893</v>
      </c>
      <c r="B242" s="61" t="s">
        <v>893</v>
      </c>
      <c r="C242" s="61" t="s">
        <v>894</v>
      </c>
      <c r="D242" s="62" t="s">
        <v>894</v>
      </c>
      <c r="E242" s="63" t="s">
        <v>895</v>
      </c>
      <c r="F242" s="62" t="s">
        <v>621</v>
      </c>
      <c r="G242" s="62" t="s">
        <v>22</v>
      </c>
      <c r="H242" s="62" t="str">
        <f t="shared" si="59"/>
        <v>Rural Bexar</v>
      </c>
      <c r="I242" s="64">
        <f>INDEX('Encounters and MCO Fees'!N:N,MATCH(A:A,'Encounters and MCO Fees'!G:G,0))</f>
        <v>140394.83541661472</v>
      </c>
      <c r="J242" s="64">
        <f>INDEX('Encounters and MCO Fees'!M:M,MATCH(A:A,'Encounters and MCO Fees'!G:G,0))</f>
        <v>1075237.1367746834</v>
      </c>
      <c r="K242" s="64">
        <f t="shared" si="60"/>
        <v>1215631.9721912981</v>
      </c>
      <c r="L242" s="64">
        <v>-18212.538996801813</v>
      </c>
      <c r="M242" s="64">
        <v>426728.83960392373</v>
      </c>
      <c r="N242" s="64">
        <f t="shared" si="61"/>
        <v>408516.3006071219</v>
      </c>
      <c r="O242" s="64">
        <v>25105.993544170022</v>
      </c>
      <c r="P242" s="64">
        <v>586616.30002653424</v>
      </c>
      <c r="Q242" s="64">
        <f t="shared" si="62"/>
        <v>611722.29357070429</v>
      </c>
      <c r="R242" s="64" t="str">
        <f t="shared" si="63"/>
        <v>Yes</v>
      </c>
      <c r="S242" s="65" t="str">
        <f t="shared" si="63"/>
        <v>Yes</v>
      </c>
      <c r="T242" s="66">
        <f>ROUND(INDEX(Summary!H:H,MATCH(H:H,Summary!A:A,0)),2)</f>
        <v>0.63</v>
      </c>
      <c r="U242" s="66">
        <f>ROUND(INDEX(Summary!I:I,MATCH(H:H,Summary!A:A,0)),2)</f>
        <v>0.18</v>
      </c>
      <c r="V242" s="67">
        <f t="shared" si="64"/>
        <v>88448.746312467279</v>
      </c>
      <c r="W242" s="67">
        <f t="shared" si="64"/>
        <v>193542.684619443</v>
      </c>
      <c r="X242" s="64">
        <f t="shared" si="65"/>
        <v>281991.43093191029</v>
      </c>
      <c r="Y242" s="64" t="s">
        <v>163</v>
      </c>
      <c r="Z242" s="64" t="s">
        <v>163</v>
      </c>
      <c r="AA242" s="64" t="b">
        <f t="shared" si="70"/>
        <v>1</v>
      </c>
      <c r="AB242" s="64" t="str">
        <f t="shared" si="71"/>
        <v>No</v>
      </c>
      <c r="AC242" s="64" t="str">
        <f t="shared" si="71"/>
        <v>Yes</v>
      </c>
      <c r="AD242" s="64" t="str">
        <f t="shared" si="66"/>
        <v>Yes</v>
      </c>
      <c r="AE242" s="66">
        <f t="shared" si="72"/>
        <v>0</v>
      </c>
      <c r="AF242" s="66">
        <f t="shared" si="72"/>
        <v>0.25</v>
      </c>
      <c r="AG242" s="64">
        <f t="shared" si="73"/>
        <v>0</v>
      </c>
      <c r="AH242" s="64">
        <f t="shared" si="73"/>
        <v>268809.28419367084</v>
      </c>
      <c r="AI242" s="64">
        <f t="shared" si="67"/>
        <v>268809.28419367084</v>
      </c>
      <c r="AJ242" s="66">
        <v>0</v>
      </c>
      <c r="AK242" s="66">
        <v>0.25</v>
      </c>
      <c r="AL242" s="64">
        <f t="shared" si="74"/>
        <v>0</v>
      </c>
      <c r="AM242" s="64">
        <f t="shared" si="74"/>
        <v>268809.28419367084</v>
      </c>
      <c r="AN242" s="66">
        <f t="shared" si="75"/>
        <v>0.63</v>
      </c>
      <c r="AO242" s="66">
        <f t="shared" si="75"/>
        <v>0.43</v>
      </c>
      <c r="AP242" s="68">
        <f>IFERROR(INDEX('Encounters and MCO Fees'!Q:Q,MATCH(A:A,'Encounters and MCO Fees'!G:G,0)),0)</f>
        <v>550800.71512558113</v>
      </c>
      <c r="AQ242" s="68">
        <f>IFERROR(INDEX('Encounters and MCO Fees'!R:R,MATCH(A:A,'Encounters and MCO Fees'!G:G,0)),0)</f>
        <v>33640.233255033447</v>
      </c>
      <c r="AR242" s="68">
        <f t="shared" si="68"/>
        <v>584440.94838061463</v>
      </c>
      <c r="AS242" s="69">
        <f t="shared" si="69"/>
        <v>233858.20108501919</v>
      </c>
      <c r="AT242" s="69">
        <f>AS242*INDEX('IGT Commitment Suggestions'!H:H,MATCH(G:G,'IGT Commitment Suggestions'!A:A,0))</f>
        <v>102226.06221440936</v>
      </c>
      <c r="AU242" s="105">
        <f t="shared" si="76"/>
        <v>20291.330000000002</v>
      </c>
    </row>
    <row r="243" spans="1:47" x14ac:dyDescent="0.2">
      <c r="A243" s="60" t="s">
        <v>896</v>
      </c>
      <c r="B243" s="61" t="s">
        <v>896</v>
      </c>
      <c r="C243" s="61" t="s">
        <v>897</v>
      </c>
      <c r="D243" s="62" t="s">
        <v>897</v>
      </c>
      <c r="E243" s="63" t="s">
        <v>898</v>
      </c>
      <c r="F243" s="62" t="s">
        <v>702</v>
      </c>
      <c r="G243" s="62" t="s">
        <v>24</v>
      </c>
      <c r="H243" s="62" t="str">
        <f t="shared" si="59"/>
        <v>State-Owned IMD El Paso</v>
      </c>
      <c r="I243" s="64">
        <f>INDEX('Encounters and MCO Fees'!N:N,MATCH(A:A,'Encounters and MCO Fees'!G:G,0))</f>
        <v>244427.64844070151</v>
      </c>
      <c r="J243" s="64">
        <f>INDEX('Encounters and MCO Fees'!M:M,MATCH(A:A,'Encounters and MCO Fees'!G:G,0))</f>
        <v>0</v>
      </c>
      <c r="K243" s="64">
        <f t="shared" si="60"/>
        <v>244427.64844070151</v>
      </c>
      <c r="L243" s="64">
        <v>187693.63000000006</v>
      </c>
      <c r="M243" s="64">
        <v>0</v>
      </c>
      <c r="N243" s="64">
        <f t="shared" si="61"/>
        <v>187693.63000000006</v>
      </c>
      <c r="O243" s="64">
        <v>202912.10749775125</v>
      </c>
      <c r="P243" s="64">
        <v>0</v>
      </c>
      <c r="Q243" s="64">
        <f t="shared" si="62"/>
        <v>202912.10749775125</v>
      </c>
      <c r="R243" s="64" t="str">
        <f t="shared" si="63"/>
        <v>Yes</v>
      </c>
      <c r="S243" s="65" t="str">
        <f t="shared" si="63"/>
        <v>No</v>
      </c>
      <c r="T243" s="66">
        <f>ROUND(INDEX(Summary!H:H,MATCH(H:H,Summary!A:A,0)),2)</f>
        <v>0.77</v>
      </c>
      <c r="U243" s="66">
        <f>ROUND(INDEX(Summary!I:I,MATCH(H:H,Summary!A:A,0)),2)</f>
        <v>0</v>
      </c>
      <c r="V243" s="67">
        <f t="shared" si="64"/>
        <v>188209.28929934016</v>
      </c>
      <c r="W243" s="67">
        <f t="shared" si="64"/>
        <v>0</v>
      </c>
      <c r="X243" s="64">
        <f t="shared" si="65"/>
        <v>188209.28929934016</v>
      </c>
      <c r="Y243" s="64" t="s">
        <v>163</v>
      </c>
      <c r="Z243" s="64" t="s">
        <v>163</v>
      </c>
      <c r="AA243" s="64" t="b">
        <f t="shared" si="70"/>
        <v>1</v>
      </c>
      <c r="AB243" s="64" t="str">
        <f t="shared" si="71"/>
        <v>No</v>
      </c>
      <c r="AC243" s="64" t="str">
        <f t="shared" si="71"/>
        <v>No</v>
      </c>
      <c r="AD243" s="64" t="str">
        <f t="shared" si="66"/>
        <v>Yes</v>
      </c>
      <c r="AE243" s="66">
        <f t="shared" si="72"/>
        <v>0.04</v>
      </c>
      <c r="AF243" s="66">
        <f t="shared" si="72"/>
        <v>0</v>
      </c>
      <c r="AG243" s="64">
        <f t="shared" si="73"/>
        <v>9777.1059376280609</v>
      </c>
      <c r="AH243" s="64">
        <f t="shared" si="73"/>
        <v>0</v>
      </c>
      <c r="AI243" s="64">
        <f t="shared" si="67"/>
        <v>9777.1059376280609</v>
      </c>
      <c r="AJ243" s="66">
        <v>0</v>
      </c>
      <c r="AK243" s="66">
        <v>0</v>
      </c>
      <c r="AL243" s="64">
        <f t="shared" si="74"/>
        <v>0</v>
      </c>
      <c r="AM243" s="64">
        <f t="shared" si="74"/>
        <v>0</v>
      </c>
      <c r="AN243" s="66">
        <f t="shared" si="75"/>
        <v>0.77</v>
      </c>
      <c r="AO243" s="66">
        <f t="shared" si="75"/>
        <v>0</v>
      </c>
      <c r="AP243" s="68">
        <f>IFERROR(INDEX('Encounters and MCO Fees'!Q:Q,MATCH(A:A,'Encounters and MCO Fees'!G:G,0)),0)</f>
        <v>188209.28929934016</v>
      </c>
      <c r="AQ243" s="68">
        <f>IFERROR(INDEX('Encounters and MCO Fees'!R:R,MATCH(A:A,'Encounters and MCO Fees'!G:G,0)),0)</f>
        <v>11482.264333912</v>
      </c>
      <c r="AR243" s="68">
        <f t="shared" si="68"/>
        <v>199691.55363325216</v>
      </c>
      <c r="AS243" s="69">
        <f t="shared" si="69"/>
        <v>79904.578270809536</v>
      </c>
      <c r="AT243" s="69">
        <f>AS243*INDEX('IGT Commitment Suggestions'!H:H,MATCH(G:G,'IGT Commitment Suggestions'!A:A,0))</f>
        <v>39247.503255480035</v>
      </c>
      <c r="AU243" s="105">
        <f t="shared" si="76"/>
        <v>7790.42</v>
      </c>
    </row>
    <row r="244" spans="1:47" x14ac:dyDescent="0.2">
      <c r="A244" s="70" t="s">
        <v>899</v>
      </c>
      <c r="B244" s="61" t="s">
        <v>900</v>
      </c>
      <c r="C244" s="61" t="s">
        <v>901</v>
      </c>
      <c r="D244" s="61" t="s">
        <v>902</v>
      </c>
      <c r="E244" s="63" t="s">
        <v>903</v>
      </c>
      <c r="F244" s="62" t="s">
        <v>621</v>
      </c>
      <c r="G244" s="62" t="s">
        <v>29</v>
      </c>
      <c r="H244" s="62" t="str">
        <f t="shared" si="59"/>
        <v>Rural MRSA Central</v>
      </c>
      <c r="I244" s="64">
        <f>INDEX('Encounters and MCO Fees'!N:N,MATCH(A:A,'Encounters and MCO Fees'!G:G,0))</f>
        <v>1131327.8489998269</v>
      </c>
      <c r="J244" s="64">
        <f>INDEX('Encounters and MCO Fees'!M:M,MATCH(A:A,'Encounters and MCO Fees'!G:G,0))</f>
        <v>128426.88287218963</v>
      </c>
      <c r="K244" s="64">
        <f t="shared" si="60"/>
        <v>1259754.7318720166</v>
      </c>
      <c r="L244" s="64">
        <v>314096.33195676107</v>
      </c>
      <c r="M244" s="64">
        <v>228639.08273601031</v>
      </c>
      <c r="N244" s="64">
        <f t="shared" si="61"/>
        <v>542735.41469277139</v>
      </c>
      <c r="O244" s="64">
        <v>-905705.05214261811</v>
      </c>
      <c r="P244" s="64">
        <v>347814.56808409153</v>
      </c>
      <c r="Q244" s="64">
        <f t="shared" si="62"/>
        <v>-557890.48405852658</v>
      </c>
      <c r="R244" s="64" t="str">
        <f t="shared" si="63"/>
        <v>No</v>
      </c>
      <c r="S244" s="65" t="str">
        <f t="shared" si="63"/>
        <v>Yes</v>
      </c>
      <c r="T244" s="66">
        <f>ROUND(INDEX(Summary!H:H,MATCH(H:H,Summary!A:A,0)),2)</f>
        <v>0.1</v>
      </c>
      <c r="U244" s="66">
        <f>ROUND(INDEX(Summary!I:I,MATCH(H:H,Summary!A:A,0)),2)</f>
        <v>0.12</v>
      </c>
      <c r="V244" s="67">
        <f t="shared" si="64"/>
        <v>113132.7848999827</v>
      </c>
      <c r="W244" s="67">
        <f t="shared" si="64"/>
        <v>15411.225944662754</v>
      </c>
      <c r="X244" s="64">
        <f t="shared" si="65"/>
        <v>128544.01084464545</v>
      </c>
      <c r="Y244" s="64" t="s">
        <v>163</v>
      </c>
      <c r="Z244" s="64" t="s">
        <v>163</v>
      </c>
      <c r="AA244" s="64" t="b">
        <f t="shared" si="70"/>
        <v>1</v>
      </c>
      <c r="AB244" s="64" t="str">
        <f t="shared" si="71"/>
        <v>No</v>
      </c>
      <c r="AC244" s="64" t="str">
        <f t="shared" si="71"/>
        <v>Yes</v>
      </c>
      <c r="AD244" s="64" t="str">
        <f t="shared" si="66"/>
        <v>Yes</v>
      </c>
      <c r="AE244" s="66">
        <f t="shared" si="72"/>
        <v>0</v>
      </c>
      <c r="AF244" s="66">
        <f t="shared" si="72"/>
        <v>1.8</v>
      </c>
      <c r="AG244" s="64">
        <f t="shared" si="73"/>
        <v>0</v>
      </c>
      <c r="AH244" s="64">
        <f t="shared" si="73"/>
        <v>231168.38916994134</v>
      </c>
      <c r="AI244" s="64">
        <f t="shared" si="67"/>
        <v>231168.38916994134</v>
      </c>
      <c r="AJ244" s="66">
        <v>0</v>
      </c>
      <c r="AK244" s="66">
        <v>1.8</v>
      </c>
      <c r="AL244" s="64">
        <f t="shared" si="74"/>
        <v>0</v>
      </c>
      <c r="AM244" s="64">
        <f t="shared" si="74"/>
        <v>231168.38916994134</v>
      </c>
      <c r="AN244" s="66">
        <f t="shared" si="75"/>
        <v>0.1</v>
      </c>
      <c r="AO244" s="66">
        <f t="shared" si="75"/>
        <v>1.92</v>
      </c>
      <c r="AP244" s="68">
        <f>IFERROR(INDEX('Encounters and MCO Fees'!Q:Q,MATCH(A:A,'Encounters and MCO Fees'!G:G,0)),0)</f>
        <v>359712.40001458675</v>
      </c>
      <c r="AQ244" s="68">
        <f>IFERROR(INDEX('Encounters and MCO Fees'!R:R,MATCH(A:A,'Encounters and MCO Fees'!G:G,0)),0)</f>
        <v>22265.237923093977</v>
      </c>
      <c r="AR244" s="68">
        <f t="shared" si="68"/>
        <v>381977.6379376807</v>
      </c>
      <c r="AS244" s="69">
        <f t="shared" si="69"/>
        <v>152844.53204438358</v>
      </c>
      <c r="AT244" s="69">
        <f>AS244*INDEX('IGT Commitment Suggestions'!H:H,MATCH(G:G,'IGT Commitment Suggestions'!A:A,0))</f>
        <v>71186.093533358071</v>
      </c>
      <c r="AU244" s="105">
        <f t="shared" si="76"/>
        <v>14130.06</v>
      </c>
    </row>
    <row r="245" spans="1:47" x14ac:dyDescent="0.2">
      <c r="A245" s="60" t="s">
        <v>904</v>
      </c>
      <c r="B245" s="61" t="s">
        <v>904</v>
      </c>
      <c r="C245" s="61" t="s">
        <v>905</v>
      </c>
      <c r="D245" s="62" t="s">
        <v>905</v>
      </c>
      <c r="E245" s="63" t="s">
        <v>906</v>
      </c>
      <c r="F245" s="62" t="s">
        <v>702</v>
      </c>
      <c r="G245" s="62" t="s">
        <v>34</v>
      </c>
      <c r="H245" s="62" t="str">
        <f t="shared" si="59"/>
        <v>State-Owned IMD Travis</v>
      </c>
      <c r="I245" s="64">
        <f>INDEX('Encounters and MCO Fees'!N:N,MATCH(A:A,'Encounters and MCO Fees'!G:G,0))</f>
        <v>117255.43434887739</v>
      </c>
      <c r="J245" s="64">
        <f>INDEX('Encounters and MCO Fees'!M:M,MATCH(A:A,'Encounters and MCO Fees'!G:G,0))</f>
        <v>0</v>
      </c>
      <c r="K245" s="64">
        <f t="shared" si="60"/>
        <v>117255.43434887739</v>
      </c>
      <c r="L245" s="64">
        <v>530511.89</v>
      </c>
      <c r="M245" s="64">
        <v>0</v>
      </c>
      <c r="N245" s="64">
        <f t="shared" si="61"/>
        <v>530511.89</v>
      </c>
      <c r="O245" s="64">
        <v>171031.54356527195</v>
      </c>
      <c r="P245" s="64">
        <v>0</v>
      </c>
      <c r="Q245" s="64">
        <f t="shared" si="62"/>
        <v>171031.54356527195</v>
      </c>
      <c r="R245" s="64" t="str">
        <f t="shared" si="63"/>
        <v>Yes</v>
      </c>
      <c r="S245" s="65" t="str">
        <f t="shared" si="63"/>
        <v>No</v>
      </c>
      <c r="T245" s="66">
        <f>ROUND(INDEX(Summary!H:H,MATCH(H:H,Summary!A:A,0)),2)</f>
        <v>4.5199999999999996</v>
      </c>
      <c r="U245" s="66">
        <f>ROUND(INDEX(Summary!I:I,MATCH(H:H,Summary!A:A,0)),2)</f>
        <v>0</v>
      </c>
      <c r="V245" s="67">
        <f t="shared" si="64"/>
        <v>529994.56325692579</v>
      </c>
      <c r="W245" s="67">
        <f t="shared" si="64"/>
        <v>0</v>
      </c>
      <c r="X245" s="64">
        <f t="shared" si="65"/>
        <v>529994.56325692579</v>
      </c>
      <c r="Y245" s="64" t="s">
        <v>163</v>
      </c>
      <c r="Z245" s="64" t="s">
        <v>163</v>
      </c>
      <c r="AA245" s="64" t="b">
        <f t="shared" si="70"/>
        <v>1</v>
      </c>
      <c r="AB245" s="64" t="str">
        <f t="shared" si="71"/>
        <v>No</v>
      </c>
      <c r="AC245" s="64" t="str">
        <f t="shared" si="71"/>
        <v>No</v>
      </c>
      <c r="AD245" s="64" t="str">
        <f t="shared" si="66"/>
        <v>No</v>
      </c>
      <c r="AE245" s="66">
        <f t="shared" si="72"/>
        <v>0</v>
      </c>
      <c r="AF245" s="66">
        <f t="shared" si="72"/>
        <v>0</v>
      </c>
      <c r="AG245" s="64">
        <f t="shared" si="73"/>
        <v>0</v>
      </c>
      <c r="AH245" s="64">
        <f t="shared" si="73"/>
        <v>0</v>
      </c>
      <c r="AI245" s="64">
        <f t="shared" si="67"/>
        <v>0</v>
      </c>
      <c r="AJ245" s="66">
        <v>0</v>
      </c>
      <c r="AK245" s="66">
        <v>0</v>
      </c>
      <c r="AL245" s="64">
        <f t="shared" si="74"/>
        <v>0</v>
      </c>
      <c r="AM245" s="64">
        <f t="shared" si="74"/>
        <v>0</v>
      </c>
      <c r="AN245" s="66">
        <f t="shared" si="75"/>
        <v>4.5199999999999996</v>
      </c>
      <c r="AO245" s="66">
        <f t="shared" si="75"/>
        <v>0</v>
      </c>
      <c r="AP245" s="68">
        <f>IFERROR(INDEX('Encounters and MCO Fees'!Q:Q,MATCH(A:A,'Encounters and MCO Fees'!G:G,0)),0)</f>
        <v>529994.56325692579</v>
      </c>
      <c r="AQ245" s="68">
        <f>IFERROR(INDEX('Encounters and MCO Fees'!R:R,MATCH(A:A,'Encounters and MCO Fees'!G:G,0)),0)</f>
        <v>32333.885822040564</v>
      </c>
      <c r="AR245" s="68">
        <f t="shared" si="68"/>
        <v>562328.4490789664</v>
      </c>
      <c r="AS245" s="69">
        <f t="shared" si="69"/>
        <v>225010.10561445766</v>
      </c>
      <c r="AT245" s="69">
        <f>AS245*INDEX('IGT Commitment Suggestions'!H:H,MATCH(G:G,'IGT Commitment Suggestions'!A:A,0))</f>
        <v>110309.97224110266</v>
      </c>
      <c r="AU245" s="105">
        <f t="shared" si="76"/>
        <v>21895.94</v>
      </c>
    </row>
    <row r="246" spans="1:47" ht="23.25" x14ac:dyDescent="0.2">
      <c r="A246" s="60" t="s">
        <v>907</v>
      </c>
      <c r="B246" s="61" t="s">
        <v>907</v>
      </c>
      <c r="C246" s="61" t="s">
        <v>908</v>
      </c>
      <c r="D246" s="63" t="s">
        <v>908</v>
      </c>
      <c r="E246" s="72" t="s">
        <v>909</v>
      </c>
      <c r="F246" s="62" t="s">
        <v>621</v>
      </c>
      <c r="G246" s="62" t="s">
        <v>31</v>
      </c>
      <c r="H246" s="62" t="str">
        <f t="shared" si="59"/>
        <v>Rural MRSA West</v>
      </c>
      <c r="I246" s="64">
        <f>INDEX('Encounters and MCO Fees'!N:N,MATCH(A:A,'Encounters and MCO Fees'!G:G,0))</f>
        <v>1034381.3922575471</v>
      </c>
      <c r="J246" s="64">
        <f>INDEX('Encounters and MCO Fees'!M:M,MATCH(A:A,'Encounters and MCO Fees'!G:G,0))</f>
        <v>931193.64850769541</v>
      </c>
      <c r="K246" s="64">
        <f t="shared" si="60"/>
        <v>1965575.0407652427</v>
      </c>
      <c r="L246" s="64">
        <v>-3018932.782261109</v>
      </c>
      <c r="M246" s="64">
        <v>164499.88448067277</v>
      </c>
      <c r="N246" s="64">
        <f t="shared" si="61"/>
        <v>-2854432.8977804361</v>
      </c>
      <c r="O246" s="64">
        <v>-3144361.2913494827</v>
      </c>
      <c r="P246" s="64">
        <v>251672.43526213156</v>
      </c>
      <c r="Q246" s="64">
        <f t="shared" si="62"/>
        <v>-2892688.8560873512</v>
      </c>
      <c r="R246" s="64" t="str">
        <f t="shared" si="63"/>
        <v>No</v>
      </c>
      <c r="S246" s="65" t="str">
        <f t="shared" si="63"/>
        <v>Yes</v>
      </c>
      <c r="T246" s="66">
        <f>ROUND(INDEX(Summary!H:H,MATCH(H:H,Summary!A:A,0)),2)</f>
        <v>0.03</v>
      </c>
      <c r="U246" s="66">
        <f>ROUND(INDEX(Summary!I:I,MATCH(H:H,Summary!A:A,0)),2)</f>
        <v>0.21</v>
      </c>
      <c r="V246" s="67">
        <f t="shared" si="64"/>
        <v>31031.441767726414</v>
      </c>
      <c r="W246" s="67">
        <f t="shared" si="64"/>
        <v>195550.66618661603</v>
      </c>
      <c r="X246" s="64">
        <f t="shared" si="65"/>
        <v>226582.10795434244</v>
      </c>
      <c r="Y246" s="64" t="s">
        <v>163</v>
      </c>
      <c r="Z246" s="64" t="s">
        <v>163</v>
      </c>
      <c r="AA246" s="64" t="b">
        <f t="shared" si="70"/>
        <v>1</v>
      </c>
      <c r="AB246" s="64" t="str">
        <f t="shared" si="71"/>
        <v>No</v>
      </c>
      <c r="AC246" s="64" t="str">
        <f t="shared" si="71"/>
        <v>Yes</v>
      </c>
      <c r="AD246" s="64" t="str">
        <f t="shared" si="66"/>
        <v>Yes</v>
      </c>
      <c r="AE246" s="66">
        <f t="shared" si="72"/>
        <v>0</v>
      </c>
      <c r="AF246" s="66">
        <f t="shared" si="72"/>
        <v>0.04</v>
      </c>
      <c r="AG246" s="64">
        <f t="shared" si="73"/>
        <v>0</v>
      </c>
      <c r="AH246" s="64">
        <f t="shared" si="73"/>
        <v>37247.745940307817</v>
      </c>
      <c r="AI246" s="64">
        <f t="shared" si="67"/>
        <v>37247.745940307817</v>
      </c>
      <c r="AJ246" s="66">
        <v>0</v>
      </c>
      <c r="AK246" s="66">
        <v>0.03</v>
      </c>
      <c r="AL246" s="64">
        <f t="shared" si="74"/>
        <v>0</v>
      </c>
      <c r="AM246" s="64">
        <f t="shared" si="74"/>
        <v>27935.809455230861</v>
      </c>
      <c r="AN246" s="66">
        <f t="shared" si="75"/>
        <v>0.03</v>
      </c>
      <c r="AO246" s="66">
        <f t="shared" si="75"/>
        <v>0.24</v>
      </c>
      <c r="AP246" s="68">
        <f>IFERROR(INDEX('Encounters and MCO Fees'!Q:Q,MATCH(A:A,'Encounters and MCO Fees'!G:G,0)),0)</f>
        <v>254517.9174095733</v>
      </c>
      <c r="AQ246" s="68">
        <f>IFERROR(INDEX('Encounters and MCO Fees'!R:R,MATCH(A:A,'Encounters and MCO Fees'!G:G,0)),0)</f>
        <v>15651.40706789773</v>
      </c>
      <c r="AR246" s="68">
        <f t="shared" si="68"/>
        <v>270169.32447747106</v>
      </c>
      <c r="AS246" s="69">
        <f t="shared" si="69"/>
        <v>108105.55349641529</v>
      </c>
      <c r="AT246" s="69">
        <f>AS246*INDEX('IGT Commitment Suggestions'!H:H,MATCH(G:G,'IGT Commitment Suggestions'!A:A,0))</f>
        <v>52363.661636168348</v>
      </c>
      <c r="AU246" s="105">
        <f t="shared" si="76"/>
        <v>10393.91</v>
      </c>
    </row>
    <row r="247" spans="1:47" x14ac:dyDescent="0.2">
      <c r="A247" s="60" t="s">
        <v>910</v>
      </c>
      <c r="B247" s="61" t="s">
        <v>910</v>
      </c>
      <c r="C247" s="61" t="s">
        <v>911</v>
      </c>
      <c r="D247" s="62" t="s">
        <v>911</v>
      </c>
      <c r="E247" s="63" t="s">
        <v>912</v>
      </c>
      <c r="F247" s="62" t="s">
        <v>621</v>
      </c>
      <c r="G247" s="62" t="s">
        <v>30</v>
      </c>
      <c r="H247" s="62" t="str">
        <f t="shared" si="59"/>
        <v>Rural MRSA Northeast</v>
      </c>
      <c r="I247" s="64">
        <f>INDEX('Encounters and MCO Fees'!N:N,MATCH(A:A,'Encounters and MCO Fees'!G:G,0))</f>
        <v>505232.37564062863</v>
      </c>
      <c r="J247" s="64">
        <f>INDEX('Encounters and MCO Fees'!M:M,MATCH(A:A,'Encounters and MCO Fees'!G:G,0))</f>
        <v>1502608.9425810366</v>
      </c>
      <c r="K247" s="64">
        <f t="shared" si="60"/>
        <v>2007841.3182216652</v>
      </c>
      <c r="L247" s="64">
        <v>-29487.272405479685</v>
      </c>
      <c r="M247" s="64">
        <v>-223164.322011201</v>
      </c>
      <c r="N247" s="64">
        <f t="shared" si="61"/>
        <v>-252651.59441668069</v>
      </c>
      <c r="O247" s="64">
        <v>-86801.509936486691</v>
      </c>
      <c r="P247" s="64">
        <v>1278933.9162311773</v>
      </c>
      <c r="Q247" s="64">
        <f t="shared" si="62"/>
        <v>1192132.4062946907</v>
      </c>
      <c r="R247" s="64" t="str">
        <f t="shared" si="63"/>
        <v>No</v>
      </c>
      <c r="S247" s="65" t="str">
        <f t="shared" si="63"/>
        <v>Yes</v>
      </c>
      <c r="T247" s="66">
        <f>ROUND(INDEX(Summary!H:H,MATCH(H:H,Summary!A:A,0)),2)</f>
        <v>0</v>
      </c>
      <c r="U247" s="66">
        <f>ROUND(INDEX(Summary!I:I,MATCH(H:H,Summary!A:A,0)),2)</f>
        <v>0.32</v>
      </c>
      <c r="V247" s="67">
        <f t="shared" si="64"/>
        <v>0</v>
      </c>
      <c r="W247" s="67">
        <f t="shared" si="64"/>
        <v>480834.86162593169</v>
      </c>
      <c r="X247" s="64">
        <f t="shared" si="65"/>
        <v>480834.86162593169</v>
      </c>
      <c r="Y247" s="64" t="s">
        <v>163</v>
      </c>
      <c r="Z247" s="64" t="s">
        <v>163</v>
      </c>
      <c r="AA247" s="64" t="b">
        <f t="shared" si="70"/>
        <v>1</v>
      </c>
      <c r="AB247" s="64" t="str">
        <f t="shared" si="71"/>
        <v>No</v>
      </c>
      <c r="AC247" s="64" t="str">
        <f t="shared" si="71"/>
        <v>Yes</v>
      </c>
      <c r="AD247" s="64" t="str">
        <f t="shared" si="66"/>
        <v>Yes</v>
      </c>
      <c r="AE247" s="66">
        <f t="shared" si="72"/>
        <v>0</v>
      </c>
      <c r="AF247" s="66">
        <f t="shared" si="72"/>
        <v>0.37</v>
      </c>
      <c r="AG247" s="64">
        <f t="shared" si="73"/>
        <v>0</v>
      </c>
      <c r="AH247" s="64">
        <f t="shared" si="73"/>
        <v>555965.30875498359</v>
      </c>
      <c r="AI247" s="64">
        <f t="shared" si="67"/>
        <v>555965.30875498359</v>
      </c>
      <c r="AJ247" s="66">
        <v>0</v>
      </c>
      <c r="AK247" s="66">
        <v>0.36</v>
      </c>
      <c r="AL247" s="64">
        <f t="shared" si="74"/>
        <v>0</v>
      </c>
      <c r="AM247" s="64">
        <f t="shared" si="74"/>
        <v>540939.21932917321</v>
      </c>
      <c r="AN247" s="66">
        <f t="shared" si="75"/>
        <v>0</v>
      </c>
      <c r="AO247" s="66">
        <f t="shared" si="75"/>
        <v>0.67999999999999994</v>
      </c>
      <c r="AP247" s="68">
        <f>IFERROR(INDEX('Encounters and MCO Fees'!Q:Q,MATCH(A:A,'Encounters and MCO Fees'!G:G,0)),0)</f>
        <v>1021774.0809551048</v>
      </c>
      <c r="AQ247" s="68">
        <f>IFERROR(INDEX('Encounters and MCO Fees'!R:R,MATCH(A:A,'Encounters and MCO Fees'!G:G,0)),0)</f>
        <v>63190.878429497054</v>
      </c>
      <c r="AR247" s="68">
        <f t="shared" si="68"/>
        <v>1084964.9593846018</v>
      </c>
      <c r="AS247" s="69">
        <f t="shared" si="69"/>
        <v>434137.87884815462</v>
      </c>
      <c r="AT247" s="69">
        <f>AS247*INDEX('IGT Commitment Suggestions'!H:H,MATCH(G:G,'IGT Commitment Suggestions'!A:A,0))</f>
        <v>212303.15958301738</v>
      </c>
      <c r="AU247" s="105">
        <f t="shared" si="76"/>
        <v>42141.04</v>
      </c>
    </row>
    <row r="248" spans="1:47" x14ac:dyDescent="0.2">
      <c r="A248" s="60" t="s">
        <v>913</v>
      </c>
      <c r="B248" s="61" t="s">
        <v>913</v>
      </c>
      <c r="C248" s="61" t="s">
        <v>914</v>
      </c>
      <c r="D248" s="62" t="s">
        <v>914</v>
      </c>
      <c r="E248" s="63" t="s">
        <v>915</v>
      </c>
      <c r="F248" s="62" t="s">
        <v>621</v>
      </c>
      <c r="G248" s="62" t="s">
        <v>29</v>
      </c>
      <c r="H248" s="62" t="str">
        <f t="shared" si="59"/>
        <v>Rural MRSA Central</v>
      </c>
      <c r="I248" s="64">
        <f>INDEX('Encounters and MCO Fees'!N:N,MATCH(A:A,'Encounters and MCO Fees'!G:G,0))</f>
        <v>1165156.6831766602</v>
      </c>
      <c r="J248" s="64">
        <f>INDEX('Encounters and MCO Fees'!M:M,MATCH(A:A,'Encounters and MCO Fees'!G:G,0))</f>
        <v>635708.45904432877</v>
      </c>
      <c r="K248" s="64">
        <f t="shared" si="60"/>
        <v>1800865.1422209889</v>
      </c>
      <c r="L248" s="64">
        <v>-212520.57790314592</v>
      </c>
      <c r="M248" s="64">
        <v>323885.04908288229</v>
      </c>
      <c r="N248" s="64">
        <f t="shared" si="61"/>
        <v>111364.47117973637</v>
      </c>
      <c r="O248" s="64">
        <v>-212487.43810054741</v>
      </c>
      <c r="P248" s="64">
        <v>314373.33664275106</v>
      </c>
      <c r="Q248" s="64">
        <f t="shared" si="62"/>
        <v>101885.89854220365</v>
      </c>
      <c r="R248" s="64" t="str">
        <f t="shared" si="63"/>
        <v>No</v>
      </c>
      <c r="S248" s="65" t="str">
        <f t="shared" si="63"/>
        <v>Yes</v>
      </c>
      <c r="T248" s="66">
        <f>ROUND(INDEX(Summary!H:H,MATCH(H:H,Summary!A:A,0)),2)</f>
        <v>0.1</v>
      </c>
      <c r="U248" s="66">
        <f>ROUND(INDEX(Summary!I:I,MATCH(H:H,Summary!A:A,0)),2)</f>
        <v>0.12</v>
      </c>
      <c r="V248" s="67">
        <f t="shared" si="64"/>
        <v>116515.66831766603</v>
      </c>
      <c r="W248" s="67">
        <f t="shared" si="64"/>
        <v>76285.01508531945</v>
      </c>
      <c r="X248" s="64">
        <f t="shared" si="65"/>
        <v>192800.68340298548</v>
      </c>
      <c r="Y248" s="64" t="s">
        <v>163</v>
      </c>
      <c r="Z248" s="64" t="s">
        <v>163</v>
      </c>
      <c r="AA248" s="64" t="b">
        <f t="shared" si="70"/>
        <v>1</v>
      </c>
      <c r="AB248" s="64" t="str">
        <f t="shared" si="71"/>
        <v>No</v>
      </c>
      <c r="AC248" s="64" t="str">
        <f t="shared" si="71"/>
        <v>Yes</v>
      </c>
      <c r="AD248" s="64" t="str">
        <f t="shared" si="66"/>
        <v>Yes</v>
      </c>
      <c r="AE248" s="66">
        <f t="shared" si="72"/>
        <v>0</v>
      </c>
      <c r="AF248" s="66">
        <f t="shared" si="72"/>
        <v>0.26</v>
      </c>
      <c r="AG248" s="64">
        <f t="shared" si="73"/>
        <v>0</v>
      </c>
      <c r="AH248" s="64">
        <f t="shared" si="73"/>
        <v>165284.19935152549</v>
      </c>
      <c r="AI248" s="64">
        <f t="shared" si="67"/>
        <v>165284.19935152549</v>
      </c>
      <c r="AJ248" s="66">
        <v>0</v>
      </c>
      <c r="AK248" s="66">
        <v>0.26</v>
      </c>
      <c r="AL248" s="64">
        <f t="shared" si="74"/>
        <v>0</v>
      </c>
      <c r="AM248" s="64">
        <f t="shared" si="74"/>
        <v>165284.19935152549</v>
      </c>
      <c r="AN248" s="66">
        <f t="shared" si="75"/>
        <v>0.1</v>
      </c>
      <c r="AO248" s="66">
        <f t="shared" si="75"/>
        <v>0.38</v>
      </c>
      <c r="AP248" s="68">
        <f>IFERROR(INDEX('Encounters and MCO Fees'!Q:Q,MATCH(A:A,'Encounters and MCO Fees'!G:G,0)),0)</f>
        <v>358084.88275451097</v>
      </c>
      <c r="AQ248" s="68">
        <f>IFERROR(INDEX('Encounters and MCO Fees'!R:R,MATCH(A:A,'Encounters and MCO Fees'!G:G,0)),0)</f>
        <v>22030.080115776855</v>
      </c>
      <c r="AR248" s="68">
        <f t="shared" si="68"/>
        <v>380114.96287028783</v>
      </c>
      <c r="AS248" s="69">
        <f t="shared" si="69"/>
        <v>152099.20124291698</v>
      </c>
      <c r="AT248" s="69">
        <f>AS248*INDEX('IGT Commitment Suggestions'!H:H,MATCH(G:G,'IGT Commitment Suggestions'!A:A,0))</f>
        <v>70838.961794742208</v>
      </c>
      <c r="AU248" s="105">
        <f t="shared" si="76"/>
        <v>14061.15</v>
      </c>
    </row>
    <row r="249" spans="1:47" x14ac:dyDescent="0.2">
      <c r="A249" s="60" t="s">
        <v>916</v>
      </c>
      <c r="B249" s="61" t="s">
        <v>916</v>
      </c>
      <c r="C249" s="61" t="s">
        <v>917</v>
      </c>
      <c r="D249" s="62" t="s">
        <v>917</v>
      </c>
      <c r="E249" s="63" t="s">
        <v>918</v>
      </c>
      <c r="F249" s="62" t="s">
        <v>621</v>
      </c>
      <c r="G249" s="62" t="s">
        <v>30</v>
      </c>
      <c r="H249" s="62" t="str">
        <f t="shared" si="59"/>
        <v>Rural MRSA Northeast</v>
      </c>
      <c r="I249" s="64">
        <f>INDEX('Encounters and MCO Fees'!N:N,MATCH(A:A,'Encounters and MCO Fees'!G:G,0))</f>
        <v>479503.03535939124</v>
      </c>
      <c r="J249" s="64">
        <f>INDEX('Encounters and MCO Fees'!M:M,MATCH(A:A,'Encounters and MCO Fees'!G:G,0))</f>
        <v>1478423.0724884132</v>
      </c>
      <c r="K249" s="64">
        <f t="shared" si="60"/>
        <v>1957926.1078478044</v>
      </c>
      <c r="L249" s="64">
        <v>-2486.7495525463964</v>
      </c>
      <c r="M249" s="64">
        <v>-512320.83324151346</v>
      </c>
      <c r="N249" s="64">
        <f t="shared" si="61"/>
        <v>-514807.58279405988</v>
      </c>
      <c r="O249" s="64">
        <v>-506.52380275290488</v>
      </c>
      <c r="P249" s="64">
        <v>582817.649213664</v>
      </c>
      <c r="Q249" s="64">
        <f t="shared" si="62"/>
        <v>582311.12541091105</v>
      </c>
      <c r="R249" s="64" t="str">
        <f t="shared" si="63"/>
        <v>No</v>
      </c>
      <c r="S249" s="65" t="str">
        <f t="shared" si="63"/>
        <v>Yes</v>
      </c>
      <c r="T249" s="66">
        <f>ROUND(INDEX(Summary!H:H,MATCH(H:H,Summary!A:A,0)),2)</f>
        <v>0</v>
      </c>
      <c r="U249" s="66">
        <f>ROUND(INDEX(Summary!I:I,MATCH(H:H,Summary!A:A,0)),2)</f>
        <v>0.32</v>
      </c>
      <c r="V249" s="67">
        <f t="shared" si="64"/>
        <v>0</v>
      </c>
      <c r="W249" s="67">
        <f t="shared" si="64"/>
        <v>473095.38319629221</v>
      </c>
      <c r="X249" s="64">
        <f t="shared" si="65"/>
        <v>473095.38319629221</v>
      </c>
      <c r="Y249" s="64" t="s">
        <v>163</v>
      </c>
      <c r="Z249" s="64" t="s">
        <v>163</v>
      </c>
      <c r="AA249" s="64" t="b">
        <f t="shared" si="70"/>
        <v>1</v>
      </c>
      <c r="AB249" s="64" t="str">
        <f t="shared" si="71"/>
        <v>No</v>
      </c>
      <c r="AC249" s="64" t="str">
        <f t="shared" si="71"/>
        <v>Yes</v>
      </c>
      <c r="AD249" s="64" t="str">
        <f t="shared" si="66"/>
        <v>Yes</v>
      </c>
      <c r="AE249" s="66">
        <f t="shared" si="72"/>
        <v>0</v>
      </c>
      <c r="AF249" s="66">
        <f t="shared" si="72"/>
        <v>0.05</v>
      </c>
      <c r="AG249" s="64">
        <f t="shared" si="73"/>
        <v>0</v>
      </c>
      <c r="AH249" s="64">
        <f t="shared" si="73"/>
        <v>73921.153624420665</v>
      </c>
      <c r="AI249" s="64">
        <f t="shared" si="67"/>
        <v>73921.153624420665</v>
      </c>
      <c r="AJ249" s="66">
        <v>0</v>
      </c>
      <c r="AK249" s="66">
        <v>0.05</v>
      </c>
      <c r="AL249" s="64">
        <f t="shared" si="74"/>
        <v>0</v>
      </c>
      <c r="AM249" s="64">
        <f t="shared" si="74"/>
        <v>73921.153624420665</v>
      </c>
      <c r="AN249" s="66">
        <f t="shared" si="75"/>
        <v>0</v>
      </c>
      <c r="AO249" s="66">
        <f t="shared" si="75"/>
        <v>0.37</v>
      </c>
      <c r="AP249" s="68">
        <f>IFERROR(INDEX('Encounters and MCO Fees'!Q:Q,MATCH(A:A,'Encounters and MCO Fees'!G:G,0)),0)</f>
        <v>547016.53682071285</v>
      </c>
      <c r="AQ249" s="68">
        <f>IFERROR(INDEX('Encounters and MCO Fees'!R:R,MATCH(A:A,'Encounters and MCO Fees'!G:G,0)),0)</f>
        <v>33919.471942583994</v>
      </c>
      <c r="AR249" s="68">
        <f t="shared" si="68"/>
        <v>580936.00876329688</v>
      </c>
      <c r="AS249" s="69">
        <f t="shared" si="69"/>
        <v>232455.73454654566</v>
      </c>
      <c r="AT249" s="69">
        <f>AS249*INDEX('IGT Commitment Suggestions'!H:H,MATCH(G:G,'IGT Commitment Suggestions'!A:A,0))</f>
        <v>113676.06770079602</v>
      </c>
      <c r="AU249" s="105">
        <f t="shared" si="76"/>
        <v>22564.09</v>
      </c>
    </row>
    <row r="250" spans="1:47" x14ac:dyDescent="0.2">
      <c r="A250" s="60" t="s">
        <v>919</v>
      </c>
      <c r="B250" s="61" t="s">
        <v>919</v>
      </c>
      <c r="C250" s="61" t="s">
        <v>920</v>
      </c>
      <c r="D250" s="62" t="s">
        <v>920</v>
      </c>
      <c r="E250" s="63" t="s">
        <v>921</v>
      </c>
      <c r="F250" s="62" t="s">
        <v>621</v>
      </c>
      <c r="G250" s="62" t="s">
        <v>30</v>
      </c>
      <c r="H250" s="62" t="str">
        <f t="shared" si="59"/>
        <v>Rural MRSA Northeast</v>
      </c>
      <c r="I250" s="64">
        <f>INDEX('Encounters and MCO Fees'!N:N,MATCH(A:A,'Encounters and MCO Fees'!G:G,0))</f>
        <v>774640.67473996524</v>
      </c>
      <c r="J250" s="64">
        <f>INDEX('Encounters and MCO Fees'!M:M,MATCH(A:A,'Encounters and MCO Fees'!G:G,0))</f>
        <v>868052.13879496546</v>
      </c>
      <c r="K250" s="64">
        <f t="shared" si="60"/>
        <v>1642692.8135349308</v>
      </c>
      <c r="L250" s="64">
        <v>-51467.900815367233</v>
      </c>
      <c r="M250" s="64">
        <v>339096.47691756394</v>
      </c>
      <c r="N250" s="64">
        <f t="shared" si="61"/>
        <v>287628.5761021967</v>
      </c>
      <c r="O250" s="64">
        <v>184308.47334772779</v>
      </c>
      <c r="P250" s="64">
        <v>1166525.3750350252</v>
      </c>
      <c r="Q250" s="64">
        <f t="shared" si="62"/>
        <v>1350833.8483827529</v>
      </c>
      <c r="R250" s="64" t="str">
        <f t="shared" si="63"/>
        <v>Yes</v>
      </c>
      <c r="S250" s="65" t="str">
        <f t="shared" si="63"/>
        <v>Yes</v>
      </c>
      <c r="T250" s="66">
        <f>ROUND(INDEX(Summary!H:H,MATCH(H:H,Summary!A:A,0)),2)</f>
        <v>0</v>
      </c>
      <c r="U250" s="66">
        <f>ROUND(INDEX(Summary!I:I,MATCH(H:H,Summary!A:A,0)),2)</f>
        <v>0.32</v>
      </c>
      <c r="V250" s="67">
        <f t="shared" si="64"/>
        <v>0</v>
      </c>
      <c r="W250" s="67">
        <f t="shared" si="64"/>
        <v>277776.68441438896</v>
      </c>
      <c r="X250" s="64">
        <f t="shared" si="65"/>
        <v>277776.68441438896</v>
      </c>
      <c r="Y250" s="64" t="s">
        <v>163</v>
      </c>
      <c r="Z250" s="64" t="s">
        <v>163</v>
      </c>
      <c r="AA250" s="64" t="b">
        <f t="shared" si="70"/>
        <v>1</v>
      </c>
      <c r="AB250" s="64" t="str">
        <f t="shared" si="71"/>
        <v>Yes</v>
      </c>
      <c r="AC250" s="64" t="str">
        <f t="shared" si="71"/>
        <v>Yes</v>
      </c>
      <c r="AD250" s="64" t="str">
        <f t="shared" si="66"/>
        <v>Yes</v>
      </c>
      <c r="AE250" s="66">
        <f t="shared" si="72"/>
        <v>0.17</v>
      </c>
      <c r="AF250" s="66">
        <f t="shared" si="72"/>
        <v>0.71</v>
      </c>
      <c r="AG250" s="64">
        <f t="shared" si="73"/>
        <v>131688.9147057941</v>
      </c>
      <c r="AH250" s="64">
        <f t="shared" si="73"/>
        <v>616317.01854442549</v>
      </c>
      <c r="AI250" s="64">
        <f t="shared" si="67"/>
        <v>748005.93325021956</v>
      </c>
      <c r="AJ250" s="66">
        <v>0.13</v>
      </c>
      <c r="AK250" s="66">
        <v>0.69</v>
      </c>
      <c r="AL250" s="64">
        <f t="shared" si="74"/>
        <v>100703.28771619548</v>
      </c>
      <c r="AM250" s="64">
        <f t="shared" si="74"/>
        <v>598955.97576852608</v>
      </c>
      <c r="AN250" s="66">
        <f t="shared" si="75"/>
        <v>0.13</v>
      </c>
      <c r="AO250" s="66">
        <f t="shared" si="75"/>
        <v>1.01</v>
      </c>
      <c r="AP250" s="68">
        <f>IFERROR(INDEX('Encounters and MCO Fees'!Q:Q,MATCH(A:A,'Encounters and MCO Fees'!G:G,0)),0)</f>
        <v>977435.94789911062</v>
      </c>
      <c r="AQ250" s="68">
        <f>IFERROR(INDEX('Encounters and MCO Fees'!R:R,MATCH(A:A,'Encounters and MCO Fees'!G:G,0)),0)</f>
        <v>60767.508748226333</v>
      </c>
      <c r="AR250" s="68">
        <f t="shared" si="68"/>
        <v>1038203.4566473369</v>
      </c>
      <c r="AS250" s="69">
        <f t="shared" si="69"/>
        <v>415426.73114286549</v>
      </c>
      <c r="AT250" s="69">
        <f>AS250*INDEX('IGT Commitment Suggestions'!H:H,MATCH(G:G,'IGT Commitment Suggestions'!A:A,0))</f>
        <v>203152.98870228935</v>
      </c>
      <c r="AU250" s="105">
        <f t="shared" si="76"/>
        <v>40324.78</v>
      </c>
    </row>
    <row r="251" spans="1:47" ht="23.25" x14ac:dyDescent="0.2">
      <c r="A251" s="60" t="s">
        <v>922</v>
      </c>
      <c r="B251" s="61" t="s">
        <v>922</v>
      </c>
      <c r="C251" s="61" t="s">
        <v>923</v>
      </c>
      <c r="D251" s="62" t="s">
        <v>923</v>
      </c>
      <c r="E251" s="63" t="s">
        <v>924</v>
      </c>
      <c r="F251" s="62" t="s">
        <v>657</v>
      </c>
      <c r="G251" s="62" t="s">
        <v>34</v>
      </c>
      <c r="H251" s="62" t="str">
        <f t="shared" si="59"/>
        <v>Non-State-Owned IMD Travis</v>
      </c>
      <c r="I251" s="64">
        <f>INDEX('Encounters and MCO Fees'!N:N,MATCH(A:A,'Encounters and MCO Fees'!G:G,0))</f>
        <v>1202327.9168504071</v>
      </c>
      <c r="J251" s="64">
        <f>INDEX('Encounters and MCO Fees'!M:M,MATCH(A:A,'Encounters and MCO Fees'!G:G,0))</f>
        <v>0</v>
      </c>
      <c r="K251" s="64">
        <f t="shared" si="60"/>
        <v>1202327.9168504071</v>
      </c>
      <c r="L251" s="64">
        <v>465351.37999999989</v>
      </c>
      <c r="M251" s="64">
        <v>0</v>
      </c>
      <c r="N251" s="64">
        <f t="shared" si="61"/>
        <v>465351.37999999989</v>
      </c>
      <c r="O251" s="64">
        <v>0</v>
      </c>
      <c r="P251" s="64">
        <v>0</v>
      </c>
      <c r="Q251" s="64">
        <f t="shared" si="62"/>
        <v>0</v>
      </c>
      <c r="R251" s="64" t="str">
        <f t="shared" si="63"/>
        <v>No</v>
      </c>
      <c r="S251" s="65" t="str">
        <f t="shared" si="63"/>
        <v>No</v>
      </c>
      <c r="T251" s="66">
        <f>ROUND(INDEX(Summary!H:H,MATCH(H:H,Summary!A:A,0)),2)</f>
        <v>0.44</v>
      </c>
      <c r="U251" s="66">
        <f>ROUND(INDEX(Summary!I:I,MATCH(H:H,Summary!A:A,0)),2)</f>
        <v>0</v>
      </c>
      <c r="V251" s="67">
        <f t="shared" si="64"/>
        <v>529024.28341417911</v>
      </c>
      <c r="W251" s="67">
        <f t="shared" si="64"/>
        <v>0</v>
      </c>
      <c r="X251" s="64">
        <f t="shared" si="65"/>
        <v>529024.28341417911</v>
      </c>
      <c r="Y251" s="64" t="s">
        <v>202</v>
      </c>
      <c r="Z251" s="64" t="s">
        <v>202</v>
      </c>
      <c r="AA251" s="64" t="b">
        <f t="shared" si="70"/>
        <v>1</v>
      </c>
      <c r="AB251" s="64" t="str">
        <f t="shared" si="71"/>
        <v>No</v>
      </c>
      <c r="AC251" s="64" t="str">
        <f t="shared" si="71"/>
        <v>No</v>
      </c>
      <c r="AD251" s="64" t="str">
        <f t="shared" si="66"/>
        <v>No</v>
      </c>
      <c r="AE251" s="66">
        <f t="shared" si="72"/>
        <v>0</v>
      </c>
      <c r="AF251" s="66">
        <f t="shared" si="72"/>
        <v>0</v>
      </c>
      <c r="AG251" s="64">
        <f t="shared" si="73"/>
        <v>0</v>
      </c>
      <c r="AH251" s="64">
        <f t="shared" si="73"/>
        <v>0</v>
      </c>
      <c r="AI251" s="64">
        <f t="shared" si="67"/>
        <v>0</v>
      </c>
      <c r="AJ251" s="66">
        <v>0</v>
      </c>
      <c r="AK251" s="66">
        <v>0</v>
      </c>
      <c r="AL251" s="64">
        <f t="shared" si="74"/>
        <v>0</v>
      </c>
      <c r="AM251" s="64">
        <f t="shared" si="74"/>
        <v>0</v>
      </c>
      <c r="AN251" s="66">
        <f t="shared" si="75"/>
        <v>0.44</v>
      </c>
      <c r="AO251" s="66">
        <f t="shared" si="75"/>
        <v>0</v>
      </c>
      <c r="AP251" s="68">
        <f>IFERROR(INDEX('Encounters and MCO Fees'!Q:Q,MATCH(A:A,'Encounters and MCO Fees'!G:G,0)),0)</f>
        <v>529024.28341417911</v>
      </c>
      <c r="AQ251" s="68">
        <f>IFERROR(INDEX('Encounters and MCO Fees'!R:R,MATCH(A:A,'Encounters and MCO Fees'!G:G,0)),0)</f>
        <v>32274.691030573267</v>
      </c>
      <c r="AR251" s="68">
        <f t="shared" si="68"/>
        <v>561298.97444475233</v>
      </c>
      <c r="AS251" s="69">
        <f t="shared" si="69"/>
        <v>224598.17163432323</v>
      </c>
      <c r="AT251" s="69">
        <f>AS251*INDEX('IGT Commitment Suggestions'!H:H,MATCH(G:G,'IGT Commitment Suggestions'!A:A,0))</f>
        <v>110108.02386287446</v>
      </c>
      <c r="AU251" s="105">
        <f t="shared" si="76"/>
        <v>21855.85</v>
      </c>
    </row>
    <row r="252" spans="1:47" x14ac:dyDescent="0.2">
      <c r="A252" s="60" t="s">
        <v>925</v>
      </c>
      <c r="B252" s="61" t="s">
        <v>925</v>
      </c>
      <c r="C252" s="61" t="s">
        <v>926</v>
      </c>
      <c r="D252" s="62" t="s">
        <v>926</v>
      </c>
      <c r="E252" s="63" t="s">
        <v>927</v>
      </c>
      <c r="F252" s="62" t="s">
        <v>621</v>
      </c>
      <c r="G252" s="62" t="s">
        <v>30</v>
      </c>
      <c r="H252" s="62" t="str">
        <f t="shared" si="59"/>
        <v>Rural MRSA Northeast</v>
      </c>
      <c r="I252" s="64">
        <f>INDEX('Encounters and MCO Fees'!N:N,MATCH(A:A,'Encounters and MCO Fees'!G:G,0))</f>
        <v>659783.77640715521</v>
      </c>
      <c r="J252" s="64">
        <f>INDEX('Encounters and MCO Fees'!M:M,MATCH(A:A,'Encounters and MCO Fees'!G:G,0))</f>
        <v>1026584.8056765542</v>
      </c>
      <c r="K252" s="64">
        <f t="shared" si="60"/>
        <v>1686368.5820837095</v>
      </c>
      <c r="L252" s="64">
        <v>432918.19314175728</v>
      </c>
      <c r="M252" s="64">
        <v>424260.55628268461</v>
      </c>
      <c r="N252" s="64">
        <f t="shared" si="61"/>
        <v>857178.74942444195</v>
      </c>
      <c r="O252" s="64">
        <v>279766.21039623034</v>
      </c>
      <c r="P252" s="64">
        <v>307258.68571779184</v>
      </c>
      <c r="Q252" s="64">
        <f t="shared" si="62"/>
        <v>587024.89611402224</v>
      </c>
      <c r="R252" s="64" t="str">
        <f t="shared" si="63"/>
        <v>Yes</v>
      </c>
      <c r="S252" s="65" t="str">
        <f t="shared" si="63"/>
        <v>Yes</v>
      </c>
      <c r="T252" s="66">
        <f>ROUND(INDEX(Summary!H:H,MATCH(H:H,Summary!A:A,0)),2)</f>
        <v>0</v>
      </c>
      <c r="U252" s="66">
        <f>ROUND(INDEX(Summary!I:I,MATCH(H:H,Summary!A:A,0)),2)</f>
        <v>0.32</v>
      </c>
      <c r="V252" s="67">
        <f t="shared" si="64"/>
        <v>0</v>
      </c>
      <c r="W252" s="67">
        <f t="shared" si="64"/>
        <v>328507.13781649736</v>
      </c>
      <c r="X252" s="64">
        <f t="shared" si="65"/>
        <v>328507.13781649736</v>
      </c>
      <c r="Y252" s="64" t="s">
        <v>163</v>
      </c>
      <c r="Z252" s="64" t="s">
        <v>163</v>
      </c>
      <c r="AA252" s="64" t="b">
        <f t="shared" si="70"/>
        <v>1</v>
      </c>
      <c r="AB252" s="64" t="str">
        <f t="shared" si="71"/>
        <v>Yes</v>
      </c>
      <c r="AC252" s="64" t="str">
        <f t="shared" si="71"/>
        <v>No</v>
      </c>
      <c r="AD252" s="64" t="str">
        <f t="shared" si="66"/>
        <v>Yes</v>
      </c>
      <c r="AE252" s="66">
        <f t="shared" si="72"/>
        <v>0.3</v>
      </c>
      <c r="AF252" s="66">
        <f t="shared" si="72"/>
        <v>0</v>
      </c>
      <c r="AG252" s="64">
        <f t="shared" si="73"/>
        <v>197935.13292214656</v>
      </c>
      <c r="AH252" s="64">
        <f t="shared" si="73"/>
        <v>0</v>
      </c>
      <c r="AI252" s="64">
        <f t="shared" si="67"/>
        <v>197935.13292214656</v>
      </c>
      <c r="AJ252" s="66">
        <v>0.24</v>
      </c>
      <c r="AK252" s="66">
        <v>0</v>
      </c>
      <c r="AL252" s="64">
        <f t="shared" si="74"/>
        <v>158348.10633771724</v>
      </c>
      <c r="AM252" s="64">
        <f t="shared" si="74"/>
        <v>0</v>
      </c>
      <c r="AN252" s="66">
        <f t="shared" si="75"/>
        <v>0.24</v>
      </c>
      <c r="AO252" s="66">
        <f t="shared" si="75"/>
        <v>0.32</v>
      </c>
      <c r="AP252" s="68">
        <f>IFERROR(INDEX('Encounters and MCO Fees'!Q:Q,MATCH(A:A,'Encounters and MCO Fees'!G:G,0)),0)</f>
        <v>486855.24415421463</v>
      </c>
      <c r="AQ252" s="68">
        <f>IFERROR(INDEX('Encounters and MCO Fees'!R:R,MATCH(A:A,'Encounters and MCO Fees'!G:G,0)),0)</f>
        <v>30091.86860705222</v>
      </c>
      <c r="AR252" s="68">
        <f t="shared" si="68"/>
        <v>516947.11276126682</v>
      </c>
      <c r="AS252" s="69">
        <f t="shared" si="69"/>
        <v>206851.21770029335</v>
      </c>
      <c r="AT252" s="69">
        <f>AS252*INDEX('IGT Commitment Suggestions'!H:H,MATCH(G:G,'IGT Commitment Suggestions'!A:A,0))</f>
        <v>101154.88470594096</v>
      </c>
      <c r="AU252" s="105">
        <f t="shared" si="76"/>
        <v>20078.7</v>
      </c>
    </row>
    <row r="253" spans="1:47" x14ac:dyDescent="0.2">
      <c r="A253" s="70" t="s">
        <v>928</v>
      </c>
      <c r="B253" s="61" t="s">
        <v>928</v>
      </c>
      <c r="C253" s="61" t="s">
        <v>929</v>
      </c>
      <c r="D253" s="61" t="s">
        <v>929</v>
      </c>
      <c r="E253" s="63" t="s">
        <v>930</v>
      </c>
      <c r="F253" s="62" t="s">
        <v>702</v>
      </c>
      <c r="G253" s="62" t="s">
        <v>23</v>
      </c>
      <c r="H253" s="62" t="str">
        <f t="shared" si="59"/>
        <v>State-Owned IMD Dallas</v>
      </c>
      <c r="I253" s="64">
        <f>INDEX('Encounters and MCO Fees'!N:N,MATCH(A:A,'Encounters and MCO Fees'!G:G,0))</f>
        <v>259246.1614097291</v>
      </c>
      <c r="J253" s="64">
        <f>INDEX('Encounters and MCO Fees'!M:M,MATCH(A:A,'Encounters and MCO Fees'!G:G,0))</f>
        <v>0</v>
      </c>
      <c r="K253" s="64">
        <f t="shared" si="60"/>
        <v>259246.1614097291</v>
      </c>
      <c r="L253" s="64">
        <v>748559.84000000008</v>
      </c>
      <c r="M253" s="64">
        <v>0</v>
      </c>
      <c r="N253" s="64">
        <f t="shared" si="61"/>
        <v>748559.84000000008</v>
      </c>
      <c r="O253" s="64">
        <v>411869.19695190992</v>
      </c>
      <c r="P253" s="64">
        <v>0</v>
      </c>
      <c r="Q253" s="64">
        <f t="shared" si="62"/>
        <v>411869.19695190992</v>
      </c>
      <c r="R253" s="64" t="str">
        <f t="shared" si="63"/>
        <v>Yes</v>
      </c>
      <c r="S253" s="65" t="str">
        <f t="shared" si="63"/>
        <v>No</v>
      </c>
      <c r="T253" s="66">
        <f>ROUND(INDEX(Summary!H:H,MATCH(H:H,Summary!A:A,0)),2)</f>
        <v>2.89</v>
      </c>
      <c r="U253" s="66">
        <f>ROUND(INDEX(Summary!I:I,MATCH(H:H,Summary!A:A,0)),2)</f>
        <v>0</v>
      </c>
      <c r="V253" s="67">
        <f t="shared" si="64"/>
        <v>749221.40647411719</v>
      </c>
      <c r="W253" s="67">
        <f t="shared" si="64"/>
        <v>0</v>
      </c>
      <c r="X253" s="64">
        <f t="shared" si="65"/>
        <v>749221.40647411719</v>
      </c>
      <c r="Y253" s="64" t="s">
        <v>163</v>
      </c>
      <c r="Z253" s="64" t="s">
        <v>163</v>
      </c>
      <c r="AA253" s="64" t="b">
        <f t="shared" si="70"/>
        <v>1</v>
      </c>
      <c r="AB253" s="64" t="str">
        <f t="shared" si="71"/>
        <v>No</v>
      </c>
      <c r="AC253" s="64" t="str">
        <f t="shared" si="71"/>
        <v>No</v>
      </c>
      <c r="AD253" s="64" t="str">
        <f t="shared" si="66"/>
        <v>No</v>
      </c>
      <c r="AE253" s="66">
        <f t="shared" si="72"/>
        <v>0</v>
      </c>
      <c r="AF253" s="66">
        <f t="shared" si="72"/>
        <v>0</v>
      </c>
      <c r="AG253" s="64">
        <f t="shared" si="73"/>
        <v>0</v>
      </c>
      <c r="AH253" s="64">
        <f t="shared" si="73"/>
        <v>0</v>
      </c>
      <c r="AI253" s="64">
        <f t="shared" si="67"/>
        <v>0</v>
      </c>
      <c r="AJ253" s="66">
        <v>0</v>
      </c>
      <c r="AK253" s="66">
        <v>0</v>
      </c>
      <c r="AL253" s="64">
        <f t="shared" si="74"/>
        <v>0</v>
      </c>
      <c r="AM253" s="64">
        <f t="shared" si="74"/>
        <v>0</v>
      </c>
      <c r="AN253" s="66">
        <f t="shared" si="75"/>
        <v>2.89</v>
      </c>
      <c r="AO253" s="66">
        <f t="shared" si="75"/>
        <v>0</v>
      </c>
      <c r="AP253" s="68">
        <f>IFERROR(INDEX('Encounters and MCO Fees'!Q:Q,MATCH(A:A,'Encounters and MCO Fees'!G:G,0)),0)</f>
        <v>749221.40647411719</v>
      </c>
      <c r="AQ253" s="68">
        <f>IFERROR(INDEX('Encounters and MCO Fees'!R:R,MATCH(A:A,'Encounters and MCO Fees'!G:G,0)),0)</f>
        <v>45708.467768977971</v>
      </c>
      <c r="AR253" s="68">
        <f t="shared" si="68"/>
        <v>794929.87424309517</v>
      </c>
      <c r="AS253" s="69">
        <f t="shared" si="69"/>
        <v>318083.23987963219</v>
      </c>
      <c r="AT253" s="69">
        <f>AS253*INDEX('IGT Commitment Suggestions'!H:H,MATCH(G:G,'IGT Commitment Suggestions'!A:A,0))</f>
        <v>156389.55114654987</v>
      </c>
      <c r="AU253" s="105">
        <f t="shared" si="76"/>
        <v>31042.49</v>
      </c>
    </row>
    <row r="254" spans="1:47" ht="23.25" x14ac:dyDescent="0.2">
      <c r="A254" s="60" t="s">
        <v>931</v>
      </c>
      <c r="B254" s="61" t="s">
        <v>931</v>
      </c>
      <c r="C254" s="61" t="s">
        <v>932</v>
      </c>
      <c r="D254" s="62" t="s">
        <v>932</v>
      </c>
      <c r="E254" s="63" t="s">
        <v>933</v>
      </c>
      <c r="F254" s="62" t="s">
        <v>657</v>
      </c>
      <c r="G254" s="62" t="s">
        <v>34</v>
      </c>
      <c r="H254" s="62" t="str">
        <f t="shared" si="59"/>
        <v>Non-State-Owned IMD Travis</v>
      </c>
      <c r="I254" s="64">
        <f>INDEX('Encounters and MCO Fees'!N:N,MATCH(A:A,'Encounters and MCO Fees'!G:G,0))</f>
        <v>1167503.5843556933</v>
      </c>
      <c r="J254" s="64">
        <f>INDEX('Encounters and MCO Fees'!M:M,MATCH(A:A,'Encounters and MCO Fees'!G:G,0))</f>
        <v>0</v>
      </c>
      <c r="K254" s="64">
        <f t="shared" si="60"/>
        <v>1167503.5843556933</v>
      </c>
      <c r="L254" s="64">
        <v>556732.19000000018</v>
      </c>
      <c r="M254" s="64">
        <v>0</v>
      </c>
      <c r="N254" s="64">
        <f t="shared" si="61"/>
        <v>556732.19000000018</v>
      </c>
      <c r="O254" s="64">
        <v>250574.36836399045</v>
      </c>
      <c r="P254" s="64">
        <v>0</v>
      </c>
      <c r="Q254" s="64">
        <f t="shared" si="62"/>
        <v>250574.36836399045</v>
      </c>
      <c r="R254" s="64" t="str">
        <f t="shared" si="63"/>
        <v>Yes</v>
      </c>
      <c r="S254" s="65" t="str">
        <f t="shared" si="63"/>
        <v>No</v>
      </c>
      <c r="T254" s="66">
        <f>ROUND(INDEX(Summary!H:H,MATCH(H:H,Summary!A:A,0)),2)</f>
        <v>0.44</v>
      </c>
      <c r="U254" s="66">
        <f>ROUND(INDEX(Summary!I:I,MATCH(H:H,Summary!A:A,0)),2)</f>
        <v>0</v>
      </c>
      <c r="V254" s="67">
        <f t="shared" si="64"/>
        <v>513701.57711650507</v>
      </c>
      <c r="W254" s="67">
        <f t="shared" si="64"/>
        <v>0</v>
      </c>
      <c r="X254" s="64">
        <f t="shared" si="65"/>
        <v>513701.57711650507</v>
      </c>
      <c r="Y254" s="64" t="s">
        <v>163</v>
      </c>
      <c r="Z254" s="64" t="s">
        <v>163</v>
      </c>
      <c r="AA254" s="64" t="b">
        <f t="shared" si="70"/>
        <v>1</v>
      </c>
      <c r="AB254" s="64" t="str">
        <f t="shared" si="71"/>
        <v>No</v>
      </c>
      <c r="AC254" s="64" t="str">
        <f t="shared" si="71"/>
        <v>No</v>
      </c>
      <c r="AD254" s="64" t="str">
        <f t="shared" si="66"/>
        <v>No</v>
      </c>
      <c r="AE254" s="66">
        <f t="shared" si="72"/>
        <v>0</v>
      </c>
      <c r="AF254" s="66">
        <f t="shared" si="72"/>
        <v>0</v>
      </c>
      <c r="AG254" s="64">
        <f t="shared" si="73"/>
        <v>0</v>
      </c>
      <c r="AH254" s="64">
        <f t="shared" si="73"/>
        <v>0</v>
      </c>
      <c r="AI254" s="64">
        <f t="shared" si="67"/>
        <v>0</v>
      </c>
      <c r="AJ254" s="66">
        <v>0</v>
      </c>
      <c r="AK254" s="66">
        <v>0</v>
      </c>
      <c r="AL254" s="64">
        <f t="shared" si="74"/>
        <v>0</v>
      </c>
      <c r="AM254" s="64">
        <f t="shared" si="74"/>
        <v>0</v>
      </c>
      <c r="AN254" s="66">
        <f t="shared" si="75"/>
        <v>0.44</v>
      </c>
      <c r="AO254" s="66">
        <f t="shared" si="75"/>
        <v>0</v>
      </c>
      <c r="AP254" s="68">
        <f>IFERROR(INDEX('Encounters and MCO Fees'!Q:Q,MATCH(A:A,'Encounters and MCO Fees'!G:G,0)),0)</f>
        <v>513701.57711650507</v>
      </c>
      <c r="AQ254" s="68">
        <f>IFERROR(INDEX('Encounters and MCO Fees'!R:R,MATCH(A:A,'Encounters and MCO Fees'!G:G,0)),0)</f>
        <v>31339.884015065298</v>
      </c>
      <c r="AR254" s="68">
        <f t="shared" si="68"/>
        <v>545041.4611315704</v>
      </c>
      <c r="AS254" s="69">
        <f t="shared" si="69"/>
        <v>218092.89025718663</v>
      </c>
      <c r="AT254" s="69">
        <f>AS254*INDEX('IGT Commitment Suggestions'!H:H,MATCH(G:G,'IGT Commitment Suggestions'!A:A,0))</f>
        <v>106918.84528721499</v>
      </c>
      <c r="AU254" s="105">
        <f t="shared" si="76"/>
        <v>21222.82</v>
      </c>
    </row>
    <row r="255" spans="1:47" x14ac:dyDescent="0.2">
      <c r="A255" s="60" t="s">
        <v>934</v>
      </c>
      <c r="B255" s="61" t="s">
        <v>934</v>
      </c>
      <c r="C255" s="61" t="s">
        <v>935</v>
      </c>
      <c r="D255" s="62" t="s">
        <v>935</v>
      </c>
      <c r="E255" s="63" t="s">
        <v>936</v>
      </c>
      <c r="F255" s="62" t="s">
        <v>621</v>
      </c>
      <c r="G255" s="62" t="s">
        <v>29</v>
      </c>
      <c r="H255" s="62" t="str">
        <f t="shared" si="59"/>
        <v>Rural MRSA Central</v>
      </c>
      <c r="I255" s="64">
        <f>INDEX('Encounters and MCO Fees'!N:N,MATCH(A:A,'Encounters and MCO Fees'!G:G,0))</f>
        <v>106607.03136309651</v>
      </c>
      <c r="J255" s="64">
        <f>INDEX('Encounters and MCO Fees'!M:M,MATCH(A:A,'Encounters and MCO Fees'!G:G,0))</f>
        <v>1127872.6515284309</v>
      </c>
      <c r="K255" s="64">
        <f t="shared" si="60"/>
        <v>1234479.6828915274</v>
      </c>
      <c r="L255" s="64">
        <v>5923.2043607152227</v>
      </c>
      <c r="M255" s="64">
        <v>-349208.01974732359</v>
      </c>
      <c r="N255" s="64">
        <f t="shared" si="61"/>
        <v>-343284.81538660836</v>
      </c>
      <c r="O255" s="64">
        <v>-6880.250517241755</v>
      </c>
      <c r="P255" s="64">
        <v>24137.650753919501</v>
      </c>
      <c r="Q255" s="64">
        <f t="shared" si="62"/>
        <v>17257.400236677746</v>
      </c>
      <c r="R255" s="64" t="str">
        <f t="shared" si="63"/>
        <v>No</v>
      </c>
      <c r="S255" s="65" t="str">
        <f t="shared" si="63"/>
        <v>Yes</v>
      </c>
      <c r="T255" s="66">
        <f>ROUND(INDEX(Summary!H:H,MATCH(H:H,Summary!A:A,0)),2)</f>
        <v>0.1</v>
      </c>
      <c r="U255" s="66">
        <f>ROUND(INDEX(Summary!I:I,MATCH(H:H,Summary!A:A,0)),2)</f>
        <v>0.12</v>
      </c>
      <c r="V255" s="67">
        <f t="shared" si="64"/>
        <v>10660.703136309652</v>
      </c>
      <c r="W255" s="67">
        <f t="shared" si="64"/>
        <v>135344.71818341169</v>
      </c>
      <c r="X255" s="64">
        <f t="shared" si="65"/>
        <v>146005.42131972135</v>
      </c>
      <c r="Y255" s="64" t="s">
        <v>163</v>
      </c>
      <c r="Z255" s="64" t="s">
        <v>163</v>
      </c>
      <c r="AA255" s="64" t="b">
        <f t="shared" si="70"/>
        <v>1</v>
      </c>
      <c r="AB255" s="64" t="str">
        <f t="shared" si="71"/>
        <v>No</v>
      </c>
      <c r="AC255" s="64" t="str">
        <f t="shared" si="71"/>
        <v>No</v>
      </c>
      <c r="AD255" s="64" t="str">
        <f t="shared" si="66"/>
        <v>No</v>
      </c>
      <c r="AE255" s="66">
        <f t="shared" si="72"/>
        <v>0</v>
      </c>
      <c r="AF255" s="66">
        <f t="shared" si="72"/>
        <v>0</v>
      </c>
      <c r="AG255" s="64">
        <f t="shared" si="73"/>
        <v>0</v>
      </c>
      <c r="AH255" s="64">
        <f t="shared" si="73"/>
        <v>0</v>
      </c>
      <c r="AI255" s="64">
        <f t="shared" si="67"/>
        <v>0</v>
      </c>
      <c r="AJ255" s="66">
        <v>0</v>
      </c>
      <c r="AK255" s="66">
        <v>0</v>
      </c>
      <c r="AL255" s="64">
        <f t="shared" si="74"/>
        <v>0</v>
      </c>
      <c r="AM255" s="64">
        <f t="shared" si="74"/>
        <v>0</v>
      </c>
      <c r="AN255" s="66">
        <f t="shared" si="75"/>
        <v>0.1</v>
      </c>
      <c r="AO255" s="66">
        <f t="shared" si="75"/>
        <v>0.12</v>
      </c>
      <c r="AP255" s="68">
        <f>IFERROR(INDEX('Encounters and MCO Fees'!Q:Q,MATCH(A:A,'Encounters and MCO Fees'!G:G,0)),0)</f>
        <v>146005.42131972135</v>
      </c>
      <c r="AQ255" s="68">
        <f>IFERROR(INDEX('Encounters and MCO Fees'!R:R,MATCH(A:A,'Encounters and MCO Fees'!G:G,0)),0)</f>
        <v>9059.0314140969858</v>
      </c>
      <c r="AR255" s="68">
        <f t="shared" si="68"/>
        <v>155064.45273381833</v>
      </c>
      <c r="AS255" s="69">
        <f t="shared" si="69"/>
        <v>62047.490116910078</v>
      </c>
      <c r="AT255" s="69">
        <f>AS255*INDEX('IGT Commitment Suggestions'!H:H,MATCH(G:G,'IGT Commitment Suggestions'!A:A,0))</f>
        <v>28898.112192131735</v>
      </c>
      <c r="AU255" s="105">
        <f t="shared" si="76"/>
        <v>5736.12</v>
      </c>
    </row>
    <row r="256" spans="1:47" x14ac:dyDescent="0.2">
      <c r="A256" s="60" t="s">
        <v>937</v>
      </c>
      <c r="B256" s="61" t="s">
        <v>937</v>
      </c>
      <c r="C256" s="61" t="s">
        <v>938</v>
      </c>
      <c r="D256" s="62" t="s">
        <v>938</v>
      </c>
      <c r="E256" s="63" t="s">
        <v>939</v>
      </c>
      <c r="F256" s="62" t="s">
        <v>621</v>
      </c>
      <c r="G256" s="62" t="s">
        <v>25</v>
      </c>
      <c r="H256" s="62" t="str">
        <f t="shared" si="59"/>
        <v>Rural Harris</v>
      </c>
      <c r="I256" s="64">
        <f>INDEX('Encounters and MCO Fees'!N:N,MATCH(A:A,'Encounters and MCO Fees'!G:G,0))</f>
        <v>305661.89008861053</v>
      </c>
      <c r="J256" s="64">
        <f>INDEX('Encounters and MCO Fees'!M:M,MATCH(A:A,'Encounters and MCO Fees'!G:G,0))</f>
        <v>628916.18452565861</v>
      </c>
      <c r="K256" s="64">
        <f t="shared" si="60"/>
        <v>934578.07461426919</v>
      </c>
      <c r="L256" s="64">
        <v>109078.21754460949</v>
      </c>
      <c r="M256" s="64">
        <v>550540.33234095341</v>
      </c>
      <c r="N256" s="64">
        <f t="shared" si="61"/>
        <v>659618.54988556285</v>
      </c>
      <c r="O256" s="64">
        <v>17429.27635016368</v>
      </c>
      <c r="P256" s="64">
        <v>207194.90089042817</v>
      </c>
      <c r="Q256" s="64">
        <f t="shared" si="62"/>
        <v>224624.17724059185</v>
      </c>
      <c r="R256" s="64" t="str">
        <f t="shared" si="63"/>
        <v>Yes</v>
      </c>
      <c r="S256" s="65" t="str">
        <f t="shared" si="63"/>
        <v>Yes</v>
      </c>
      <c r="T256" s="66">
        <f>ROUND(INDEX(Summary!H:H,MATCH(H:H,Summary!A:A,0)),2)</f>
        <v>0.06</v>
      </c>
      <c r="U256" s="66">
        <f>ROUND(INDEX(Summary!I:I,MATCH(H:H,Summary!A:A,0)),2)</f>
        <v>0.46</v>
      </c>
      <c r="V256" s="67">
        <f t="shared" si="64"/>
        <v>18339.71340531663</v>
      </c>
      <c r="W256" s="67">
        <f t="shared" si="64"/>
        <v>289301.44488180295</v>
      </c>
      <c r="X256" s="64">
        <f t="shared" si="65"/>
        <v>307641.15828711959</v>
      </c>
      <c r="Y256" s="64" t="s">
        <v>163</v>
      </c>
      <c r="Z256" s="64" t="s">
        <v>163</v>
      </c>
      <c r="AA256" s="64" t="b">
        <f t="shared" si="70"/>
        <v>1</v>
      </c>
      <c r="AB256" s="64" t="str">
        <f t="shared" si="71"/>
        <v>No</v>
      </c>
      <c r="AC256" s="64" t="str">
        <f t="shared" si="71"/>
        <v>No</v>
      </c>
      <c r="AD256" s="64" t="str">
        <f t="shared" si="66"/>
        <v>No</v>
      </c>
      <c r="AE256" s="66">
        <f t="shared" si="72"/>
        <v>0</v>
      </c>
      <c r="AF256" s="66">
        <f t="shared" si="72"/>
        <v>0</v>
      </c>
      <c r="AG256" s="64">
        <f t="shared" si="73"/>
        <v>0</v>
      </c>
      <c r="AH256" s="64">
        <f t="shared" si="73"/>
        <v>0</v>
      </c>
      <c r="AI256" s="64">
        <f t="shared" si="67"/>
        <v>0</v>
      </c>
      <c r="AJ256" s="66">
        <v>0</v>
      </c>
      <c r="AK256" s="66">
        <v>0</v>
      </c>
      <c r="AL256" s="64">
        <f t="shared" si="74"/>
        <v>0</v>
      </c>
      <c r="AM256" s="64">
        <f t="shared" si="74"/>
        <v>0</v>
      </c>
      <c r="AN256" s="66">
        <f t="shared" si="75"/>
        <v>0.06</v>
      </c>
      <c r="AO256" s="66">
        <f t="shared" si="75"/>
        <v>0.46</v>
      </c>
      <c r="AP256" s="68">
        <f>IFERROR(INDEX('Encounters and MCO Fees'!Q:Q,MATCH(A:A,'Encounters and MCO Fees'!G:G,0)),0)</f>
        <v>307641.15828711959</v>
      </c>
      <c r="AQ256" s="68">
        <f>IFERROR(INDEX('Encounters and MCO Fees'!R:R,MATCH(A:A,'Encounters and MCO Fees'!G:G,0)),0)</f>
        <v>18959.426478514863</v>
      </c>
      <c r="AR256" s="68">
        <f t="shared" si="68"/>
        <v>326600.58476563444</v>
      </c>
      <c r="AS256" s="69">
        <f t="shared" si="69"/>
        <v>130685.95798812099</v>
      </c>
      <c r="AT256" s="69">
        <f>AS256*INDEX('IGT Commitment Suggestions'!H:H,MATCH(G:G,'IGT Commitment Suggestions'!A:A,0))</f>
        <v>57452.199649797069</v>
      </c>
      <c r="AU256" s="105">
        <f t="shared" si="76"/>
        <v>11403.95</v>
      </c>
    </row>
    <row r="257" spans="1:47" ht="23.25" x14ac:dyDescent="0.2">
      <c r="A257" s="60" t="s">
        <v>940</v>
      </c>
      <c r="B257" s="61" t="s">
        <v>940</v>
      </c>
      <c r="C257" s="61" t="s">
        <v>941</v>
      </c>
      <c r="D257" s="62" t="s">
        <v>941</v>
      </c>
      <c r="E257" s="63" t="s">
        <v>942</v>
      </c>
      <c r="F257" s="62" t="s">
        <v>162</v>
      </c>
      <c r="G257" s="62" t="s">
        <v>23</v>
      </c>
      <c r="H257" s="62" t="str">
        <f t="shared" si="59"/>
        <v>Urban Dallas</v>
      </c>
      <c r="I257" s="64">
        <f>INDEX('Encounters and MCO Fees'!N:N,MATCH(A:A,'Encounters and MCO Fees'!G:G,0))</f>
        <v>261296.76451218745</v>
      </c>
      <c r="J257" s="64">
        <f>INDEX('Encounters and MCO Fees'!M:M,MATCH(A:A,'Encounters and MCO Fees'!G:G,0))</f>
        <v>0</v>
      </c>
      <c r="K257" s="64">
        <f t="shared" si="60"/>
        <v>261296.76451218745</v>
      </c>
      <c r="L257" s="64">
        <v>261666.18424837326</v>
      </c>
      <c r="M257" s="64">
        <v>0</v>
      </c>
      <c r="N257" s="64">
        <f t="shared" si="61"/>
        <v>261666.18424837326</v>
      </c>
      <c r="O257" s="64">
        <v>88535.253869194537</v>
      </c>
      <c r="P257" s="64">
        <v>0</v>
      </c>
      <c r="Q257" s="64">
        <f t="shared" si="62"/>
        <v>88535.253869194537</v>
      </c>
      <c r="R257" s="64" t="str">
        <f t="shared" si="63"/>
        <v>Yes</v>
      </c>
      <c r="S257" s="65" t="str">
        <f t="shared" si="63"/>
        <v>No</v>
      </c>
      <c r="T257" s="66">
        <f>ROUND(INDEX(Summary!H:H,MATCH(H:H,Summary!A:A,0)),2)</f>
        <v>0.68</v>
      </c>
      <c r="U257" s="66">
        <f>ROUND(INDEX(Summary!I:I,MATCH(H:H,Summary!A:A,0)),2)</f>
        <v>0.39</v>
      </c>
      <c r="V257" s="67">
        <f t="shared" si="64"/>
        <v>177681.79986828749</v>
      </c>
      <c r="W257" s="67">
        <f t="shared" si="64"/>
        <v>0</v>
      </c>
      <c r="X257" s="64">
        <f t="shared" si="65"/>
        <v>177681.79986828749</v>
      </c>
      <c r="Y257" s="64" t="s">
        <v>163</v>
      </c>
      <c r="Z257" s="64" t="s">
        <v>163</v>
      </c>
      <c r="AA257" s="64" t="b">
        <f t="shared" si="70"/>
        <v>1</v>
      </c>
      <c r="AB257" s="64" t="str">
        <f t="shared" si="71"/>
        <v>No</v>
      </c>
      <c r="AC257" s="64" t="str">
        <f t="shared" si="71"/>
        <v>No</v>
      </c>
      <c r="AD257" s="64" t="str">
        <f t="shared" si="66"/>
        <v>No</v>
      </c>
      <c r="AE257" s="66">
        <f t="shared" si="72"/>
        <v>0</v>
      </c>
      <c r="AF257" s="66">
        <f t="shared" si="72"/>
        <v>0</v>
      </c>
      <c r="AG257" s="64">
        <f t="shared" si="73"/>
        <v>0</v>
      </c>
      <c r="AH257" s="64">
        <f t="shared" si="73"/>
        <v>0</v>
      </c>
      <c r="AI257" s="64">
        <f t="shared" si="67"/>
        <v>0</v>
      </c>
      <c r="AJ257" s="66">
        <v>0</v>
      </c>
      <c r="AK257" s="66">
        <v>0</v>
      </c>
      <c r="AL257" s="64">
        <f t="shared" si="74"/>
        <v>0</v>
      </c>
      <c r="AM257" s="64">
        <f t="shared" si="74"/>
        <v>0</v>
      </c>
      <c r="AN257" s="66">
        <f t="shared" si="75"/>
        <v>0.68</v>
      </c>
      <c r="AO257" s="66">
        <f t="shared" si="75"/>
        <v>0.39</v>
      </c>
      <c r="AP257" s="68">
        <f>IFERROR(INDEX('Encounters and MCO Fees'!Q:Q,MATCH(A:A,'Encounters and MCO Fees'!G:G,0)),0)</f>
        <v>177681.79986828749</v>
      </c>
      <c r="AQ257" s="68">
        <f>IFERROR(INDEX('Encounters and MCO Fees'!R:R,MATCH(A:A,'Encounters and MCO Fees'!G:G,0)),0)</f>
        <v>11341.391480954522</v>
      </c>
      <c r="AR257" s="68">
        <f t="shared" si="68"/>
        <v>189023.191349242</v>
      </c>
      <c r="AS257" s="69">
        <f t="shared" si="69"/>
        <v>75635.739786485705</v>
      </c>
      <c r="AT257" s="69">
        <f>AS257*INDEX('IGT Commitment Suggestions'!H:H,MATCH(G:G,'IGT Commitment Suggestions'!A:A,0))</f>
        <v>37187.245075603132</v>
      </c>
      <c r="AU257" s="105">
        <f t="shared" si="76"/>
        <v>7381.47</v>
      </c>
    </row>
    <row r="258" spans="1:47" ht="23.25" x14ac:dyDescent="0.2">
      <c r="A258" s="60" t="s">
        <v>943</v>
      </c>
      <c r="B258" s="61" t="s">
        <v>943</v>
      </c>
      <c r="C258" s="61" t="s">
        <v>944</v>
      </c>
      <c r="D258" s="62" t="s">
        <v>944</v>
      </c>
      <c r="E258" s="63" t="s">
        <v>945</v>
      </c>
      <c r="F258" s="62" t="s">
        <v>657</v>
      </c>
      <c r="G258" s="62" t="s">
        <v>31</v>
      </c>
      <c r="H258" s="62" t="str">
        <f t="shared" si="59"/>
        <v>Non-State-Owned IMD MRSA West</v>
      </c>
      <c r="I258" s="64">
        <f>INDEX('Encounters and MCO Fees'!N:N,MATCH(A:A,'Encounters and MCO Fees'!G:G,0))</f>
        <v>1171568.3204866352</v>
      </c>
      <c r="J258" s="64">
        <f>INDEX('Encounters and MCO Fees'!M:M,MATCH(A:A,'Encounters and MCO Fees'!G:G,0))</f>
        <v>0</v>
      </c>
      <c r="K258" s="64">
        <f t="shared" si="60"/>
        <v>1171568.3204866352</v>
      </c>
      <c r="L258" s="64">
        <v>294282.01000000013</v>
      </c>
      <c r="M258" s="64">
        <v>0</v>
      </c>
      <c r="N258" s="64">
        <f t="shared" si="61"/>
        <v>294282.01000000013</v>
      </c>
      <c r="O258" s="64">
        <v>0</v>
      </c>
      <c r="P258" s="64">
        <v>0</v>
      </c>
      <c r="Q258" s="64">
        <f t="shared" si="62"/>
        <v>0</v>
      </c>
      <c r="R258" s="64" t="str">
        <f t="shared" si="63"/>
        <v>No</v>
      </c>
      <c r="S258" s="65" t="str">
        <f t="shared" si="63"/>
        <v>No</v>
      </c>
      <c r="T258" s="66">
        <f>ROUND(INDEX(Summary!H:H,MATCH(H:H,Summary!A:A,0)),2)</f>
        <v>0.23</v>
      </c>
      <c r="U258" s="66">
        <f>ROUND(INDEX(Summary!I:I,MATCH(H:H,Summary!A:A,0)),2)</f>
        <v>0</v>
      </c>
      <c r="V258" s="67">
        <f t="shared" si="64"/>
        <v>269460.71371192613</v>
      </c>
      <c r="W258" s="67">
        <f t="shared" si="64"/>
        <v>0</v>
      </c>
      <c r="X258" s="64">
        <f t="shared" si="65"/>
        <v>269460.71371192613</v>
      </c>
      <c r="Y258" s="64" t="s">
        <v>202</v>
      </c>
      <c r="Z258" s="64" t="s">
        <v>202</v>
      </c>
      <c r="AA258" s="64" t="b">
        <f t="shared" si="70"/>
        <v>1</v>
      </c>
      <c r="AB258" s="64" t="str">
        <f t="shared" si="71"/>
        <v>No</v>
      </c>
      <c r="AC258" s="64" t="str">
        <f t="shared" si="71"/>
        <v>No</v>
      </c>
      <c r="AD258" s="64" t="str">
        <f t="shared" si="66"/>
        <v>No</v>
      </c>
      <c r="AE258" s="66">
        <f t="shared" si="72"/>
        <v>0</v>
      </c>
      <c r="AF258" s="66">
        <f t="shared" si="72"/>
        <v>0</v>
      </c>
      <c r="AG258" s="64">
        <f t="shared" si="73"/>
        <v>0</v>
      </c>
      <c r="AH258" s="64">
        <f t="shared" si="73"/>
        <v>0</v>
      </c>
      <c r="AI258" s="64">
        <f t="shared" si="67"/>
        <v>0</v>
      </c>
      <c r="AJ258" s="66">
        <v>0</v>
      </c>
      <c r="AK258" s="66">
        <v>0</v>
      </c>
      <c r="AL258" s="64">
        <f t="shared" si="74"/>
        <v>0</v>
      </c>
      <c r="AM258" s="64">
        <f t="shared" si="74"/>
        <v>0</v>
      </c>
      <c r="AN258" s="66">
        <f t="shared" si="75"/>
        <v>0.23</v>
      </c>
      <c r="AO258" s="66">
        <f t="shared" si="75"/>
        <v>0</v>
      </c>
      <c r="AP258" s="68">
        <f>IFERROR(INDEX('Encounters and MCO Fees'!Q:Q,MATCH(A:A,'Encounters and MCO Fees'!G:G,0)),0)</f>
        <v>269460.71371192613</v>
      </c>
      <c r="AQ258" s="68">
        <f>IFERROR(INDEX('Encounters and MCO Fees'!R:R,MATCH(A:A,'Encounters and MCO Fees'!G:G,0)),0)</f>
        <v>16439.247786138731</v>
      </c>
      <c r="AR258" s="68">
        <f t="shared" si="68"/>
        <v>285899.96149806486</v>
      </c>
      <c r="AS258" s="69">
        <f t="shared" si="69"/>
        <v>114400.01059383569</v>
      </c>
      <c r="AT258" s="69">
        <f>AS258*INDEX('IGT Commitment Suggestions'!H:H,MATCH(G:G,'IGT Commitment Suggestions'!A:A,0))</f>
        <v>55412.541281779049</v>
      </c>
      <c r="AU258" s="105">
        <f t="shared" si="76"/>
        <v>10999.09</v>
      </c>
    </row>
    <row r="259" spans="1:47" ht="23.25" x14ac:dyDescent="0.2">
      <c r="A259" s="60" t="s">
        <v>946</v>
      </c>
      <c r="B259" s="61" t="s">
        <v>946</v>
      </c>
      <c r="C259" s="61" t="s">
        <v>947</v>
      </c>
      <c r="D259" s="62" t="s">
        <v>947</v>
      </c>
      <c r="E259" s="63" t="s">
        <v>948</v>
      </c>
      <c r="F259" s="62" t="s">
        <v>657</v>
      </c>
      <c r="G259" s="62" t="s">
        <v>31</v>
      </c>
      <c r="H259" s="62" t="str">
        <f t="shared" si="59"/>
        <v>Non-State-Owned IMD MRSA West</v>
      </c>
      <c r="I259" s="64">
        <f>INDEX('Encounters and MCO Fees'!N:N,MATCH(A:A,'Encounters and MCO Fees'!G:G,0))</f>
        <v>945489.21028462262</v>
      </c>
      <c r="J259" s="64">
        <f>INDEX('Encounters and MCO Fees'!M:M,MATCH(A:A,'Encounters and MCO Fees'!G:G,0))</f>
        <v>0</v>
      </c>
      <c r="K259" s="64">
        <f t="shared" si="60"/>
        <v>945489.21028462262</v>
      </c>
      <c r="L259" s="64">
        <v>305914.20000000007</v>
      </c>
      <c r="M259" s="64">
        <v>0</v>
      </c>
      <c r="N259" s="64">
        <f t="shared" si="61"/>
        <v>305914.20000000007</v>
      </c>
      <c r="O259" s="64">
        <v>212450.57138069661</v>
      </c>
      <c r="P259" s="64">
        <v>0</v>
      </c>
      <c r="Q259" s="64">
        <f t="shared" si="62"/>
        <v>212450.57138069661</v>
      </c>
      <c r="R259" s="64" t="str">
        <f t="shared" si="63"/>
        <v>Yes</v>
      </c>
      <c r="S259" s="65" t="str">
        <f t="shared" si="63"/>
        <v>No</v>
      </c>
      <c r="T259" s="66">
        <f>ROUND(INDEX(Summary!H:H,MATCH(H:H,Summary!A:A,0)),2)</f>
        <v>0.23</v>
      </c>
      <c r="U259" s="66">
        <f>ROUND(INDEX(Summary!I:I,MATCH(H:H,Summary!A:A,0)),2)</f>
        <v>0</v>
      </c>
      <c r="V259" s="67">
        <f t="shared" si="64"/>
        <v>217462.51836546321</v>
      </c>
      <c r="W259" s="67">
        <f t="shared" si="64"/>
        <v>0</v>
      </c>
      <c r="X259" s="64">
        <f t="shared" si="65"/>
        <v>217462.51836546321</v>
      </c>
      <c r="Y259" s="64" t="s">
        <v>163</v>
      </c>
      <c r="Z259" s="64" t="s">
        <v>163</v>
      </c>
      <c r="AA259" s="64" t="b">
        <f t="shared" si="70"/>
        <v>1</v>
      </c>
      <c r="AB259" s="64" t="str">
        <f t="shared" si="71"/>
        <v>No</v>
      </c>
      <c r="AC259" s="64" t="str">
        <f t="shared" si="71"/>
        <v>No</v>
      </c>
      <c r="AD259" s="64" t="str">
        <f t="shared" si="66"/>
        <v>No</v>
      </c>
      <c r="AE259" s="66">
        <f t="shared" si="72"/>
        <v>0</v>
      </c>
      <c r="AF259" s="66">
        <f t="shared" si="72"/>
        <v>0</v>
      </c>
      <c r="AG259" s="64">
        <f t="shared" si="73"/>
        <v>0</v>
      </c>
      <c r="AH259" s="64">
        <f t="shared" si="73"/>
        <v>0</v>
      </c>
      <c r="AI259" s="64">
        <f t="shared" si="67"/>
        <v>0</v>
      </c>
      <c r="AJ259" s="66">
        <v>0</v>
      </c>
      <c r="AK259" s="66">
        <v>0</v>
      </c>
      <c r="AL259" s="64">
        <f t="shared" si="74"/>
        <v>0</v>
      </c>
      <c r="AM259" s="64">
        <f t="shared" si="74"/>
        <v>0</v>
      </c>
      <c r="AN259" s="66">
        <f t="shared" si="75"/>
        <v>0.23</v>
      </c>
      <c r="AO259" s="66">
        <f t="shared" si="75"/>
        <v>0</v>
      </c>
      <c r="AP259" s="68">
        <f>IFERROR(INDEX('Encounters and MCO Fees'!Q:Q,MATCH(A:A,'Encounters and MCO Fees'!G:G,0)),0)</f>
        <v>217462.51836546321</v>
      </c>
      <c r="AQ259" s="68">
        <f>IFERROR(INDEX('Encounters and MCO Fees'!R:R,MATCH(A:A,'Encounters and MCO Fees'!G:G,0)),0)</f>
        <v>13266.944091261683</v>
      </c>
      <c r="AR259" s="68">
        <f t="shared" si="68"/>
        <v>230729.4624567249</v>
      </c>
      <c r="AS259" s="69">
        <f t="shared" si="69"/>
        <v>92324.087107433923</v>
      </c>
      <c r="AT259" s="69">
        <f>AS259*INDEX('IGT Commitment Suggestions'!H:H,MATCH(G:G,'IGT Commitment Suggestions'!A:A,0))</f>
        <v>44719.508867063974</v>
      </c>
      <c r="AU259" s="105">
        <f t="shared" si="76"/>
        <v>8876.58</v>
      </c>
    </row>
    <row r="260" spans="1:47" x14ac:dyDescent="0.2">
      <c r="A260" s="60" t="s">
        <v>949</v>
      </c>
      <c r="B260" s="61" t="s">
        <v>949</v>
      </c>
      <c r="C260" s="61" t="s">
        <v>950</v>
      </c>
      <c r="D260" s="62" t="s">
        <v>950</v>
      </c>
      <c r="E260" s="63" t="s">
        <v>951</v>
      </c>
      <c r="F260" s="62" t="s">
        <v>621</v>
      </c>
      <c r="G260" s="62" t="s">
        <v>31</v>
      </c>
      <c r="H260" s="62" t="str">
        <f t="shared" si="59"/>
        <v>Rural MRSA West</v>
      </c>
      <c r="I260" s="64">
        <f>INDEX('Encounters and MCO Fees'!N:N,MATCH(A:A,'Encounters and MCO Fees'!G:G,0))</f>
        <v>946125.11542374513</v>
      </c>
      <c r="J260" s="64">
        <f>INDEX('Encounters and MCO Fees'!M:M,MATCH(A:A,'Encounters and MCO Fees'!G:G,0))</f>
        <v>457315.53219937353</v>
      </c>
      <c r="K260" s="64">
        <f t="shared" si="60"/>
        <v>1403440.6476231187</v>
      </c>
      <c r="L260" s="64">
        <v>272012.65128655755</v>
      </c>
      <c r="M260" s="64">
        <v>34391.626251702633</v>
      </c>
      <c r="N260" s="64">
        <f t="shared" si="61"/>
        <v>306404.27753826021</v>
      </c>
      <c r="O260" s="64">
        <v>-294508.58650043921</v>
      </c>
      <c r="P260" s="64">
        <v>-7107.7151643857651</v>
      </c>
      <c r="Q260" s="64">
        <f t="shared" si="62"/>
        <v>-301616.30166482495</v>
      </c>
      <c r="R260" s="64" t="str">
        <f t="shared" si="63"/>
        <v>No</v>
      </c>
      <c r="S260" s="65" t="str">
        <f t="shared" si="63"/>
        <v>No</v>
      </c>
      <c r="T260" s="66">
        <f>ROUND(INDEX(Summary!H:H,MATCH(H:H,Summary!A:A,0)),2)</f>
        <v>0.03</v>
      </c>
      <c r="U260" s="66">
        <f>ROUND(INDEX(Summary!I:I,MATCH(H:H,Summary!A:A,0)),2)</f>
        <v>0.21</v>
      </c>
      <c r="V260" s="67">
        <f t="shared" si="64"/>
        <v>28383.753462712353</v>
      </c>
      <c r="W260" s="67">
        <f t="shared" si="64"/>
        <v>96036.261761868431</v>
      </c>
      <c r="X260" s="64">
        <f t="shared" si="65"/>
        <v>124420.01522458078</v>
      </c>
      <c r="Y260" s="64" t="s">
        <v>163</v>
      </c>
      <c r="Z260" s="64" t="s">
        <v>163</v>
      </c>
      <c r="AA260" s="64" t="b">
        <f t="shared" si="70"/>
        <v>1</v>
      </c>
      <c r="AB260" s="64" t="str">
        <f t="shared" si="71"/>
        <v>No</v>
      </c>
      <c r="AC260" s="64" t="str">
        <f t="shared" si="71"/>
        <v>No</v>
      </c>
      <c r="AD260" s="64" t="str">
        <f t="shared" si="66"/>
        <v>No</v>
      </c>
      <c r="AE260" s="66">
        <f t="shared" si="72"/>
        <v>0</v>
      </c>
      <c r="AF260" s="66">
        <f t="shared" si="72"/>
        <v>0</v>
      </c>
      <c r="AG260" s="64">
        <f t="shared" si="73"/>
        <v>0</v>
      </c>
      <c r="AH260" s="64">
        <f t="shared" si="73"/>
        <v>0</v>
      </c>
      <c r="AI260" s="64">
        <f t="shared" si="67"/>
        <v>0</v>
      </c>
      <c r="AJ260" s="66">
        <v>0</v>
      </c>
      <c r="AK260" s="66">
        <v>0</v>
      </c>
      <c r="AL260" s="64">
        <f t="shared" si="74"/>
        <v>0</v>
      </c>
      <c r="AM260" s="64">
        <f t="shared" si="74"/>
        <v>0</v>
      </c>
      <c r="AN260" s="66">
        <f t="shared" si="75"/>
        <v>0.03</v>
      </c>
      <c r="AO260" s="66">
        <f t="shared" si="75"/>
        <v>0.21</v>
      </c>
      <c r="AP260" s="68">
        <f>IFERROR(INDEX('Encounters and MCO Fees'!Q:Q,MATCH(A:A,'Encounters and MCO Fees'!G:G,0)),0)</f>
        <v>124420.01522458078</v>
      </c>
      <c r="AQ260" s="68">
        <f>IFERROR(INDEX('Encounters and MCO Fees'!R:R,MATCH(A:A,'Encounters and MCO Fees'!G:G,0)),0)</f>
        <v>7618.0361663139438</v>
      </c>
      <c r="AR260" s="68">
        <f t="shared" si="68"/>
        <v>132038.05139089472</v>
      </c>
      <c r="AS260" s="69">
        <f t="shared" si="69"/>
        <v>52833.705883552619</v>
      </c>
      <c r="AT260" s="69">
        <f>AS260*INDEX('IGT Commitment Suggestions'!H:H,MATCH(G:G,'IGT Commitment Suggestions'!A:A,0))</f>
        <v>25591.342982790644</v>
      </c>
      <c r="AU260" s="105">
        <f t="shared" si="76"/>
        <v>5079.74</v>
      </c>
    </row>
    <row r="261" spans="1:47" x14ac:dyDescent="0.2">
      <c r="A261" s="60" t="s">
        <v>952</v>
      </c>
      <c r="B261" s="61" t="s">
        <v>952</v>
      </c>
      <c r="C261" s="61" t="s">
        <v>953</v>
      </c>
      <c r="D261" s="62" t="s">
        <v>953</v>
      </c>
      <c r="E261" s="63" t="s">
        <v>954</v>
      </c>
      <c r="F261" s="62" t="s">
        <v>621</v>
      </c>
      <c r="G261" s="62" t="s">
        <v>31</v>
      </c>
      <c r="H261" s="62" t="str">
        <f t="shared" ref="H261:H324" si="77">CONCATENATE(F261," ",G261)</f>
        <v>Rural MRSA West</v>
      </c>
      <c r="I261" s="64">
        <f>INDEX('Encounters and MCO Fees'!N:N,MATCH(A:A,'Encounters and MCO Fees'!G:G,0))</f>
        <v>974744.65536097204</v>
      </c>
      <c r="J261" s="64">
        <f>INDEX('Encounters and MCO Fees'!M:M,MATCH(A:A,'Encounters and MCO Fees'!G:G,0))</f>
        <v>497523.22019752779</v>
      </c>
      <c r="K261" s="64">
        <f t="shared" ref="K261:K324" si="78">I261+J261</f>
        <v>1472267.8755584997</v>
      </c>
      <c r="L261" s="64">
        <v>-16159.310164283146</v>
      </c>
      <c r="M261" s="64">
        <v>-78990.942013504304</v>
      </c>
      <c r="N261" s="64">
        <f t="shared" ref="N261:N324" si="79">+L261+M261</f>
        <v>-95150.25217778745</v>
      </c>
      <c r="O261" s="64">
        <v>88960.998683504993</v>
      </c>
      <c r="P261" s="64">
        <v>298472.9902819834</v>
      </c>
      <c r="Q261" s="64">
        <f t="shared" ref="Q261:Q324" si="80">O261+P261</f>
        <v>387433.98896548839</v>
      </c>
      <c r="R261" s="64" t="str">
        <f t="shared" ref="R261:S324" si="81">IF(O261&gt;0,"Yes","No")</f>
        <v>Yes</v>
      </c>
      <c r="S261" s="65" t="str">
        <f t="shared" si="81"/>
        <v>Yes</v>
      </c>
      <c r="T261" s="66">
        <f>ROUND(INDEX(Summary!H:H,MATCH(H:H,Summary!A:A,0)),2)</f>
        <v>0.03</v>
      </c>
      <c r="U261" s="66">
        <f>ROUND(INDEX(Summary!I:I,MATCH(H:H,Summary!A:A,0)),2)</f>
        <v>0.21</v>
      </c>
      <c r="V261" s="67">
        <f t="shared" ref="V261:W324" si="82">+T261*I261</f>
        <v>29242.339660829159</v>
      </c>
      <c r="W261" s="67">
        <f t="shared" si="82"/>
        <v>104479.87624148083</v>
      </c>
      <c r="X261" s="64">
        <f t="shared" ref="X261:X324" si="83">+V261+W261</f>
        <v>133722.21590230998</v>
      </c>
      <c r="Y261" s="64" t="s">
        <v>163</v>
      </c>
      <c r="Z261" s="64" t="s">
        <v>163</v>
      </c>
      <c r="AA261" s="64" t="b">
        <f t="shared" si="70"/>
        <v>1</v>
      </c>
      <c r="AB261" s="64" t="str">
        <f t="shared" si="71"/>
        <v>No</v>
      </c>
      <c r="AC261" s="64" t="str">
        <f t="shared" si="71"/>
        <v>Yes</v>
      </c>
      <c r="AD261" s="64" t="str">
        <f t="shared" ref="AD261:AD324" si="84">IF(AI261&gt;0,"Yes","No")</f>
        <v>Yes</v>
      </c>
      <c r="AE261" s="66">
        <f t="shared" si="72"/>
        <v>0.04</v>
      </c>
      <c r="AF261" s="66">
        <f t="shared" si="72"/>
        <v>0.27</v>
      </c>
      <c r="AG261" s="64">
        <f t="shared" si="73"/>
        <v>38989.786214438886</v>
      </c>
      <c r="AH261" s="64">
        <f t="shared" si="73"/>
        <v>134331.2694533325</v>
      </c>
      <c r="AI261" s="64">
        <f t="shared" ref="AI261:AI324" si="85">AG261+AH261</f>
        <v>173321.05566777138</v>
      </c>
      <c r="AJ261" s="66">
        <v>0</v>
      </c>
      <c r="AK261" s="66">
        <v>0.22</v>
      </c>
      <c r="AL261" s="64">
        <f t="shared" si="74"/>
        <v>0</v>
      </c>
      <c r="AM261" s="64">
        <f t="shared" si="74"/>
        <v>109455.10844345612</v>
      </c>
      <c r="AN261" s="66">
        <f t="shared" si="75"/>
        <v>0.03</v>
      </c>
      <c r="AO261" s="66">
        <f t="shared" si="75"/>
        <v>0.43</v>
      </c>
      <c r="AP261" s="68">
        <f>IFERROR(INDEX('Encounters and MCO Fees'!Q:Q,MATCH(A:A,'Encounters and MCO Fees'!G:G,0)),0)</f>
        <v>243177.3243457661</v>
      </c>
      <c r="AQ261" s="68">
        <f>IFERROR(INDEX('Encounters and MCO Fees'!R:R,MATCH(A:A,'Encounters and MCO Fees'!G:G,0)),0)</f>
        <v>14885.472268583842</v>
      </c>
      <c r="AR261" s="68">
        <f t="shared" ref="AR261:AR324" si="86">AP261+AQ261</f>
        <v>258062.79661434994</v>
      </c>
      <c r="AS261" s="69">
        <f t="shared" ref="AS261:AS324" si="87">$AS$2*AR261*1.08</f>
        <v>103261.24743726601</v>
      </c>
      <c r="AT261" s="69">
        <f>AS261*INDEX('IGT Commitment Suggestions'!H:H,MATCH(G:G,'IGT Commitment Suggestions'!A:A,0))</f>
        <v>50017.199357967766</v>
      </c>
      <c r="AU261" s="105">
        <f t="shared" si="76"/>
        <v>9928.15</v>
      </c>
    </row>
    <row r="262" spans="1:47" ht="23.25" x14ac:dyDescent="0.2">
      <c r="A262" s="60" t="s">
        <v>955</v>
      </c>
      <c r="B262" s="61" t="s">
        <v>955</v>
      </c>
      <c r="C262" s="61" t="s">
        <v>956</v>
      </c>
      <c r="D262" s="62" t="s">
        <v>956</v>
      </c>
      <c r="E262" s="63" t="s">
        <v>957</v>
      </c>
      <c r="F262" s="62" t="s">
        <v>657</v>
      </c>
      <c r="G262" s="62" t="s">
        <v>25</v>
      </c>
      <c r="H262" s="62" t="str">
        <f t="shared" si="77"/>
        <v>Non-State-Owned IMD Harris</v>
      </c>
      <c r="I262" s="64">
        <f>INDEX('Encounters and MCO Fees'!N:N,MATCH(A:A,'Encounters and MCO Fees'!G:G,0))</f>
        <v>1277858.6666193886</v>
      </c>
      <c r="J262" s="64">
        <f>INDEX('Encounters and MCO Fees'!M:M,MATCH(A:A,'Encounters and MCO Fees'!G:G,0))</f>
        <v>0</v>
      </c>
      <c r="K262" s="64">
        <f t="shared" si="78"/>
        <v>1277858.6666193886</v>
      </c>
      <c r="L262" s="64">
        <v>334510.88000000035</v>
      </c>
      <c r="M262" s="64">
        <v>0</v>
      </c>
      <c r="N262" s="64">
        <f t="shared" si="79"/>
        <v>334510.88000000035</v>
      </c>
      <c r="O262" s="64">
        <v>0</v>
      </c>
      <c r="P262" s="64">
        <v>0</v>
      </c>
      <c r="Q262" s="64">
        <f t="shared" si="80"/>
        <v>0</v>
      </c>
      <c r="R262" s="64" t="str">
        <f t="shared" si="81"/>
        <v>No</v>
      </c>
      <c r="S262" s="65" t="str">
        <f t="shared" si="81"/>
        <v>No</v>
      </c>
      <c r="T262" s="66">
        <f>ROUND(INDEX(Summary!H:H,MATCH(H:H,Summary!A:A,0)),2)</f>
        <v>0.22</v>
      </c>
      <c r="U262" s="66">
        <f>ROUND(INDEX(Summary!I:I,MATCH(H:H,Summary!A:A,0)),2)</f>
        <v>0</v>
      </c>
      <c r="V262" s="67">
        <f t="shared" si="82"/>
        <v>281128.90665626549</v>
      </c>
      <c r="W262" s="67">
        <f t="shared" si="82"/>
        <v>0</v>
      </c>
      <c r="X262" s="64">
        <f t="shared" si="83"/>
        <v>281128.90665626549</v>
      </c>
      <c r="Y262" s="64" t="s">
        <v>202</v>
      </c>
      <c r="Z262" s="64" t="s">
        <v>202</v>
      </c>
      <c r="AA262" s="64" t="b">
        <f t="shared" ref="AA262:AA325" si="88">Y262=Z262</f>
        <v>1</v>
      </c>
      <c r="AB262" s="64" t="str">
        <f t="shared" ref="AB262:AC325" si="89">IF(AL262&gt;0,"Yes","No")</f>
        <v>No</v>
      </c>
      <c r="AC262" s="64" t="str">
        <f t="shared" si="89"/>
        <v>No</v>
      </c>
      <c r="AD262" s="64" t="str">
        <f t="shared" si="84"/>
        <v>No</v>
      </c>
      <c r="AE262" s="66">
        <f t="shared" ref="AE262:AF325" si="90">IFERROR(ROUND(IF(I262&gt;0,IF(O262&gt;0,$R$3*MAX(O262-V262,0),0),0)/I262,2),0)</f>
        <v>0</v>
      </c>
      <c r="AF262" s="66">
        <f t="shared" si="90"/>
        <v>0</v>
      </c>
      <c r="AG262" s="64">
        <f t="shared" ref="AG262:AH325" si="91">AE262*I262</f>
        <v>0</v>
      </c>
      <c r="AH262" s="64">
        <f t="shared" si="91"/>
        <v>0</v>
      </c>
      <c r="AI262" s="64">
        <f t="shared" si="85"/>
        <v>0</v>
      </c>
      <c r="AJ262" s="66">
        <v>0</v>
      </c>
      <c r="AK262" s="66">
        <v>0</v>
      </c>
      <c r="AL262" s="64">
        <f t="shared" ref="AL262:AM325" si="92">I262*AJ262</f>
        <v>0</v>
      </c>
      <c r="AM262" s="64">
        <f t="shared" si="92"/>
        <v>0</v>
      </c>
      <c r="AN262" s="66">
        <f t="shared" ref="AN262:AO325" si="93">T262+AJ262</f>
        <v>0.22</v>
      </c>
      <c r="AO262" s="66">
        <f t="shared" si="93"/>
        <v>0</v>
      </c>
      <c r="AP262" s="68">
        <f>IFERROR(INDEX('Encounters and MCO Fees'!Q:Q,MATCH(A:A,'Encounters and MCO Fees'!G:G,0)),0)</f>
        <v>281128.90665626549</v>
      </c>
      <c r="AQ262" s="68">
        <f>IFERROR(INDEX('Encounters and MCO Fees'!R:R,MATCH(A:A,'Encounters and MCO Fees'!G:G,0)),0)</f>
        <v>17151.100406085166</v>
      </c>
      <c r="AR262" s="68">
        <f t="shared" si="86"/>
        <v>298280.00706235063</v>
      </c>
      <c r="AS262" s="69">
        <f t="shared" si="87"/>
        <v>119353.76202592901</v>
      </c>
      <c r="AT262" s="69">
        <f>AS262*INDEX('IGT Commitment Suggestions'!H:H,MATCH(G:G,'IGT Commitment Suggestions'!A:A,0))</f>
        <v>52470.336296508132</v>
      </c>
      <c r="AU262" s="105">
        <f t="shared" ref="AU262:AU325" si="94">ROUND((AT262/$AT$3)*$AU$3,2)</f>
        <v>10415.08</v>
      </c>
    </row>
    <row r="263" spans="1:47" x14ac:dyDescent="0.2">
      <c r="A263" s="60" t="s">
        <v>958</v>
      </c>
      <c r="B263" s="61" t="s">
        <v>959</v>
      </c>
      <c r="C263" s="61" t="s">
        <v>960</v>
      </c>
      <c r="D263" s="63" t="s">
        <v>960</v>
      </c>
      <c r="E263" s="72" t="s">
        <v>961</v>
      </c>
      <c r="F263" s="62" t="s">
        <v>621</v>
      </c>
      <c r="G263" s="62" t="s">
        <v>31</v>
      </c>
      <c r="H263" s="62" t="str">
        <f t="shared" si="77"/>
        <v>Rural MRSA West</v>
      </c>
      <c r="I263" s="64">
        <f>INDEX('Encounters and MCO Fees'!N:N,MATCH(A:A,'Encounters and MCO Fees'!G:G,0))</f>
        <v>648330.40088397719</v>
      </c>
      <c r="J263" s="64">
        <f>INDEX('Encounters and MCO Fees'!M:M,MATCH(A:A,'Encounters and MCO Fees'!G:G,0))</f>
        <v>1034020.056222897</v>
      </c>
      <c r="K263" s="64">
        <f t="shared" si="78"/>
        <v>1682350.4571068743</v>
      </c>
      <c r="L263" s="64">
        <v>444403.16514319921</v>
      </c>
      <c r="M263" s="64">
        <v>-126092.24724403018</v>
      </c>
      <c r="N263" s="64">
        <f t="shared" si="79"/>
        <v>318310.91789916903</v>
      </c>
      <c r="O263" s="64">
        <v>-33043.317781327263</v>
      </c>
      <c r="P263" s="64">
        <v>390735.03662254801</v>
      </c>
      <c r="Q263" s="64">
        <f t="shared" si="80"/>
        <v>357691.71884122072</v>
      </c>
      <c r="R263" s="64" t="str">
        <f t="shared" si="81"/>
        <v>No</v>
      </c>
      <c r="S263" s="65" t="str">
        <f t="shared" si="81"/>
        <v>Yes</v>
      </c>
      <c r="T263" s="66">
        <f>ROUND(INDEX(Summary!H:H,MATCH(H:H,Summary!A:A,0)),2)</f>
        <v>0.03</v>
      </c>
      <c r="U263" s="66">
        <f>ROUND(INDEX(Summary!I:I,MATCH(H:H,Summary!A:A,0)),2)</f>
        <v>0.21</v>
      </c>
      <c r="V263" s="67">
        <f t="shared" si="82"/>
        <v>19449.912026519316</v>
      </c>
      <c r="W263" s="67">
        <f t="shared" si="82"/>
        <v>217144.21180680837</v>
      </c>
      <c r="X263" s="64">
        <f t="shared" si="83"/>
        <v>236594.12383332767</v>
      </c>
      <c r="Y263" s="64" t="s">
        <v>163</v>
      </c>
      <c r="Z263" s="64" t="s">
        <v>163</v>
      </c>
      <c r="AA263" s="64" t="b">
        <f t="shared" si="88"/>
        <v>1</v>
      </c>
      <c r="AB263" s="64" t="str">
        <f t="shared" si="89"/>
        <v>No</v>
      </c>
      <c r="AC263" s="64" t="str">
        <f t="shared" si="89"/>
        <v>Yes</v>
      </c>
      <c r="AD263" s="64" t="str">
        <f t="shared" si="84"/>
        <v>Yes</v>
      </c>
      <c r="AE263" s="66">
        <f t="shared" si="90"/>
        <v>0</v>
      </c>
      <c r="AF263" s="66">
        <f t="shared" si="90"/>
        <v>0.12</v>
      </c>
      <c r="AG263" s="64">
        <f t="shared" si="91"/>
        <v>0</v>
      </c>
      <c r="AH263" s="64">
        <f t="shared" si="91"/>
        <v>124082.40674674764</v>
      </c>
      <c r="AI263" s="64">
        <f t="shared" si="85"/>
        <v>124082.40674674764</v>
      </c>
      <c r="AJ263" s="66">
        <v>0</v>
      </c>
      <c r="AK263" s="66">
        <v>0.09</v>
      </c>
      <c r="AL263" s="64">
        <f t="shared" si="92"/>
        <v>0</v>
      </c>
      <c r="AM263" s="64">
        <f t="shared" si="92"/>
        <v>93061.805060060724</v>
      </c>
      <c r="AN263" s="66">
        <f t="shared" si="93"/>
        <v>0.03</v>
      </c>
      <c r="AO263" s="66">
        <f t="shared" si="93"/>
        <v>0.3</v>
      </c>
      <c r="AP263" s="68">
        <f>IFERROR(INDEX('Encounters and MCO Fees'!Q:Q,MATCH(A:A,'Encounters and MCO Fees'!G:G,0)),0)</f>
        <v>329655.92889338842</v>
      </c>
      <c r="AQ263" s="68">
        <f>IFERROR(INDEX('Encounters and MCO Fees'!R:R,MATCH(A:A,'Encounters and MCO Fees'!G:G,0)),0)</f>
        <v>20277.990025259951</v>
      </c>
      <c r="AR263" s="68">
        <f t="shared" si="86"/>
        <v>349933.91891864839</v>
      </c>
      <c r="AS263" s="69">
        <f t="shared" si="87"/>
        <v>140022.55831610798</v>
      </c>
      <c r="AT263" s="69">
        <f>AS263*INDEX('IGT Commitment Suggestions'!H:H,MATCH(G:G,'IGT Commitment Suggestions'!A:A,0))</f>
        <v>67823.470931476768</v>
      </c>
      <c r="AU263" s="105">
        <f t="shared" si="94"/>
        <v>13462.6</v>
      </c>
    </row>
    <row r="264" spans="1:47" x14ac:dyDescent="0.2">
      <c r="A264" s="60" t="s">
        <v>962</v>
      </c>
      <c r="B264" s="61" t="s">
        <v>962</v>
      </c>
      <c r="C264" s="61" t="s">
        <v>963</v>
      </c>
      <c r="D264" s="62" t="s">
        <v>963</v>
      </c>
      <c r="E264" s="63" t="s">
        <v>964</v>
      </c>
      <c r="F264" s="62" t="s">
        <v>621</v>
      </c>
      <c r="G264" s="62" t="s">
        <v>31</v>
      </c>
      <c r="H264" s="62" t="str">
        <f t="shared" si="77"/>
        <v>Rural MRSA West</v>
      </c>
      <c r="I264" s="64">
        <f>INDEX('Encounters and MCO Fees'!N:N,MATCH(A:A,'Encounters and MCO Fees'!G:G,0))</f>
        <v>209853.44210633455</v>
      </c>
      <c r="J264" s="64">
        <f>INDEX('Encounters and MCO Fees'!M:M,MATCH(A:A,'Encounters and MCO Fees'!G:G,0))</f>
        <v>791129.01219977404</v>
      </c>
      <c r="K264" s="64">
        <f t="shared" si="78"/>
        <v>1000982.4543061086</v>
      </c>
      <c r="L264" s="64">
        <v>205846.63982745662</v>
      </c>
      <c r="M264" s="64">
        <v>116127.92977038951</v>
      </c>
      <c r="N264" s="64">
        <f t="shared" si="79"/>
        <v>321974.56959784613</v>
      </c>
      <c r="O264" s="64">
        <v>44789.446112265578</v>
      </c>
      <c r="P264" s="64">
        <v>-33136.626606702746</v>
      </c>
      <c r="Q264" s="64">
        <f t="shared" si="80"/>
        <v>11652.819505562831</v>
      </c>
      <c r="R264" s="64" t="str">
        <f t="shared" si="81"/>
        <v>Yes</v>
      </c>
      <c r="S264" s="65" t="str">
        <f t="shared" si="81"/>
        <v>No</v>
      </c>
      <c r="T264" s="66">
        <f>ROUND(INDEX(Summary!H:H,MATCH(H:H,Summary!A:A,0)),2)</f>
        <v>0.03</v>
      </c>
      <c r="U264" s="66">
        <f>ROUND(INDEX(Summary!I:I,MATCH(H:H,Summary!A:A,0)),2)</f>
        <v>0.21</v>
      </c>
      <c r="V264" s="67">
        <f t="shared" si="82"/>
        <v>6295.6032631900362</v>
      </c>
      <c r="W264" s="67">
        <f t="shared" si="82"/>
        <v>166137.09256195254</v>
      </c>
      <c r="X264" s="64">
        <f t="shared" si="83"/>
        <v>172432.69582514258</v>
      </c>
      <c r="Y264" s="64" t="s">
        <v>163</v>
      </c>
      <c r="Z264" s="64" t="s">
        <v>163</v>
      </c>
      <c r="AA264" s="64" t="b">
        <f t="shared" si="88"/>
        <v>1</v>
      </c>
      <c r="AB264" s="64" t="str">
        <f t="shared" si="89"/>
        <v>No</v>
      </c>
      <c r="AC264" s="64" t="str">
        <f t="shared" si="89"/>
        <v>No</v>
      </c>
      <c r="AD264" s="64" t="str">
        <f t="shared" si="84"/>
        <v>Yes</v>
      </c>
      <c r="AE264" s="66">
        <f t="shared" si="90"/>
        <v>0.13</v>
      </c>
      <c r="AF264" s="66">
        <f t="shared" si="90"/>
        <v>0</v>
      </c>
      <c r="AG264" s="64">
        <f t="shared" si="91"/>
        <v>27280.947473823493</v>
      </c>
      <c r="AH264" s="64">
        <f t="shared" si="91"/>
        <v>0</v>
      </c>
      <c r="AI264" s="64">
        <f t="shared" si="85"/>
        <v>27280.947473823493</v>
      </c>
      <c r="AJ264" s="66">
        <v>0</v>
      </c>
      <c r="AK264" s="66">
        <v>0</v>
      </c>
      <c r="AL264" s="64">
        <f t="shared" si="92"/>
        <v>0</v>
      </c>
      <c r="AM264" s="64">
        <f t="shared" si="92"/>
        <v>0</v>
      </c>
      <c r="AN264" s="66">
        <f t="shared" si="93"/>
        <v>0.03</v>
      </c>
      <c r="AO264" s="66">
        <f t="shared" si="93"/>
        <v>0.21</v>
      </c>
      <c r="AP264" s="68">
        <f>IFERROR(INDEX('Encounters and MCO Fees'!Q:Q,MATCH(A:A,'Encounters and MCO Fees'!G:G,0)),0)</f>
        <v>172432.69582514258</v>
      </c>
      <c r="AQ264" s="68">
        <f>IFERROR(INDEX('Encounters and MCO Fees'!R:R,MATCH(A:A,'Encounters and MCO Fees'!G:G,0)),0)</f>
        <v>10595.632629695659</v>
      </c>
      <c r="AR264" s="68">
        <f t="shared" si="86"/>
        <v>183028.32845483825</v>
      </c>
      <c r="AS264" s="69">
        <f t="shared" si="87"/>
        <v>73236.955347918993</v>
      </c>
      <c r="AT264" s="69">
        <f>AS264*INDEX('IGT Commitment Suggestions'!H:H,MATCH(G:G,'IGT Commitment Suggestions'!A:A,0))</f>
        <v>35474.173389517535</v>
      </c>
      <c r="AU264" s="105">
        <f t="shared" si="94"/>
        <v>7041.43</v>
      </c>
    </row>
    <row r="265" spans="1:47" ht="23.25" x14ac:dyDescent="0.2">
      <c r="A265" s="60" t="s">
        <v>965</v>
      </c>
      <c r="B265" s="61" t="s">
        <v>965</v>
      </c>
      <c r="C265" s="61" t="s">
        <v>966</v>
      </c>
      <c r="D265" s="62" t="s">
        <v>966</v>
      </c>
      <c r="E265" s="63" t="s">
        <v>967</v>
      </c>
      <c r="F265" s="62" t="s">
        <v>162</v>
      </c>
      <c r="G265" s="62" t="s">
        <v>23</v>
      </c>
      <c r="H265" s="62" t="str">
        <f t="shared" si="77"/>
        <v>Urban Dallas</v>
      </c>
      <c r="I265" s="64">
        <f>INDEX('Encounters and MCO Fees'!N:N,MATCH(A:A,'Encounters and MCO Fees'!G:G,0))</f>
        <v>285610.38896536594</v>
      </c>
      <c r="J265" s="64">
        <f>INDEX('Encounters and MCO Fees'!M:M,MATCH(A:A,'Encounters and MCO Fees'!G:G,0))</f>
        <v>0</v>
      </c>
      <c r="K265" s="64">
        <f t="shared" si="78"/>
        <v>285610.38896536594</v>
      </c>
      <c r="L265" s="64">
        <v>259071.0412792603</v>
      </c>
      <c r="M265" s="64">
        <v>0</v>
      </c>
      <c r="N265" s="64">
        <f t="shared" si="79"/>
        <v>259071.0412792603</v>
      </c>
      <c r="O265" s="64">
        <v>76958.965674236882</v>
      </c>
      <c r="P265" s="64">
        <v>0</v>
      </c>
      <c r="Q265" s="64">
        <f t="shared" si="80"/>
        <v>76958.965674236882</v>
      </c>
      <c r="R265" s="64" t="str">
        <f t="shared" si="81"/>
        <v>Yes</v>
      </c>
      <c r="S265" s="65" t="str">
        <f t="shared" si="81"/>
        <v>No</v>
      </c>
      <c r="T265" s="66">
        <f>ROUND(INDEX(Summary!H:H,MATCH(H:H,Summary!A:A,0)),2)</f>
        <v>0.68</v>
      </c>
      <c r="U265" s="66">
        <f>ROUND(INDEX(Summary!I:I,MATCH(H:H,Summary!A:A,0)),2)</f>
        <v>0.39</v>
      </c>
      <c r="V265" s="67">
        <f t="shared" si="82"/>
        <v>194215.06449644885</v>
      </c>
      <c r="W265" s="67">
        <f t="shared" si="82"/>
        <v>0</v>
      </c>
      <c r="X265" s="64">
        <f t="shared" si="83"/>
        <v>194215.06449644885</v>
      </c>
      <c r="Y265" s="64" t="s">
        <v>163</v>
      </c>
      <c r="Z265" s="64" t="s">
        <v>163</v>
      </c>
      <c r="AA265" s="64" t="b">
        <f t="shared" si="88"/>
        <v>1</v>
      </c>
      <c r="AB265" s="64" t="str">
        <f t="shared" si="89"/>
        <v>No</v>
      </c>
      <c r="AC265" s="64" t="str">
        <f t="shared" si="89"/>
        <v>No</v>
      </c>
      <c r="AD265" s="64" t="str">
        <f t="shared" si="84"/>
        <v>No</v>
      </c>
      <c r="AE265" s="66">
        <f t="shared" si="90"/>
        <v>0</v>
      </c>
      <c r="AF265" s="66">
        <f t="shared" si="90"/>
        <v>0</v>
      </c>
      <c r="AG265" s="64">
        <f t="shared" si="91"/>
        <v>0</v>
      </c>
      <c r="AH265" s="64">
        <f t="shared" si="91"/>
        <v>0</v>
      </c>
      <c r="AI265" s="64">
        <f t="shared" si="85"/>
        <v>0</v>
      </c>
      <c r="AJ265" s="66">
        <v>0</v>
      </c>
      <c r="AK265" s="66">
        <v>0</v>
      </c>
      <c r="AL265" s="64">
        <f t="shared" si="92"/>
        <v>0</v>
      </c>
      <c r="AM265" s="64">
        <f t="shared" si="92"/>
        <v>0</v>
      </c>
      <c r="AN265" s="66">
        <f t="shared" si="93"/>
        <v>0.68</v>
      </c>
      <c r="AO265" s="66">
        <f t="shared" si="93"/>
        <v>0.39</v>
      </c>
      <c r="AP265" s="68">
        <f>IFERROR(INDEX('Encounters and MCO Fees'!Q:Q,MATCH(A:A,'Encounters and MCO Fees'!G:G,0)),0)</f>
        <v>194215.06449644885</v>
      </c>
      <c r="AQ265" s="68">
        <f>IFERROR(INDEX('Encounters and MCO Fees'!R:R,MATCH(A:A,'Encounters and MCO Fees'!G:G,0)),0)</f>
        <v>12396.706244454183</v>
      </c>
      <c r="AR265" s="68">
        <f t="shared" si="86"/>
        <v>206611.77074090304</v>
      </c>
      <c r="AS265" s="69">
        <f t="shared" si="87"/>
        <v>82673.633944264962</v>
      </c>
      <c r="AT265" s="69">
        <f>AS265*INDEX('IGT Commitment Suggestions'!H:H,MATCH(G:G,'IGT Commitment Suggestions'!A:A,0))</f>
        <v>40647.512610505408</v>
      </c>
      <c r="AU265" s="105">
        <f t="shared" si="94"/>
        <v>8068.31</v>
      </c>
    </row>
    <row r="266" spans="1:47" x14ac:dyDescent="0.2">
      <c r="A266" s="60" t="s">
        <v>968</v>
      </c>
      <c r="B266" s="61" t="s">
        <v>968</v>
      </c>
      <c r="C266" s="61" t="s">
        <v>969</v>
      </c>
      <c r="D266" s="62" t="s">
        <v>969</v>
      </c>
      <c r="E266" s="63" t="s">
        <v>970</v>
      </c>
      <c r="F266" s="62" t="s">
        <v>621</v>
      </c>
      <c r="G266" s="62" t="s">
        <v>30</v>
      </c>
      <c r="H266" s="62" t="str">
        <f t="shared" si="77"/>
        <v>Rural MRSA Northeast</v>
      </c>
      <c r="I266" s="64">
        <f>INDEX('Encounters and MCO Fees'!N:N,MATCH(A:A,'Encounters and MCO Fees'!G:G,0))</f>
        <v>1527956.770937762</v>
      </c>
      <c r="J266" s="64">
        <f>INDEX('Encounters and MCO Fees'!M:M,MATCH(A:A,'Encounters and MCO Fees'!G:G,0))</f>
        <v>289206.13210828725</v>
      </c>
      <c r="K266" s="64">
        <f t="shared" si="78"/>
        <v>1817162.9030460492</v>
      </c>
      <c r="L266" s="64">
        <v>48302.410201525483</v>
      </c>
      <c r="M266" s="64">
        <v>124035.89957978413</v>
      </c>
      <c r="N266" s="64">
        <f t="shared" si="79"/>
        <v>172338.30978130962</v>
      </c>
      <c r="O266" s="64">
        <v>0</v>
      </c>
      <c r="P266" s="64">
        <v>0</v>
      </c>
      <c r="Q266" s="64">
        <f t="shared" si="80"/>
        <v>0</v>
      </c>
      <c r="R266" s="64" t="str">
        <f t="shared" si="81"/>
        <v>No</v>
      </c>
      <c r="S266" s="65" t="str">
        <f t="shared" si="81"/>
        <v>No</v>
      </c>
      <c r="T266" s="66">
        <f>ROUND(INDEX(Summary!H:H,MATCH(H:H,Summary!A:A,0)),2)</f>
        <v>0</v>
      </c>
      <c r="U266" s="66">
        <f>ROUND(INDEX(Summary!I:I,MATCH(H:H,Summary!A:A,0)),2)</f>
        <v>0.32</v>
      </c>
      <c r="V266" s="67">
        <f t="shared" si="82"/>
        <v>0</v>
      </c>
      <c r="W266" s="67">
        <f t="shared" si="82"/>
        <v>92545.962274651916</v>
      </c>
      <c r="X266" s="64">
        <f t="shared" si="83"/>
        <v>92545.962274651916</v>
      </c>
      <c r="Y266" s="64" t="s">
        <v>202</v>
      </c>
      <c r="Z266" s="64" t="s">
        <v>202</v>
      </c>
      <c r="AA266" s="64" t="b">
        <f t="shared" si="88"/>
        <v>1</v>
      </c>
      <c r="AB266" s="64" t="str">
        <f t="shared" si="89"/>
        <v>No</v>
      </c>
      <c r="AC266" s="64" t="str">
        <f t="shared" si="89"/>
        <v>No</v>
      </c>
      <c r="AD266" s="64" t="str">
        <f t="shared" si="84"/>
        <v>No</v>
      </c>
      <c r="AE266" s="66">
        <f t="shared" si="90"/>
        <v>0</v>
      </c>
      <c r="AF266" s="66">
        <f t="shared" si="90"/>
        <v>0</v>
      </c>
      <c r="AG266" s="64">
        <f t="shared" si="91"/>
        <v>0</v>
      </c>
      <c r="AH266" s="64">
        <f t="shared" si="91"/>
        <v>0</v>
      </c>
      <c r="AI266" s="64">
        <f t="shared" si="85"/>
        <v>0</v>
      </c>
      <c r="AJ266" s="66">
        <v>0</v>
      </c>
      <c r="AK266" s="66">
        <v>0</v>
      </c>
      <c r="AL266" s="64">
        <f t="shared" si="92"/>
        <v>0</v>
      </c>
      <c r="AM266" s="64">
        <f t="shared" si="92"/>
        <v>0</v>
      </c>
      <c r="AN266" s="66">
        <f t="shared" si="93"/>
        <v>0</v>
      </c>
      <c r="AO266" s="66">
        <f t="shared" si="93"/>
        <v>0.32</v>
      </c>
      <c r="AP266" s="68">
        <f>IFERROR(INDEX('Encounters and MCO Fees'!Q:Q,MATCH(A:A,'Encounters and MCO Fees'!G:G,0)),0)</f>
        <v>92545.962274651916</v>
      </c>
      <c r="AQ266" s="68">
        <f>IFERROR(INDEX('Encounters and MCO Fees'!R:R,MATCH(A:A,'Encounters and MCO Fees'!G:G,0)),0)</f>
        <v>5668.0643171469392</v>
      </c>
      <c r="AR266" s="68">
        <f t="shared" si="86"/>
        <v>98214.026591798858</v>
      </c>
      <c r="AS266" s="69">
        <f t="shared" si="87"/>
        <v>39299.360600442407</v>
      </c>
      <c r="AT266" s="69">
        <f>AS266*INDEX('IGT Commitment Suggestions'!H:H,MATCH(G:G,'IGT Commitment Suggestions'!A:A,0))</f>
        <v>19218.2687380395</v>
      </c>
      <c r="AU266" s="105">
        <f t="shared" si="94"/>
        <v>3814.72</v>
      </c>
    </row>
    <row r="267" spans="1:47" ht="23.25" x14ac:dyDescent="0.2">
      <c r="A267" s="60" t="s">
        <v>971</v>
      </c>
      <c r="B267" s="61" t="s">
        <v>971</v>
      </c>
      <c r="C267" s="61" t="s">
        <v>972</v>
      </c>
      <c r="D267" s="62" t="s">
        <v>972</v>
      </c>
      <c r="E267" s="63" t="s">
        <v>973</v>
      </c>
      <c r="F267" s="62" t="s">
        <v>162</v>
      </c>
      <c r="G267" s="62" t="s">
        <v>23</v>
      </c>
      <c r="H267" s="62" t="str">
        <f t="shared" si="77"/>
        <v>Urban Dallas</v>
      </c>
      <c r="I267" s="64">
        <f>INDEX('Encounters and MCO Fees'!N:N,MATCH(A:A,'Encounters and MCO Fees'!G:G,0))</f>
        <v>107493.33020369042</v>
      </c>
      <c r="J267" s="64">
        <f>INDEX('Encounters and MCO Fees'!M:M,MATCH(A:A,'Encounters and MCO Fees'!G:G,0))</f>
        <v>26284.105811969195</v>
      </c>
      <c r="K267" s="64">
        <f t="shared" si="78"/>
        <v>133777.43601565962</v>
      </c>
      <c r="L267" s="64">
        <v>374624.51532149396</v>
      </c>
      <c r="M267" s="64">
        <v>164674.82653462232</v>
      </c>
      <c r="N267" s="64">
        <f t="shared" si="79"/>
        <v>539299.34185611631</v>
      </c>
      <c r="O267" s="64">
        <v>1594651.4617785066</v>
      </c>
      <c r="P267" s="64">
        <v>285324.60468656628</v>
      </c>
      <c r="Q267" s="64">
        <f t="shared" si="80"/>
        <v>1879976.0664650728</v>
      </c>
      <c r="R267" s="64" t="str">
        <f t="shared" si="81"/>
        <v>Yes</v>
      </c>
      <c r="S267" s="65" t="str">
        <f t="shared" si="81"/>
        <v>Yes</v>
      </c>
      <c r="T267" s="66">
        <f>ROUND(INDEX(Summary!H:H,MATCH(H:H,Summary!A:A,0)),2)</f>
        <v>0.68</v>
      </c>
      <c r="U267" s="66">
        <f>ROUND(INDEX(Summary!I:I,MATCH(H:H,Summary!A:A,0)),2)</f>
        <v>0.39</v>
      </c>
      <c r="V267" s="67">
        <f t="shared" si="82"/>
        <v>73095.464538509492</v>
      </c>
      <c r="W267" s="67">
        <f t="shared" si="82"/>
        <v>10250.801266667986</v>
      </c>
      <c r="X267" s="64">
        <f t="shared" si="83"/>
        <v>83346.265805177478</v>
      </c>
      <c r="Y267" s="64" t="s">
        <v>163</v>
      </c>
      <c r="Z267" s="64" t="s">
        <v>163</v>
      </c>
      <c r="AA267" s="64" t="b">
        <f t="shared" si="88"/>
        <v>1</v>
      </c>
      <c r="AB267" s="64" t="str">
        <f t="shared" si="89"/>
        <v>Yes</v>
      </c>
      <c r="AC267" s="64" t="str">
        <f t="shared" si="89"/>
        <v>Yes</v>
      </c>
      <c r="AD267" s="64" t="str">
        <f t="shared" si="84"/>
        <v>Yes</v>
      </c>
      <c r="AE267" s="66">
        <f t="shared" si="90"/>
        <v>9.86</v>
      </c>
      <c r="AF267" s="66">
        <f t="shared" si="90"/>
        <v>7.29</v>
      </c>
      <c r="AG267" s="64">
        <f t="shared" si="91"/>
        <v>1059884.2358083874</v>
      </c>
      <c r="AH267" s="64">
        <f t="shared" si="91"/>
        <v>191611.13136925542</v>
      </c>
      <c r="AI267" s="64">
        <f t="shared" si="85"/>
        <v>1251495.3671776429</v>
      </c>
      <c r="AJ267" s="66">
        <v>9.86</v>
      </c>
      <c r="AK267" s="66">
        <v>7.29</v>
      </c>
      <c r="AL267" s="64">
        <f t="shared" si="92"/>
        <v>1059884.2358083874</v>
      </c>
      <c r="AM267" s="64">
        <f t="shared" si="92"/>
        <v>191611.13136925542</v>
      </c>
      <c r="AN267" s="66">
        <f t="shared" si="93"/>
        <v>10.54</v>
      </c>
      <c r="AO267" s="66">
        <f t="shared" si="93"/>
        <v>7.68</v>
      </c>
      <c r="AP267" s="68">
        <f>IFERROR(INDEX('Encounters and MCO Fees'!Q:Q,MATCH(A:A,'Encounters and MCO Fees'!G:G,0)),0)</f>
        <v>1334841.6329828203</v>
      </c>
      <c r="AQ267" s="68">
        <f>IFERROR(INDEX('Encounters and MCO Fees'!R:R,MATCH(A:A,'Encounters and MCO Fees'!G:G,0)),0)</f>
        <v>85202.657424435354</v>
      </c>
      <c r="AR267" s="68">
        <f t="shared" si="86"/>
        <v>1420044.2904072555</v>
      </c>
      <c r="AS267" s="69">
        <f t="shared" si="87"/>
        <v>568216.52236355934</v>
      </c>
      <c r="AT267" s="69">
        <f>AS267*INDEX('IGT Commitment Suggestions'!H:H,MATCH(G:G,'IGT Commitment Suggestions'!A:A,0))</f>
        <v>279370.6669993609</v>
      </c>
      <c r="AU267" s="105">
        <f t="shared" si="94"/>
        <v>55453.58</v>
      </c>
    </row>
    <row r="268" spans="1:47" x14ac:dyDescent="0.2">
      <c r="A268" s="70" t="s">
        <v>974</v>
      </c>
      <c r="B268" s="61" t="s">
        <v>975</v>
      </c>
      <c r="C268" s="61" t="s">
        <v>976</v>
      </c>
      <c r="D268" s="61" t="s">
        <v>976</v>
      </c>
      <c r="E268" s="63" t="s">
        <v>977</v>
      </c>
      <c r="F268" s="62" t="s">
        <v>621</v>
      </c>
      <c r="G268" s="62" t="s">
        <v>31</v>
      </c>
      <c r="H268" s="62" t="str">
        <f t="shared" si="77"/>
        <v>Rural MRSA West</v>
      </c>
      <c r="I268" s="64">
        <f>INDEX('Encounters and MCO Fees'!N:N,MATCH(A:A,'Encounters and MCO Fees'!G:G,0))</f>
        <v>842711.57661821868</v>
      </c>
      <c r="J268" s="64">
        <f>INDEX('Encounters and MCO Fees'!M:M,MATCH(A:A,'Encounters and MCO Fees'!G:G,0))</f>
        <v>546157.14308915567</v>
      </c>
      <c r="K268" s="64">
        <f t="shared" si="78"/>
        <v>1388868.7197073745</v>
      </c>
      <c r="L268" s="64">
        <v>669622.16364946356</v>
      </c>
      <c r="M268" s="64">
        <v>-21245.115176028543</v>
      </c>
      <c r="N268" s="64">
        <f t="shared" si="79"/>
        <v>648377.04847343499</v>
      </c>
      <c r="O268" s="64">
        <v>14655.348588369729</v>
      </c>
      <c r="P268" s="64">
        <v>181675.01497982221</v>
      </c>
      <c r="Q268" s="64">
        <f t="shared" si="80"/>
        <v>196330.36356819194</v>
      </c>
      <c r="R268" s="64" t="str">
        <f t="shared" si="81"/>
        <v>Yes</v>
      </c>
      <c r="S268" s="65" t="str">
        <f t="shared" si="81"/>
        <v>Yes</v>
      </c>
      <c r="T268" s="66">
        <f>ROUND(INDEX(Summary!H:H,MATCH(H:H,Summary!A:A,0)),2)</f>
        <v>0.03</v>
      </c>
      <c r="U268" s="66">
        <f>ROUND(INDEX(Summary!I:I,MATCH(H:H,Summary!A:A,0)),2)</f>
        <v>0.21</v>
      </c>
      <c r="V268" s="67">
        <f t="shared" si="82"/>
        <v>25281.34729854656</v>
      </c>
      <c r="W268" s="67">
        <f t="shared" si="82"/>
        <v>114693.00004872268</v>
      </c>
      <c r="X268" s="64">
        <f t="shared" si="83"/>
        <v>139974.34734726924</v>
      </c>
      <c r="Y268" s="64" t="s">
        <v>163</v>
      </c>
      <c r="Z268" s="64" t="s">
        <v>163</v>
      </c>
      <c r="AA268" s="64" t="b">
        <f t="shared" si="88"/>
        <v>1</v>
      </c>
      <c r="AB268" s="64" t="str">
        <f t="shared" si="89"/>
        <v>No</v>
      </c>
      <c r="AC268" s="64" t="str">
        <f t="shared" si="89"/>
        <v>Yes</v>
      </c>
      <c r="AD268" s="64" t="str">
        <f t="shared" si="84"/>
        <v>Yes</v>
      </c>
      <c r="AE268" s="66">
        <f t="shared" si="90"/>
        <v>0</v>
      </c>
      <c r="AF268" s="66">
        <f t="shared" si="90"/>
        <v>0.09</v>
      </c>
      <c r="AG268" s="64">
        <f t="shared" si="91"/>
        <v>0</v>
      </c>
      <c r="AH268" s="64">
        <f t="shared" si="91"/>
        <v>49154.142878024009</v>
      </c>
      <c r="AI268" s="64">
        <f t="shared" si="85"/>
        <v>49154.142878024009</v>
      </c>
      <c r="AJ268" s="66">
        <v>0</v>
      </c>
      <c r="AK268" s="66">
        <v>7.0000000000000007E-2</v>
      </c>
      <c r="AL268" s="64">
        <f t="shared" si="92"/>
        <v>0</v>
      </c>
      <c r="AM268" s="64">
        <f t="shared" si="92"/>
        <v>38231.000016240898</v>
      </c>
      <c r="AN268" s="66">
        <f t="shared" si="93"/>
        <v>0.03</v>
      </c>
      <c r="AO268" s="66">
        <f t="shared" si="93"/>
        <v>0.28000000000000003</v>
      </c>
      <c r="AP268" s="68">
        <f>IFERROR(INDEX('Encounters and MCO Fees'!Q:Q,MATCH(A:A,'Encounters and MCO Fees'!G:G,0)),0)</f>
        <v>178205.34736351014</v>
      </c>
      <c r="AQ268" s="68">
        <f>IFERROR(INDEX('Encounters and MCO Fees'!R:R,MATCH(A:A,'Encounters and MCO Fees'!G:G,0)),0)</f>
        <v>10940.928297481914</v>
      </c>
      <c r="AR268" s="68">
        <f t="shared" si="86"/>
        <v>189146.27566099205</v>
      </c>
      <c r="AS268" s="69">
        <f t="shared" si="87"/>
        <v>75684.990742989379</v>
      </c>
      <c r="AT268" s="69">
        <f>AS268*INDEX('IGT Commitment Suggestions'!H:H,MATCH(G:G,'IGT Commitment Suggestions'!A:A,0))</f>
        <v>36659.941307583649</v>
      </c>
      <c r="AU268" s="105">
        <f t="shared" si="94"/>
        <v>7276.8</v>
      </c>
    </row>
    <row r="269" spans="1:47" x14ac:dyDescent="0.2">
      <c r="A269" s="60" t="s">
        <v>978</v>
      </c>
      <c r="B269" s="61" t="s">
        <v>978</v>
      </c>
      <c r="C269" s="61" t="s">
        <v>979</v>
      </c>
      <c r="D269" s="62" t="s">
        <v>979</v>
      </c>
      <c r="E269" s="63" t="s">
        <v>980</v>
      </c>
      <c r="F269" s="62" t="s">
        <v>162</v>
      </c>
      <c r="G269" s="62" t="s">
        <v>34</v>
      </c>
      <c r="H269" s="62" t="str">
        <f t="shared" si="77"/>
        <v>Urban Travis</v>
      </c>
      <c r="I269" s="64">
        <f>INDEX('Encounters and MCO Fees'!N:N,MATCH(A:A,'Encounters and MCO Fees'!G:G,0))</f>
        <v>322033.41063841176</v>
      </c>
      <c r="J269" s="64">
        <f>INDEX('Encounters and MCO Fees'!M:M,MATCH(A:A,'Encounters and MCO Fees'!G:G,0))</f>
        <v>0</v>
      </c>
      <c r="K269" s="64">
        <f t="shared" si="78"/>
        <v>322033.41063841176</v>
      </c>
      <c r="L269" s="64">
        <v>253321.56679339876</v>
      </c>
      <c r="M269" s="64">
        <v>0</v>
      </c>
      <c r="N269" s="64">
        <f t="shared" si="79"/>
        <v>253321.56679339876</v>
      </c>
      <c r="O269" s="64">
        <v>71910.49273923834</v>
      </c>
      <c r="P269" s="64">
        <v>0</v>
      </c>
      <c r="Q269" s="64">
        <f t="shared" si="80"/>
        <v>71910.49273923834</v>
      </c>
      <c r="R269" s="64" t="str">
        <f t="shared" si="81"/>
        <v>Yes</v>
      </c>
      <c r="S269" s="65" t="str">
        <f t="shared" si="81"/>
        <v>No</v>
      </c>
      <c r="T269" s="66">
        <f>ROUND(INDEX(Summary!H:H,MATCH(H:H,Summary!A:A,0)),2)</f>
        <v>0.4</v>
      </c>
      <c r="U269" s="66">
        <f>ROUND(INDEX(Summary!I:I,MATCH(H:H,Summary!A:A,0)),2)</f>
        <v>1.2</v>
      </c>
      <c r="V269" s="67">
        <f t="shared" si="82"/>
        <v>128813.36425536471</v>
      </c>
      <c r="W269" s="67">
        <f t="shared" si="82"/>
        <v>0</v>
      </c>
      <c r="X269" s="64">
        <f t="shared" si="83"/>
        <v>128813.36425536471</v>
      </c>
      <c r="Y269" s="64" t="s">
        <v>163</v>
      </c>
      <c r="Z269" s="64" t="s">
        <v>163</v>
      </c>
      <c r="AA269" s="64" t="b">
        <f t="shared" si="88"/>
        <v>1</v>
      </c>
      <c r="AB269" s="64" t="str">
        <f t="shared" si="89"/>
        <v>No</v>
      </c>
      <c r="AC269" s="64" t="str">
        <f t="shared" si="89"/>
        <v>No</v>
      </c>
      <c r="AD269" s="64" t="str">
        <f t="shared" si="84"/>
        <v>No</v>
      </c>
      <c r="AE269" s="66">
        <f t="shared" si="90"/>
        <v>0</v>
      </c>
      <c r="AF269" s="66">
        <f t="shared" si="90"/>
        <v>0</v>
      </c>
      <c r="AG269" s="64">
        <f t="shared" si="91"/>
        <v>0</v>
      </c>
      <c r="AH269" s="64">
        <f t="shared" si="91"/>
        <v>0</v>
      </c>
      <c r="AI269" s="64">
        <f t="shared" si="85"/>
        <v>0</v>
      </c>
      <c r="AJ269" s="66">
        <v>0</v>
      </c>
      <c r="AK269" s="66">
        <v>0</v>
      </c>
      <c r="AL269" s="64">
        <f t="shared" si="92"/>
        <v>0</v>
      </c>
      <c r="AM269" s="64">
        <f t="shared" si="92"/>
        <v>0</v>
      </c>
      <c r="AN269" s="66">
        <f t="shared" si="93"/>
        <v>0.4</v>
      </c>
      <c r="AO269" s="66">
        <f t="shared" si="93"/>
        <v>1.2</v>
      </c>
      <c r="AP269" s="68">
        <f>IFERROR(INDEX('Encounters and MCO Fees'!Q:Q,MATCH(A:A,'Encounters and MCO Fees'!G:G,0)),0)</f>
        <v>128813.36425536471</v>
      </c>
      <c r="AQ269" s="68">
        <f>IFERROR(INDEX('Encounters and MCO Fees'!R:R,MATCH(A:A,'Encounters and MCO Fees'!G:G,0)),0)</f>
        <v>8037.7189424335747</v>
      </c>
      <c r="AR269" s="68">
        <f t="shared" si="86"/>
        <v>136851.08319779829</v>
      </c>
      <c r="AS269" s="69">
        <f t="shared" si="87"/>
        <v>54759.592430767014</v>
      </c>
      <c r="AT269" s="69">
        <f>AS269*INDEX('IGT Commitment Suggestions'!H:H,MATCH(G:G,'IGT Commitment Suggestions'!A:A,0))</f>
        <v>26845.59035460441</v>
      </c>
      <c r="AU269" s="105">
        <f t="shared" si="94"/>
        <v>5328.71</v>
      </c>
    </row>
    <row r="270" spans="1:47" x14ac:dyDescent="0.2">
      <c r="A270" s="70" t="s">
        <v>981</v>
      </c>
      <c r="B270" s="61" t="s">
        <v>981</v>
      </c>
      <c r="C270" s="61" t="s">
        <v>982</v>
      </c>
      <c r="D270" s="61" t="s">
        <v>982</v>
      </c>
      <c r="E270" s="63" t="s">
        <v>983</v>
      </c>
      <c r="F270" s="62" t="s">
        <v>621</v>
      </c>
      <c r="G270" s="62" t="s">
        <v>31</v>
      </c>
      <c r="H270" s="62" t="str">
        <f t="shared" si="77"/>
        <v>Rural MRSA West</v>
      </c>
      <c r="I270" s="64">
        <f>INDEX('Encounters and MCO Fees'!N:N,MATCH(A:A,'Encounters and MCO Fees'!G:G,0))</f>
        <v>136905.52713820298</v>
      </c>
      <c r="J270" s="64">
        <f>INDEX('Encounters and MCO Fees'!M:M,MATCH(A:A,'Encounters and MCO Fees'!G:G,0))</f>
        <v>870811.37663255958</v>
      </c>
      <c r="K270" s="64">
        <f t="shared" si="78"/>
        <v>1007716.9037707625</v>
      </c>
      <c r="L270" s="64">
        <v>71576.879714757262</v>
      </c>
      <c r="M270" s="64">
        <v>421024.54007665603</v>
      </c>
      <c r="N270" s="64">
        <f t="shared" si="79"/>
        <v>492601.4197914133</v>
      </c>
      <c r="O270" s="64">
        <v>10676.171782575097</v>
      </c>
      <c r="P270" s="64">
        <v>-92207.977199781104</v>
      </c>
      <c r="Q270" s="64">
        <f t="shared" si="80"/>
        <v>-81531.805417206007</v>
      </c>
      <c r="R270" s="64" t="str">
        <f t="shared" si="81"/>
        <v>Yes</v>
      </c>
      <c r="S270" s="65" t="str">
        <f t="shared" si="81"/>
        <v>No</v>
      </c>
      <c r="T270" s="66">
        <f>ROUND(INDEX(Summary!H:H,MATCH(H:H,Summary!A:A,0)),2)</f>
        <v>0.03</v>
      </c>
      <c r="U270" s="66">
        <f>ROUND(INDEX(Summary!I:I,MATCH(H:H,Summary!A:A,0)),2)</f>
        <v>0.21</v>
      </c>
      <c r="V270" s="67">
        <f t="shared" si="82"/>
        <v>4107.1658141460894</v>
      </c>
      <c r="W270" s="67">
        <f t="shared" si="82"/>
        <v>182870.38909283752</v>
      </c>
      <c r="X270" s="64">
        <f t="shared" si="83"/>
        <v>186977.5549069836</v>
      </c>
      <c r="Y270" s="64" t="s">
        <v>163</v>
      </c>
      <c r="Z270" s="64" t="s">
        <v>163</v>
      </c>
      <c r="AA270" s="64" t="b">
        <f t="shared" si="88"/>
        <v>1</v>
      </c>
      <c r="AB270" s="64" t="str">
        <f t="shared" si="89"/>
        <v>No</v>
      </c>
      <c r="AC270" s="64" t="str">
        <f t="shared" si="89"/>
        <v>No</v>
      </c>
      <c r="AD270" s="64" t="str">
        <f t="shared" si="84"/>
        <v>Yes</v>
      </c>
      <c r="AE270" s="66">
        <f t="shared" si="90"/>
        <v>0.03</v>
      </c>
      <c r="AF270" s="66">
        <f t="shared" si="90"/>
        <v>0</v>
      </c>
      <c r="AG270" s="64">
        <f t="shared" si="91"/>
        <v>4107.1658141460894</v>
      </c>
      <c r="AH270" s="64">
        <f t="shared" si="91"/>
        <v>0</v>
      </c>
      <c r="AI270" s="64">
        <f t="shared" si="85"/>
        <v>4107.1658141460894</v>
      </c>
      <c r="AJ270" s="66">
        <v>0</v>
      </c>
      <c r="AK270" s="66">
        <v>0</v>
      </c>
      <c r="AL270" s="64">
        <f t="shared" si="92"/>
        <v>0</v>
      </c>
      <c r="AM270" s="64">
        <f t="shared" si="92"/>
        <v>0</v>
      </c>
      <c r="AN270" s="66">
        <f t="shared" si="93"/>
        <v>0.03</v>
      </c>
      <c r="AO270" s="66">
        <f t="shared" si="93"/>
        <v>0.21</v>
      </c>
      <c r="AP270" s="68">
        <f>IFERROR(INDEX('Encounters and MCO Fees'!Q:Q,MATCH(A:A,'Encounters and MCO Fees'!G:G,0)),0)</f>
        <v>186977.5549069836</v>
      </c>
      <c r="AQ270" s="68">
        <f>IFERROR(INDEX('Encounters and MCO Fees'!R:R,MATCH(A:A,'Encounters and MCO Fees'!G:G,0)),0)</f>
        <v>11567.185773742225</v>
      </c>
      <c r="AR270" s="68">
        <f t="shared" si="86"/>
        <v>198544.74068072584</v>
      </c>
      <c r="AS270" s="69">
        <f t="shared" si="87"/>
        <v>79445.692535985654</v>
      </c>
      <c r="AT270" s="69">
        <f>AS270*INDEX('IGT Commitment Suggestions'!H:H,MATCH(G:G,'IGT Commitment Suggestions'!A:A,0))</f>
        <v>38481.532426947546</v>
      </c>
      <c r="AU270" s="105">
        <f t="shared" si="94"/>
        <v>7638.38</v>
      </c>
    </row>
    <row r="271" spans="1:47" x14ac:dyDescent="0.2">
      <c r="A271" s="60" t="s">
        <v>984</v>
      </c>
      <c r="B271" s="61" t="s">
        <v>984</v>
      </c>
      <c r="C271" s="61" t="s">
        <v>985</v>
      </c>
      <c r="D271" s="62" t="s">
        <v>985</v>
      </c>
      <c r="E271" s="63" t="s">
        <v>986</v>
      </c>
      <c r="F271" s="62" t="s">
        <v>621</v>
      </c>
      <c r="G271" s="62" t="s">
        <v>34</v>
      </c>
      <c r="H271" s="62" t="str">
        <f t="shared" si="77"/>
        <v>Rural Travis</v>
      </c>
      <c r="I271" s="64">
        <f>INDEX('Encounters and MCO Fees'!N:N,MATCH(A:A,'Encounters and MCO Fees'!G:G,0))</f>
        <v>1046656.2199760893</v>
      </c>
      <c r="J271" s="64">
        <f>INDEX('Encounters and MCO Fees'!M:M,MATCH(A:A,'Encounters and MCO Fees'!G:G,0))</f>
        <v>3586.7839150709651</v>
      </c>
      <c r="K271" s="64">
        <f t="shared" si="78"/>
        <v>1050243.0038911602</v>
      </c>
      <c r="L271" s="64">
        <v>392192.12053355039</v>
      </c>
      <c r="M271" s="64">
        <v>-489.45348101547245</v>
      </c>
      <c r="N271" s="64">
        <f t="shared" si="79"/>
        <v>391702.66705253493</v>
      </c>
      <c r="O271" s="64">
        <v>662186.44154059049</v>
      </c>
      <c r="P271" s="64">
        <v>8272.3389469788854</v>
      </c>
      <c r="Q271" s="64">
        <f t="shared" si="80"/>
        <v>670458.7804875694</v>
      </c>
      <c r="R271" s="64" t="str">
        <f t="shared" si="81"/>
        <v>Yes</v>
      </c>
      <c r="S271" s="65" t="str">
        <f t="shared" si="81"/>
        <v>Yes</v>
      </c>
      <c r="T271" s="66">
        <f>ROUND(INDEX(Summary!H:H,MATCH(H:H,Summary!A:A,0)),2)</f>
        <v>0.18</v>
      </c>
      <c r="U271" s="66">
        <f>ROUND(INDEX(Summary!I:I,MATCH(H:H,Summary!A:A,0)),2)</f>
        <v>0.18</v>
      </c>
      <c r="V271" s="67">
        <f t="shared" si="82"/>
        <v>188398.11959569607</v>
      </c>
      <c r="W271" s="67">
        <f t="shared" si="82"/>
        <v>645.62110471277367</v>
      </c>
      <c r="X271" s="64">
        <f t="shared" si="83"/>
        <v>189043.74070040885</v>
      </c>
      <c r="Y271" s="64" t="s">
        <v>163</v>
      </c>
      <c r="Z271" s="64" t="s">
        <v>163</v>
      </c>
      <c r="AA271" s="64" t="b">
        <f t="shared" si="88"/>
        <v>1</v>
      </c>
      <c r="AB271" s="64" t="str">
        <f t="shared" si="89"/>
        <v>Yes</v>
      </c>
      <c r="AC271" s="64" t="str">
        <f t="shared" si="89"/>
        <v>Yes</v>
      </c>
      <c r="AD271" s="64" t="str">
        <f t="shared" si="84"/>
        <v>Yes</v>
      </c>
      <c r="AE271" s="66">
        <f t="shared" si="90"/>
        <v>0.32</v>
      </c>
      <c r="AF271" s="66">
        <f t="shared" si="90"/>
        <v>1.48</v>
      </c>
      <c r="AG271" s="64">
        <f t="shared" si="91"/>
        <v>334929.99039234861</v>
      </c>
      <c r="AH271" s="64">
        <f t="shared" si="91"/>
        <v>5308.4401943050279</v>
      </c>
      <c r="AI271" s="64">
        <f t="shared" si="85"/>
        <v>340238.43058665365</v>
      </c>
      <c r="AJ271" s="66">
        <v>0.25</v>
      </c>
      <c r="AK271" s="66">
        <v>1.37</v>
      </c>
      <c r="AL271" s="64">
        <f t="shared" si="92"/>
        <v>261664.05499402233</v>
      </c>
      <c r="AM271" s="64">
        <f t="shared" si="92"/>
        <v>4913.8939636472223</v>
      </c>
      <c r="AN271" s="66">
        <f t="shared" si="93"/>
        <v>0.43</v>
      </c>
      <c r="AO271" s="66">
        <f t="shared" si="93"/>
        <v>1.55</v>
      </c>
      <c r="AP271" s="68">
        <f>IFERROR(INDEX('Encounters and MCO Fees'!Q:Q,MATCH(A:A,'Encounters and MCO Fees'!G:G,0)),0)</f>
        <v>455621.68965807842</v>
      </c>
      <c r="AQ271" s="68">
        <f>IFERROR(INDEX('Encounters and MCO Fees'!R:R,MATCH(A:A,'Encounters and MCO Fees'!G:G,0)),0)</f>
        <v>28095.837538804055</v>
      </c>
      <c r="AR271" s="68">
        <f t="shared" si="86"/>
        <v>483717.52719688247</v>
      </c>
      <c r="AS271" s="69">
        <f t="shared" si="87"/>
        <v>193554.73133256056</v>
      </c>
      <c r="AT271" s="69">
        <f>AS271*INDEX('IGT Commitment Suggestions'!H:H,MATCH(G:G,'IGT Commitment Suggestions'!A:A,0))</f>
        <v>94889.147232403076</v>
      </c>
      <c r="AU271" s="105">
        <f t="shared" si="94"/>
        <v>18834.990000000002</v>
      </c>
    </row>
    <row r="272" spans="1:47" x14ac:dyDescent="0.2">
      <c r="A272" s="60" t="s">
        <v>987</v>
      </c>
      <c r="B272" s="61" t="s">
        <v>987</v>
      </c>
      <c r="C272" s="61" t="s">
        <v>988</v>
      </c>
      <c r="D272" s="62" t="s">
        <v>988</v>
      </c>
      <c r="E272" s="63" t="s">
        <v>989</v>
      </c>
      <c r="F272" s="62" t="s">
        <v>621</v>
      </c>
      <c r="G272" s="62" t="s">
        <v>30</v>
      </c>
      <c r="H272" s="62" t="str">
        <f t="shared" si="77"/>
        <v>Rural MRSA Northeast</v>
      </c>
      <c r="I272" s="64">
        <f>INDEX('Encounters and MCO Fees'!N:N,MATCH(A:A,'Encounters and MCO Fees'!G:G,0))</f>
        <v>250318.27771002575</v>
      </c>
      <c r="J272" s="64">
        <f>INDEX('Encounters and MCO Fees'!M:M,MATCH(A:A,'Encounters and MCO Fees'!G:G,0))</f>
        <v>734844.57479776221</v>
      </c>
      <c r="K272" s="64">
        <f t="shared" si="78"/>
        <v>985162.85250778799</v>
      </c>
      <c r="L272" s="64">
        <v>124378.18307861537</v>
      </c>
      <c r="M272" s="64">
        <v>-193131.44884570214</v>
      </c>
      <c r="N272" s="64">
        <f t="shared" si="79"/>
        <v>-68753.265767086763</v>
      </c>
      <c r="O272" s="64">
        <v>315924.11456243624</v>
      </c>
      <c r="P272" s="64">
        <v>696010.26760200982</v>
      </c>
      <c r="Q272" s="64">
        <f t="shared" si="80"/>
        <v>1011934.3821644461</v>
      </c>
      <c r="R272" s="64" t="str">
        <f t="shared" si="81"/>
        <v>Yes</v>
      </c>
      <c r="S272" s="65" t="str">
        <f t="shared" si="81"/>
        <v>Yes</v>
      </c>
      <c r="T272" s="66">
        <f>ROUND(INDEX(Summary!H:H,MATCH(H:H,Summary!A:A,0)),2)</f>
        <v>0</v>
      </c>
      <c r="U272" s="66">
        <f>ROUND(INDEX(Summary!I:I,MATCH(H:H,Summary!A:A,0)),2)</f>
        <v>0.32</v>
      </c>
      <c r="V272" s="67">
        <f t="shared" si="82"/>
        <v>0</v>
      </c>
      <c r="W272" s="67">
        <f t="shared" si="82"/>
        <v>235150.2639352839</v>
      </c>
      <c r="X272" s="64">
        <f t="shared" si="83"/>
        <v>235150.2639352839</v>
      </c>
      <c r="Y272" s="64" t="s">
        <v>163</v>
      </c>
      <c r="Z272" s="64" t="s">
        <v>163</v>
      </c>
      <c r="AA272" s="64" t="b">
        <f t="shared" si="88"/>
        <v>1</v>
      </c>
      <c r="AB272" s="64" t="str">
        <f t="shared" si="89"/>
        <v>Yes</v>
      </c>
      <c r="AC272" s="64" t="str">
        <f t="shared" si="89"/>
        <v>Yes</v>
      </c>
      <c r="AD272" s="64" t="str">
        <f t="shared" si="84"/>
        <v>Yes</v>
      </c>
      <c r="AE272" s="66">
        <f t="shared" si="90"/>
        <v>0.88</v>
      </c>
      <c r="AF272" s="66">
        <f t="shared" si="90"/>
        <v>0.44</v>
      </c>
      <c r="AG272" s="64">
        <f t="shared" si="91"/>
        <v>220280.08438482267</v>
      </c>
      <c r="AH272" s="64">
        <f t="shared" si="91"/>
        <v>323331.6129110154</v>
      </c>
      <c r="AI272" s="64">
        <f t="shared" si="85"/>
        <v>543611.69729583804</v>
      </c>
      <c r="AJ272" s="66">
        <v>0.72</v>
      </c>
      <c r="AK272" s="66">
        <v>0.42</v>
      </c>
      <c r="AL272" s="64">
        <f t="shared" si="92"/>
        <v>180229.15995121852</v>
      </c>
      <c r="AM272" s="64">
        <f t="shared" si="92"/>
        <v>308634.72141506011</v>
      </c>
      <c r="AN272" s="66">
        <f t="shared" si="93"/>
        <v>0.72</v>
      </c>
      <c r="AO272" s="66">
        <f t="shared" si="93"/>
        <v>0.74</v>
      </c>
      <c r="AP272" s="68">
        <f>IFERROR(INDEX('Encounters and MCO Fees'!Q:Q,MATCH(A:A,'Encounters and MCO Fees'!G:G,0)),0)</f>
        <v>724014.1453015625</v>
      </c>
      <c r="AQ272" s="68">
        <f>IFERROR(INDEX('Encounters and MCO Fees'!R:R,MATCH(A:A,'Encounters and MCO Fees'!G:G,0)),0)</f>
        <v>45100.429840748562</v>
      </c>
      <c r="AR272" s="68">
        <f t="shared" si="86"/>
        <v>769114.57514231105</v>
      </c>
      <c r="AS272" s="69">
        <f t="shared" si="87"/>
        <v>307753.50609744445</v>
      </c>
      <c r="AT272" s="69">
        <f>AS272*INDEX('IGT Commitment Suggestions'!H:H,MATCH(G:G,'IGT Commitment Suggestions'!A:A,0))</f>
        <v>150498.36676447056</v>
      </c>
      <c r="AU272" s="105">
        <f t="shared" si="94"/>
        <v>29873.119999999999</v>
      </c>
    </row>
    <row r="273" spans="1:47" ht="23.25" x14ac:dyDescent="0.2">
      <c r="A273" s="60" t="s">
        <v>990</v>
      </c>
      <c r="B273" s="61" t="s">
        <v>990</v>
      </c>
      <c r="C273" s="61" t="s">
        <v>991</v>
      </c>
      <c r="D273" s="62" t="s">
        <v>991</v>
      </c>
      <c r="E273" s="63" t="s">
        <v>992</v>
      </c>
      <c r="F273" s="62" t="s">
        <v>657</v>
      </c>
      <c r="G273" s="62" t="s">
        <v>31</v>
      </c>
      <c r="H273" s="62" t="str">
        <f t="shared" si="77"/>
        <v>Non-State-Owned IMD MRSA West</v>
      </c>
      <c r="I273" s="64">
        <f>INDEX('Encounters and MCO Fees'!N:N,MATCH(A:A,'Encounters and MCO Fees'!G:G,0))</f>
        <v>910930.91622162622</v>
      </c>
      <c r="J273" s="64">
        <f>INDEX('Encounters and MCO Fees'!M:M,MATCH(A:A,'Encounters and MCO Fees'!G:G,0))</f>
        <v>0</v>
      </c>
      <c r="K273" s="64">
        <f t="shared" si="78"/>
        <v>910930.91622162622</v>
      </c>
      <c r="L273" s="64">
        <v>264933.50999999978</v>
      </c>
      <c r="M273" s="64">
        <v>0</v>
      </c>
      <c r="N273" s="64">
        <f t="shared" si="79"/>
        <v>264933.50999999978</v>
      </c>
      <c r="O273" s="64">
        <v>12652.17630674527</v>
      </c>
      <c r="P273" s="64">
        <v>0</v>
      </c>
      <c r="Q273" s="64">
        <f t="shared" si="80"/>
        <v>12652.17630674527</v>
      </c>
      <c r="R273" s="64" t="str">
        <f t="shared" si="81"/>
        <v>Yes</v>
      </c>
      <c r="S273" s="65" t="str">
        <f t="shared" si="81"/>
        <v>No</v>
      </c>
      <c r="T273" s="66">
        <f>ROUND(INDEX(Summary!H:H,MATCH(H:H,Summary!A:A,0)),2)</f>
        <v>0.23</v>
      </c>
      <c r="U273" s="66">
        <f>ROUND(INDEX(Summary!I:I,MATCH(H:H,Summary!A:A,0)),2)</f>
        <v>0</v>
      </c>
      <c r="V273" s="67">
        <f t="shared" si="82"/>
        <v>209514.11073097403</v>
      </c>
      <c r="W273" s="67">
        <f t="shared" si="82"/>
        <v>0</v>
      </c>
      <c r="X273" s="64">
        <f t="shared" si="83"/>
        <v>209514.11073097403</v>
      </c>
      <c r="Y273" s="64" t="s">
        <v>163</v>
      </c>
      <c r="Z273" s="64" t="s">
        <v>163</v>
      </c>
      <c r="AA273" s="64" t="b">
        <f t="shared" si="88"/>
        <v>1</v>
      </c>
      <c r="AB273" s="64" t="str">
        <f t="shared" si="89"/>
        <v>No</v>
      </c>
      <c r="AC273" s="64" t="str">
        <f t="shared" si="89"/>
        <v>No</v>
      </c>
      <c r="AD273" s="64" t="str">
        <f t="shared" si="84"/>
        <v>No</v>
      </c>
      <c r="AE273" s="66">
        <f t="shared" si="90"/>
        <v>0</v>
      </c>
      <c r="AF273" s="66">
        <f t="shared" si="90"/>
        <v>0</v>
      </c>
      <c r="AG273" s="64">
        <f t="shared" si="91"/>
        <v>0</v>
      </c>
      <c r="AH273" s="64">
        <f t="shared" si="91"/>
        <v>0</v>
      </c>
      <c r="AI273" s="64">
        <f t="shared" si="85"/>
        <v>0</v>
      </c>
      <c r="AJ273" s="66">
        <v>0</v>
      </c>
      <c r="AK273" s="66">
        <v>0</v>
      </c>
      <c r="AL273" s="64">
        <f t="shared" si="92"/>
        <v>0</v>
      </c>
      <c r="AM273" s="64">
        <f t="shared" si="92"/>
        <v>0</v>
      </c>
      <c r="AN273" s="66">
        <f t="shared" si="93"/>
        <v>0.23</v>
      </c>
      <c r="AO273" s="66">
        <f t="shared" si="93"/>
        <v>0</v>
      </c>
      <c r="AP273" s="68">
        <f>IFERROR(INDEX('Encounters and MCO Fees'!Q:Q,MATCH(A:A,'Encounters and MCO Fees'!G:G,0)),0)</f>
        <v>209514.11073097403</v>
      </c>
      <c r="AQ273" s="68">
        <f>IFERROR(INDEX('Encounters and MCO Fees'!R:R,MATCH(A:A,'Encounters and MCO Fees'!G:G,0)),0)</f>
        <v>12782.027975629717</v>
      </c>
      <c r="AR273" s="68">
        <f t="shared" si="86"/>
        <v>222296.13870660376</v>
      </c>
      <c r="AS273" s="69">
        <f t="shared" si="87"/>
        <v>88949.576942060448</v>
      </c>
      <c r="AT273" s="69">
        <f>AS273*INDEX('IGT Commitment Suggestions'!H:H,MATCH(G:G,'IGT Commitment Suggestions'!A:A,0))</f>
        <v>43084.979439366383</v>
      </c>
      <c r="AU273" s="105">
        <f t="shared" si="94"/>
        <v>8552.14</v>
      </c>
    </row>
    <row r="274" spans="1:47" x14ac:dyDescent="0.2">
      <c r="A274" s="60" t="s">
        <v>993</v>
      </c>
      <c r="B274" s="61" t="s">
        <v>993</v>
      </c>
      <c r="C274" s="61" t="s">
        <v>994</v>
      </c>
      <c r="D274" s="62" t="s">
        <v>994</v>
      </c>
      <c r="E274" s="63" t="s">
        <v>995</v>
      </c>
      <c r="F274" s="62" t="s">
        <v>162</v>
      </c>
      <c r="G274" s="62" t="s">
        <v>23</v>
      </c>
      <c r="H274" s="62" t="str">
        <f t="shared" si="77"/>
        <v>Urban Dallas</v>
      </c>
      <c r="I274" s="64">
        <f>INDEX('Encounters and MCO Fees'!N:N,MATCH(A:A,'Encounters and MCO Fees'!G:G,0))</f>
        <v>127486.49970000557</v>
      </c>
      <c r="J274" s="64">
        <f>INDEX('Encounters and MCO Fees'!M:M,MATCH(A:A,'Encounters and MCO Fees'!G:G,0))</f>
        <v>8323.7282862987395</v>
      </c>
      <c r="K274" s="64">
        <f t="shared" si="78"/>
        <v>135810.22798630432</v>
      </c>
      <c r="L274" s="64">
        <v>445169.37820808543</v>
      </c>
      <c r="M274" s="64">
        <v>316899.29113736603</v>
      </c>
      <c r="N274" s="64">
        <f t="shared" si="79"/>
        <v>762068.66934545152</v>
      </c>
      <c r="O274" s="64">
        <v>1191777.7755476977</v>
      </c>
      <c r="P274" s="64">
        <v>274470.23759562033</v>
      </c>
      <c r="Q274" s="64">
        <f t="shared" si="80"/>
        <v>1466248.013143318</v>
      </c>
      <c r="R274" s="64" t="str">
        <f t="shared" si="81"/>
        <v>Yes</v>
      </c>
      <c r="S274" s="65" t="str">
        <f t="shared" si="81"/>
        <v>Yes</v>
      </c>
      <c r="T274" s="66">
        <f>ROUND(INDEX(Summary!H:H,MATCH(H:H,Summary!A:A,0)),2)</f>
        <v>0.68</v>
      </c>
      <c r="U274" s="66">
        <f>ROUND(INDEX(Summary!I:I,MATCH(H:H,Summary!A:A,0)),2)</f>
        <v>0.39</v>
      </c>
      <c r="V274" s="67">
        <f t="shared" si="82"/>
        <v>86690.819796003794</v>
      </c>
      <c r="W274" s="67">
        <f t="shared" si="82"/>
        <v>3246.2540316565087</v>
      </c>
      <c r="X274" s="64">
        <f t="shared" si="83"/>
        <v>89937.073827660308</v>
      </c>
      <c r="Y274" s="64" t="s">
        <v>163</v>
      </c>
      <c r="Z274" s="64" t="s">
        <v>163</v>
      </c>
      <c r="AA274" s="64" t="b">
        <f t="shared" si="88"/>
        <v>1</v>
      </c>
      <c r="AB274" s="64" t="str">
        <f t="shared" si="89"/>
        <v>Yes</v>
      </c>
      <c r="AC274" s="64" t="str">
        <f t="shared" si="89"/>
        <v>Yes</v>
      </c>
      <c r="AD274" s="64" t="str">
        <f t="shared" si="84"/>
        <v>Yes</v>
      </c>
      <c r="AE274" s="66">
        <f t="shared" si="90"/>
        <v>6.04</v>
      </c>
      <c r="AF274" s="66">
        <f t="shared" si="90"/>
        <v>22.7</v>
      </c>
      <c r="AG274" s="64">
        <f t="shared" si="91"/>
        <v>770018.45818803366</v>
      </c>
      <c r="AH274" s="64">
        <f t="shared" si="91"/>
        <v>188948.63209898138</v>
      </c>
      <c r="AI274" s="64">
        <f t="shared" si="85"/>
        <v>958967.09028701507</v>
      </c>
      <c r="AJ274" s="66">
        <v>6.03</v>
      </c>
      <c r="AK274" s="66">
        <v>22.69</v>
      </c>
      <c r="AL274" s="64">
        <f t="shared" si="92"/>
        <v>768743.59319103369</v>
      </c>
      <c r="AM274" s="64">
        <f t="shared" si="92"/>
        <v>188865.39481611841</v>
      </c>
      <c r="AN274" s="66">
        <f t="shared" si="93"/>
        <v>6.71</v>
      </c>
      <c r="AO274" s="66">
        <f t="shared" si="93"/>
        <v>23.080000000000002</v>
      </c>
      <c r="AP274" s="68">
        <f>IFERROR(INDEX('Encounters and MCO Fees'!Q:Q,MATCH(A:A,'Encounters and MCO Fees'!G:G,0)),0)</f>
        <v>1047546.0618348124</v>
      </c>
      <c r="AQ274" s="68">
        <f>IFERROR(INDEX('Encounters and MCO Fees'!R:R,MATCH(A:A,'Encounters and MCO Fees'!G:G,0)),0)</f>
        <v>66864.64224477527</v>
      </c>
      <c r="AR274" s="68">
        <f t="shared" si="86"/>
        <v>1114410.7040795877</v>
      </c>
      <c r="AS274" s="69">
        <f t="shared" si="87"/>
        <v>445920.29913040635</v>
      </c>
      <c r="AT274" s="69">
        <f>AS274*INDEX('IGT Commitment Suggestions'!H:H,MATCH(G:G,'IGT Commitment Suggestions'!A:A,0))</f>
        <v>219242.21928363532</v>
      </c>
      <c r="AU274" s="105">
        <f t="shared" si="94"/>
        <v>43518.41</v>
      </c>
    </row>
    <row r="275" spans="1:47" x14ac:dyDescent="0.2">
      <c r="A275" s="60" t="s">
        <v>996</v>
      </c>
      <c r="B275" s="61" t="s">
        <v>996</v>
      </c>
      <c r="C275" s="61" t="s">
        <v>997</v>
      </c>
      <c r="D275" s="62" t="s">
        <v>997</v>
      </c>
      <c r="E275" s="63" t="s">
        <v>998</v>
      </c>
      <c r="F275" s="62" t="s">
        <v>621</v>
      </c>
      <c r="G275" s="62" t="s">
        <v>29</v>
      </c>
      <c r="H275" s="62" t="str">
        <f t="shared" si="77"/>
        <v>Rural MRSA Central</v>
      </c>
      <c r="I275" s="64">
        <f>INDEX('Encounters and MCO Fees'!N:N,MATCH(A:A,'Encounters and MCO Fees'!G:G,0))</f>
        <v>108454.43621023311</v>
      </c>
      <c r="J275" s="64">
        <f>INDEX('Encounters and MCO Fees'!M:M,MATCH(A:A,'Encounters and MCO Fees'!G:G,0))</f>
        <v>966782.54791145981</v>
      </c>
      <c r="K275" s="64">
        <f t="shared" si="78"/>
        <v>1075236.9841216928</v>
      </c>
      <c r="L275" s="64">
        <v>126542.70642097745</v>
      </c>
      <c r="M275" s="64">
        <v>-22425.687649672036</v>
      </c>
      <c r="N275" s="64">
        <f t="shared" si="79"/>
        <v>104117.01877130542</v>
      </c>
      <c r="O275" s="64">
        <v>199406.23241562638</v>
      </c>
      <c r="P275" s="64">
        <v>791072.55305906152</v>
      </c>
      <c r="Q275" s="64">
        <f t="shared" si="80"/>
        <v>990478.78547468793</v>
      </c>
      <c r="R275" s="64" t="str">
        <f t="shared" si="81"/>
        <v>Yes</v>
      </c>
      <c r="S275" s="65" t="str">
        <f t="shared" si="81"/>
        <v>Yes</v>
      </c>
      <c r="T275" s="66">
        <f>ROUND(INDEX(Summary!H:H,MATCH(H:H,Summary!A:A,0)),2)</f>
        <v>0.1</v>
      </c>
      <c r="U275" s="66">
        <f>ROUND(INDEX(Summary!I:I,MATCH(H:H,Summary!A:A,0)),2)</f>
        <v>0.12</v>
      </c>
      <c r="V275" s="67">
        <f t="shared" si="82"/>
        <v>10845.443621023311</v>
      </c>
      <c r="W275" s="67">
        <f t="shared" si="82"/>
        <v>116013.90574937518</v>
      </c>
      <c r="X275" s="64">
        <f t="shared" si="83"/>
        <v>126859.34937039849</v>
      </c>
      <c r="Y275" s="64" t="s">
        <v>163</v>
      </c>
      <c r="Z275" s="64" t="s">
        <v>163</v>
      </c>
      <c r="AA275" s="64" t="b">
        <f t="shared" si="88"/>
        <v>1</v>
      </c>
      <c r="AB275" s="64" t="str">
        <f t="shared" si="89"/>
        <v>Yes</v>
      </c>
      <c r="AC275" s="64" t="str">
        <f t="shared" si="89"/>
        <v>Yes</v>
      </c>
      <c r="AD275" s="64" t="str">
        <f t="shared" si="84"/>
        <v>Yes</v>
      </c>
      <c r="AE275" s="66">
        <f t="shared" si="90"/>
        <v>1.21</v>
      </c>
      <c r="AF275" s="66">
        <f t="shared" si="90"/>
        <v>0.49</v>
      </c>
      <c r="AG275" s="64">
        <f t="shared" si="91"/>
        <v>131229.86781438204</v>
      </c>
      <c r="AH275" s="64">
        <f t="shared" si="91"/>
        <v>473723.4484766153</v>
      </c>
      <c r="AI275" s="64">
        <f t="shared" si="85"/>
        <v>604953.31629099732</v>
      </c>
      <c r="AJ275" s="66">
        <v>0.66</v>
      </c>
      <c r="AK275" s="66">
        <v>0.48</v>
      </c>
      <c r="AL275" s="64">
        <f t="shared" si="92"/>
        <v>71579.927898753856</v>
      </c>
      <c r="AM275" s="64">
        <f t="shared" si="92"/>
        <v>464055.6229975007</v>
      </c>
      <c r="AN275" s="66">
        <f t="shared" si="93"/>
        <v>0.76</v>
      </c>
      <c r="AO275" s="66">
        <f t="shared" si="93"/>
        <v>0.6</v>
      </c>
      <c r="AP275" s="68">
        <f>IFERROR(INDEX('Encounters and MCO Fees'!Q:Q,MATCH(A:A,'Encounters and MCO Fees'!G:G,0)),0)</f>
        <v>662494.90026665293</v>
      </c>
      <c r="AQ275" s="68">
        <f>IFERROR(INDEX('Encounters and MCO Fees'!R:R,MATCH(A:A,'Encounters and MCO Fees'!G:G,0)),0)</f>
        <v>41061.340921171286</v>
      </c>
      <c r="AR275" s="68">
        <f t="shared" si="86"/>
        <v>703556.24118782417</v>
      </c>
      <c r="AS275" s="69">
        <f t="shared" si="87"/>
        <v>281520.99434889603</v>
      </c>
      <c r="AT275" s="69">
        <f>AS275*INDEX('IGT Commitment Suggestions'!H:H,MATCH(G:G,'IGT Commitment Suggestions'!A:A,0))</f>
        <v>131116.1058055062</v>
      </c>
      <c r="AU275" s="105">
        <f t="shared" si="94"/>
        <v>26025.85</v>
      </c>
    </row>
    <row r="276" spans="1:47" x14ac:dyDescent="0.2">
      <c r="A276" s="60" t="s">
        <v>999</v>
      </c>
      <c r="B276" s="61" t="s">
        <v>999</v>
      </c>
      <c r="C276" s="61" t="s">
        <v>1000</v>
      </c>
      <c r="D276" s="62" t="s">
        <v>1000</v>
      </c>
      <c r="E276" s="63" t="s">
        <v>1001</v>
      </c>
      <c r="F276" s="62" t="s">
        <v>621</v>
      </c>
      <c r="G276" s="62" t="s">
        <v>34</v>
      </c>
      <c r="H276" s="62" t="str">
        <f t="shared" si="77"/>
        <v>Rural Travis</v>
      </c>
      <c r="I276" s="64">
        <f>INDEX('Encounters and MCO Fees'!N:N,MATCH(A:A,'Encounters and MCO Fees'!G:G,0))</f>
        <v>913981.75996788836</v>
      </c>
      <c r="J276" s="64">
        <f>INDEX('Encounters and MCO Fees'!M:M,MATCH(A:A,'Encounters and MCO Fees'!G:G,0))</f>
        <v>991.20989898446203</v>
      </c>
      <c r="K276" s="64">
        <f t="shared" si="78"/>
        <v>914972.96986687277</v>
      </c>
      <c r="L276" s="64">
        <v>136809.75830551673</v>
      </c>
      <c r="M276" s="64">
        <v>-9902.775155307012</v>
      </c>
      <c r="N276" s="64">
        <f t="shared" si="79"/>
        <v>126906.98315020972</v>
      </c>
      <c r="O276" s="64">
        <v>270565.8483003389</v>
      </c>
      <c r="P276" s="64">
        <v>30602.728944592098</v>
      </c>
      <c r="Q276" s="64">
        <f t="shared" si="80"/>
        <v>301168.57724493102</v>
      </c>
      <c r="R276" s="64" t="str">
        <f t="shared" si="81"/>
        <v>Yes</v>
      </c>
      <c r="S276" s="65" t="str">
        <f t="shared" si="81"/>
        <v>Yes</v>
      </c>
      <c r="T276" s="66">
        <f>ROUND(INDEX(Summary!H:H,MATCH(H:H,Summary!A:A,0)),2)</f>
        <v>0.18</v>
      </c>
      <c r="U276" s="66">
        <f>ROUND(INDEX(Summary!I:I,MATCH(H:H,Summary!A:A,0)),2)</f>
        <v>0.18</v>
      </c>
      <c r="V276" s="67">
        <f t="shared" si="82"/>
        <v>164516.71679421989</v>
      </c>
      <c r="W276" s="67">
        <f t="shared" si="82"/>
        <v>178.41778181720315</v>
      </c>
      <c r="X276" s="64">
        <f t="shared" si="83"/>
        <v>164695.13457603709</v>
      </c>
      <c r="Y276" s="64" t="s">
        <v>163</v>
      </c>
      <c r="Z276" s="64" t="s">
        <v>163</v>
      </c>
      <c r="AA276" s="64" t="b">
        <f t="shared" si="88"/>
        <v>1</v>
      </c>
      <c r="AB276" s="64" t="str">
        <f t="shared" si="89"/>
        <v>Yes</v>
      </c>
      <c r="AC276" s="64" t="str">
        <f t="shared" si="89"/>
        <v>Yes</v>
      </c>
      <c r="AD276" s="64" t="str">
        <f t="shared" si="84"/>
        <v>Yes</v>
      </c>
      <c r="AE276" s="66">
        <f t="shared" si="90"/>
        <v>0.08</v>
      </c>
      <c r="AF276" s="66">
        <f t="shared" si="90"/>
        <v>21.38</v>
      </c>
      <c r="AG276" s="64">
        <f t="shared" si="91"/>
        <v>73118.540797431066</v>
      </c>
      <c r="AH276" s="64">
        <f t="shared" si="91"/>
        <v>21192.067640287798</v>
      </c>
      <c r="AI276" s="64">
        <f t="shared" si="85"/>
        <v>94310.608437718867</v>
      </c>
      <c r="AJ276" s="66">
        <v>0.06</v>
      </c>
      <c r="AK276" s="66">
        <v>19.899999999999999</v>
      </c>
      <c r="AL276" s="64">
        <f t="shared" si="92"/>
        <v>54838.905598073303</v>
      </c>
      <c r="AM276" s="64">
        <f t="shared" si="92"/>
        <v>19725.076989790792</v>
      </c>
      <c r="AN276" s="66">
        <f t="shared" si="93"/>
        <v>0.24</v>
      </c>
      <c r="AO276" s="66">
        <f t="shared" si="93"/>
        <v>20.079999999999998</v>
      </c>
      <c r="AP276" s="68">
        <f>IFERROR(INDEX('Encounters and MCO Fees'!Q:Q,MATCH(A:A,'Encounters and MCO Fees'!G:G,0)),0)</f>
        <v>239259.11716390122</v>
      </c>
      <c r="AQ276" s="68">
        <f>IFERROR(INDEX('Encounters and MCO Fees'!R:R,MATCH(A:A,'Encounters and MCO Fees'!G:G,0)),0)</f>
        <v>14943.032009375889</v>
      </c>
      <c r="AR276" s="68">
        <f t="shared" si="86"/>
        <v>254202.14917327711</v>
      </c>
      <c r="AS276" s="69">
        <f t="shared" si="87"/>
        <v>101716.44797019513</v>
      </c>
      <c r="AT276" s="69">
        <f>AS276*INDEX('IGT Commitment Suggestions'!H:H,MATCH(G:G,'IGT Commitment Suggestions'!A:A,0))</f>
        <v>49865.931671892176</v>
      </c>
      <c r="AU276" s="105">
        <f t="shared" si="94"/>
        <v>9898.1200000000008</v>
      </c>
    </row>
    <row r="277" spans="1:47" x14ac:dyDescent="0.2">
      <c r="A277" s="60" t="s">
        <v>1002</v>
      </c>
      <c r="B277" s="61" t="s">
        <v>1002</v>
      </c>
      <c r="C277" s="61" t="s">
        <v>1003</v>
      </c>
      <c r="D277" s="62" t="s">
        <v>1003</v>
      </c>
      <c r="E277" s="63" t="s">
        <v>1004</v>
      </c>
      <c r="F277" s="62" t="s">
        <v>621</v>
      </c>
      <c r="G277" s="62" t="s">
        <v>29</v>
      </c>
      <c r="H277" s="62" t="str">
        <f t="shared" si="77"/>
        <v>Rural MRSA Central</v>
      </c>
      <c r="I277" s="64">
        <f>INDEX('Encounters and MCO Fees'!N:N,MATCH(A:A,'Encounters and MCO Fees'!G:G,0))</f>
        <v>194072.32123904128</v>
      </c>
      <c r="J277" s="64">
        <f>INDEX('Encounters and MCO Fees'!M:M,MATCH(A:A,'Encounters and MCO Fees'!G:G,0))</f>
        <v>633304.46931894915</v>
      </c>
      <c r="K277" s="64">
        <f t="shared" si="78"/>
        <v>827376.79055799043</v>
      </c>
      <c r="L277" s="64">
        <v>106930.67266283958</v>
      </c>
      <c r="M277" s="64">
        <v>152908.9676204148</v>
      </c>
      <c r="N277" s="64">
        <f t="shared" si="79"/>
        <v>259839.64028325438</v>
      </c>
      <c r="O277" s="64">
        <v>984416.67860166216</v>
      </c>
      <c r="P277" s="64">
        <v>1544565.8758685922</v>
      </c>
      <c r="Q277" s="64">
        <f t="shared" si="80"/>
        <v>2528982.5544702541</v>
      </c>
      <c r="R277" s="64" t="str">
        <f t="shared" si="81"/>
        <v>Yes</v>
      </c>
      <c r="S277" s="65" t="str">
        <f t="shared" si="81"/>
        <v>Yes</v>
      </c>
      <c r="T277" s="66">
        <f>ROUND(INDEX(Summary!H:H,MATCH(H:H,Summary!A:A,0)),2)</f>
        <v>0.1</v>
      </c>
      <c r="U277" s="66">
        <f>ROUND(INDEX(Summary!I:I,MATCH(H:H,Summary!A:A,0)),2)</f>
        <v>0.12</v>
      </c>
      <c r="V277" s="67">
        <f t="shared" si="82"/>
        <v>19407.23212390413</v>
      </c>
      <c r="W277" s="67">
        <f t="shared" si="82"/>
        <v>75996.536318273895</v>
      </c>
      <c r="X277" s="64">
        <f t="shared" si="83"/>
        <v>95403.768442178029</v>
      </c>
      <c r="Y277" s="64" t="s">
        <v>163</v>
      </c>
      <c r="Z277" s="64" t="s">
        <v>163</v>
      </c>
      <c r="AA277" s="64" t="b">
        <f t="shared" si="88"/>
        <v>1</v>
      </c>
      <c r="AB277" s="64" t="str">
        <f t="shared" si="89"/>
        <v>Yes</v>
      </c>
      <c r="AC277" s="64" t="str">
        <f t="shared" si="89"/>
        <v>Yes</v>
      </c>
      <c r="AD277" s="64" t="str">
        <f t="shared" si="84"/>
        <v>Yes</v>
      </c>
      <c r="AE277" s="66">
        <f t="shared" si="90"/>
        <v>3.46</v>
      </c>
      <c r="AF277" s="66">
        <f t="shared" si="90"/>
        <v>1.62</v>
      </c>
      <c r="AG277" s="64">
        <f t="shared" si="91"/>
        <v>671490.23148708278</v>
      </c>
      <c r="AH277" s="64">
        <f t="shared" si="91"/>
        <v>1025953.2402966977</v>
      </c>
      <c r="AI277" s="64">
        <f t="shared" si="85"/>
        <v>1697443.4717837805</v>
      </c>
      <c r="AJ277" s="66">
        <v>1.89</v>
      </c>
      <c r="AK277" s="66">
        <v>1.61</v>
      </c>
      <c r="AL277" s="64">
        <f t="shared" si="92"/>
        <v>366796.68714178802</v>
      </c>
      <c r="AM277" s="64">
        <f t="shared" si="92"/>
        <v>1019620.1956035082</v>
      </c>
      <c r="AN277" s="66">
        <f t="shared" si="93"/>
        <v>1.99</v>
      </c>
      <c r="AO277" s="66">
        <f t="shared" si="93"/>
        <v>1.73</v>
      </c>
      <c r="AP277" s="68">
        <f>IFERROR(INDEX('Encounters and MCO Fees'!Q:Q,MATCH(A:A,'Encounters and MCO Fees'!G:G,0)),0)</f>
        <v>1481820.6511874741</v>
      </c>
      <c r="AQ277" s="68">
        <f>IFERROR(INDEX('Encounters and MCO Fees'!R:R,MATCH(A:A,'Encounters and MCO Fees'!G:G,0)),0)</f>
        <v>91376.689517422201</v>
      </c>
      <c r="AR277" s="68">
        <f t="shared" si="86"/>
        <v>1573197.3407048963</v>
      </c>
      <c r="AS277" s="69">
        <f t="shared" si="87"/>
        <v>629499.18390965741</v>
      </c>
      <c r="AT277" s="69">
        <f>AS277*INDEX('IGT Commitment Suggestions'!H:H,MATCH(G:G,'IGT Commitment Suggestions'!A:A,0))</f>
        <v>293184.10796634114</v>
      </c>
      <c r="AU277" s="105">
        <f t="shared" si="94"/>
        <v>58195.48</v>
      </c>
    </row>
    <row r="278" spans="1:47" x14ac:dyDescent="0.2">
      <c r="A278" s="60" t="s">
        <v>1005</v>
      </c>
      <c r="B278" s="61" t="s">
        <v>1005</v>
      </c>
      <c r="C278" s="61" t="s">
        <v>1006</v>
      </c>
      <c r="D278" s="62" t="s">
        <v>1006</v>
      </c>
      <c r="E278" s="63" t="s">
        <v>1007</v>
      </c>
      <c r="F278" s="62" t="s">
        <v>162</v>
      </c>
      <c r="G278" s="62" t="s">
        <v>25</v>
      </c>
      <c r="H278" s="62" t="str">
        <f t="shared" si="77"/>
        <v>Urban Harris</v>
      </c>
      <c r="I278" s="64">
        <f>INDEX('Encounters and MCO Fees'!N:N,MATCH(A:A,'Encounters and MCO Fees'!G:G,0))</f>
        <v>84825.626047575206</v>
      </c>
      <c r="J278" s="64">
        <f>INDEX('Encounters and MCO Fees'!M:M,MATCH(A:A,'Encounters and MCO Fees'!G:G,0))</f>
        <v>186752.31299649196</v>
      </c>
      <c r="K278" s="64">
        <f t="shared" si="78"/>
        <v>271577.93904406717</v>
      </c>
      <c r="L278" s="64">
        <v>3464.152803281806</v>
      </c>
      <c r="M278" s="64">
        <v>147712.93163087696</v>
      </c>
      <c r="N278" s="64">
        <f t="shared" si="79"/>
        <v>151177.08443415878</v>
      </c>
      <c r="O278" s="64">
        <v>53059.840976048363</v>
      </c>
      <c r="P278" s="64">
        <v>179368.18702792202</v>
      </c>
      <c r="Q278" s="64">
        <f t="shared" si="80"/>
        <v>232428.02800397039</v>
      </c>
      <c r="R278" s="64" t="str">
        <f t="shared" si="81"/>
        <v>Yes</v>
      </c>
      <c r="S278" s="65" t="str">
        <f t="shared" si="81"/>
        <v>Yes</v>
      </c>
      <c r="T278" s="66">
        <f>ROUND(INDEX(Summary!H:H,MATCH(H:H,Summary!A:A,0)),2)</f>
        <v>1.89</v>
      </c>
      <c r="U278" s="66">
        <f>ROUND(INDEX(Summary!I:I,MATCH(H:H,Summary!A:A,0)),2)</f>
        <v>0.41</v>
      </c>
      <c r="V278" s="67">
        <f t="shared" si="82"/>
        <v>160320.43322991714</v>
      </c>
      <c r="W278" s="67">
        <f t="shared" si="82"/>
        <v>76568.448328561703</v>
      </c>
      <c r="X278" s="64">
        <f t="shared" si="83"/>
        <v>236888.88155847884</v>
      </c>
      <c r="Y278" s="64" t="s">
        <v>163</v>
      </c>
      <c r="Z278" s="64" t="s">
        <v>163</v>
      </c>
      <c r="AA278" s="64" t="b">
        <f t="shared" si="88"/>
        <v>1</v>
      </c>
      <c r="AB278" s="64" t="str">
        <f t="shared" si="89"/>
        <v>No</v>
      </c>
      <c r="AC278" s="64" t="str">
        <f t="shared" si="89"/>
        <v>No</v>
      </c>
      <c r="AD278" s="64" t="str">
        <f t="shared" si="84"/>
        <v>Yes</v>
      </c>
      <c r="AE278" s="66">
        <f t="shared" si="90"/>
        <v>0</v>
      </c>
      <c r="AF278" s="66">
        <f t="shared" si="90"/>
        <v>0.38</v>
      </c>
      <c r="AG278" s="64">
        <f t="shared" si="91"/>
        <v>0</v>
      </c>
      <c r="AH278" s="64">
        <f t="shared" si="91"/>
        <v>70965.878938666952</v>
      </c>
      <c r="AI278" s="64">
        <f t="shared" si="85"/>
        <v>70965.878938666952</v>
      </c>
      <c r="AJ278" s="66">
        <v>0</v>
      </c>
      <c r="AK278" s="66">
        <v>0</v>
      </c>
      <c r="AL278" s="64">
        <f t="shared" si="92"/>
        <v>0</v>
      </c>
      <c r="AM278" s="64">
        <f t="shared" si="92"/>
        <v>0</v>
      </c>
      <c r="AN278" s="66">
        <f t="shared" si="93"/>
        <v>1.89</v>
      </c>
      <c r="AO278" s="66">
        <f t="shared" si="93"/>
        <v>0.41</v>
      </c>
      <c r="AP278" s="68">
        <f>IFERROR(INDEX('Encounters and MCO Fees'!Q:Q,MATCH(A:A,'Encounters and MCO Fees'!G:G,0)),0)</f>
        <v>236888.88155847884</v>
      </c>
      <c r="AQ278" s="68">
        <f>IFERROR(INDEX('Encounters and MCO Fees'!R:R,MATCH(A:A,'Encounters and MCO Fees'!G:G,0)),0)</f>
        <v>15016.510182820448</v>
      </c>
      <c r="AR278" s="68">
        <f t="shared" si="86"/>
        <v>251905.39174129927</v>
      </c>
      <c r="AS278" s="69">
        <f t="shared" si="87"/>
        <v>100797.42345136352</v>
      </c>
      <c r="AT278" s="69">
        <f>AS278*INDEX('IGT Commitment Suggestions'!H:H,MATCH(G:G,'IGT Commitment Suggestions'!A:A,0))</f>
        <v>44312.59322320814</v>
      </c>
      <c r="AU278" s="105">
        <f t="shared" si="94"/>
        <v>8795.81</v>
      </c>
    </row>
    <row r="279" spans="1:47" ht="23.25" x14ac:dyDescent="0.2">
      <c r="A279" s="60" t="s">
        <v>1008</v>
      </c>
      <c r="B279" s="61" t="s">
        <v>1008</v>
      </c>
      <c r="C279" s="61" t="s">
        <v>1009</v>
      </c>
      <c r="D279" s="62" t="s">
        <v>1009</v>
      </c>
      <c r="E279" s="63" t="s">
        <v>1010</v>
      </c>
      <c r="F279" s="62" t="s">
        <v>162</v>
      </c>
      <c r="G279" s="62" t="s">
        <v>34</v>
      </c>
      <c r="H279" s="62" t="str">
        <f t="shared" si="77"/>
        <v>Urban Travis</v>
      </c>
      <c r="I279" s="64">
        <f>INDEX('Encounters and MCO Fees'!N:N,MATCH(A:A,'Encounters and MCO Fees'!G:G,0))</f>
        <v>77405.281841538788</v>
      </c>
      <c r="J279" s="64">
        <f>INDEX('Encounters and MCO Fees'!M:M,MATCH(A:A,'Encounters and MCO Fees'!G:G,0))</f>
        <v>298902.1224685976</v>
      </c>
      <c r="K279" s="64">
        <f t="shared" si="78"/>
        <v>376307.40431013639</v>
      </c>
      <c r="L279" s="64">
        <v>-11115.945561504224</v>
      </c>
      <c r="M279" s="64">
        <v>46663.221235478704</v>
      </c>
      <c r="N279" s="64">
        <f t="shared" si="79"/>
        <v>35547.27567397448</v>
      </c>
      <c r="O279" s="64">
        <v>32834.919205591839</v>
      </c>
      <c r="P279" s="64">
        <v>139261.69342555496</v>
      </c>
      <c r="Q279" s="64">
        <f t="shared" si="80"/>
        <v>172096.6126311468</v>
      </c>
      <c r="R279" s="64" t="str">
        <f t="shared" si="81"/>
        <v>Yes</v>
      </c>
      <c r="S279" s="65" t="str">
        <f t="shared" si="81"/>
        <v>Yes</v>
      </c>
      <c r="T279" s="66">
        <f>ROUND(INDEX(Summary!H:H,MATCH(H:H,Summary!A:A,0)),2)</f>
        <v>0.4</v>
      </c>
      <c r="U279" s="66">
        <f>ROUND(INDEX(Summary!I:I,MATCH(H:H,Summary!A:A,0)),2)</f>
        <v>1.2</v>
      </c>
      <c r="V279" s="67">
        <f t="shared" si="82"/>
        <v>30962.112736615516</v>
      </c>
      <c r="W279" s="67">
        <f t="shared" si="82"/>
        <v>358682.54696231714</v>
      </c>
      <c r="X279" s="64">
        <f t="shared" si="83"/>
        <v>389644.65969893266</v>
      </c>
      <c r="Y279" s="64" t="s">
        <v>163</v>
      </c>
      <c r="Z279" s="64" t="s">
        <v>163</v>
      </c>
      <c r="AA279" s="64" t="b">
        <f t="shared" si="88"/>
        <v>1</v>
      </c>
      <c r="AB279" s="64" t="str">
        <f t="shared" si="89"/>
        <v>Yes</v>
      </c>
      <c r="AC279" s="64" t="str">
        <f t="shared" si="89"/>
        <v>No</v>
      </c>
      <c r="AD279" s="64" t="str">
        <f t="shared" si="84"/>
        <v>Yes</v>
      </c>
      <c r="AE279" s="66">
        <f t="shared" si="90"/>
        <v>0.02</v>
      </c>
      <c r="AF279" s="66">
        <f t="shared" si="90"/>
        <v>0</v>
      </c>
      <c r="AG279" s="64">
        <f t="shared" si="91"/>
        <v>1548.1056368307759</v>
      </c>
      <c r="AH279" s="64">
        <f t="shared" si="91"/>
        <v>0</v>
      </c>
      <c r="AI279" s="64">
        <f t="shared" si="85"/>
        <v>1548.1056368307759</v>
      </c>
      <c r="AJ279" s="66">
        <v>0.01</v>
      </c>
      <c r="AK279" s="66">
        <v>0</v>
      </c>
      <c r="AL279" s="64">
        <f t="shared" si="92"/>
        <v>774.05281841538795</v>
      </c>
      <c r="AM279" s="64">
        <f t="shared" si="92"/>
        <v>0</v>
      </c>
      <c r="AN279" s="66">
        <f t="shared" si="93"/>
        <v>0.41000000000000003</v>
      </c>
      <c r="AO279" s="66">
        <f t="shared" si="93"/>
        <v>1.2</v>
      </c>
      <c r="AP279" s="68">
        <f>IFERROR(INDEX('Encounters and MCO Fees'!Q:Q,MATCH(A:A,'Encounters and MCO Fees'!G:G,0)),0)</f>
        <v>390418.71251734806</v>
      </c>
      <c r="AQ279" s="68">
        <f>IFERROR(INDEX('Encounters and MCO Fees'!R:R,MATCH(A:A,'Encounters and MCO Fees'!G:G,0)),0)</f>
        <v>24165.428711736236</v>
      </c>
      <c r="AR279" s="68">
        <f t="shared" si="86"/>
        <v>414584.14122908429</v>
      </c>
      <c r="AS279" s="69">
        <f t="shared" si="87"/>
        <v>165891.69827140582</v>
      </c>
      <c r="AT279" s="69">
        <f>AS279*INDEX('IGT Commitment Suggestions'!H:H,MATCH(G:G,'IGT Commitment Suggestions'!A:A,0))</f>
        <v>81327.496742316755</v>
      </c>
      <c r="AU279" s="105">
        <f t="shared" si="94"/>
        <v>16143.07</v>
      </c>
    </row>
    <row r="280" spans="1:47" x14ac:dyDescent="0.2">
      <c r="A280" s="60" t="s">
        <v>1011</v>
      </c>
      <c r="B280" s="61" t="s">
        <v>1011</v>
      </c>
      <c r="C280" s="61" t="s">
        <v>1012</v>
      </c>
      <c r="D280" s="62" t="s">
        <v>1012</v>
      </c>
      <c r="E280" s="63" t="s">
        <v>1013</v>
      </c>
      <c r="F280" s="62" t="s">
        <v>621</v>
      </c>
      <c r="G280" s="62" t="s">
        <v>25</v>
      </c>
      <c r="H280" s="62" t="str">
        <f t="shared" si="77"/>
        <v>Rural Harris</v>
      </c>
      <c r="I280" s="64">
        <f>INDEX('Encounters and MCO Fees'!N:N,MATCH(A:A,'Encounters and MCO Fees'!G:G,0))</f>
        <v>174075.28785436519</v>
      </c>
      <c r="J280" s="64">
        <f>INDEX('Encounters and MCO Fees'!M:M,MATCH(A:A,'Encounters and MCO Fees'!G:G,0))</f>
        <v>778868.98085004161</v>
      </c>
      <c r="K280" s="64">
        <f t="shared" si="78"/>
        <v>952944.2687044068</v>
      </c>
      <c r="L280" s="64">
        <v>151113.58280338504</v>
      </c>
      <c r="M280" s="64">
        <v>131041.55505865364</v>
      </c>
      <c r="N280" s="64">
        <f t="shared" si="79"/>
        <v>282155.13786203868</v>
      </c>
      <c r="O280" s="64">
        <v>-15601.828044434755</v>
      </c>
      <c r="P280" s="64">
        <v>102048.55974205449</v>
      </c>
      <c r="Q280" s="64">
        <f t="shared" si="80"/>
        <v>86446.731697619747</v>
      </c>
      <c r="R280" s="64" t="str">
        <f t="shared" si="81"/>
        <v>No</v>
      </c>
      <c r="S280" s="65" t="str">
        <f t="shared" si="81"/>
        <v>Yes</v>
      </c>
      <c r="T280" s="66">
        <f>ROUND(INDEX(Summary!H:H,MATCH(H:H,Summary!A:A,0)),2)</f>
        <v>0.06</v>
      </c>
      <c r="U280" s="66">
        <f>ROUND(INDEX(Summary!I:I,MATCH(H:H,Summary!A:A,0)),2)</f>
        <v>0.46</v>
      </c>
      <c r="V280" s="67">
        <f t="shared" si="82"/>
        <v>10444.517271261911</v>
      </c>
      <c r="W280" s="67">
        <f t="shared" si="82"/>
        <v>358279.73119101918</v>
      </c>
      <c r="X280" s="64">
        <f t="shared" si="83"/>
        <v>368724.24846228107</v>
      </c>
      <c r="Y280" s="64" t="s">
        <v>163</v>
      </c>
      <c r="Z280" s="64" t="s">
        <v>163</v>
      </c>
      <c r="AA280" s="64" t="b">
        <f t="shared" si="88"/>
        <v>1</v>
      </c>
      <c r="AB280" s="64" t="str">
        <f t="shared" si="89"/>
        <v>No</v>
      </c>
      <c r="AC280" s="64" t="str">
        <f t="shared" si="89"/>
        <v>No</v>
      </c>
      <c r="AD280" s="64" t="str">
        <f t="shared" si="84"/>
        <v>No</v>
      </c>
      <c r="AE280" s="66">
        <f t="shared" si="90"/>
        <v>0</v>
      </c>
      <c r="AF280" s="66">
        <f t="shared" si="90"/>
        <v>0</v>
      </c>
      <c r="AG280" s="64">
        <f t="shared" si="91"/>
        <v>0</v>
      </c>
      <c r="AH280" s="64">
        <f t="shared" si="91"/>
        <v>0</v>
      </c>
      <c r="AI280" s="64">
        <f t="shared" si="85"/>
        <v>0</v>
      </c>
      <c r="AJ280" s="66">
        <v>0</v>
      </c>
      <c r="AK280" s="66">
        <v>0</v>
      </c>
      <c r="AL280" s="64">
        <f t="shared" si="92"/>
        <v>0</v>
      </c>
      <c r="AM280" s="64">
        <f t="shared" si="92"/>
        <v>0</v>
      </c>
      <c r="AN280" s="66">
        <f t="shared" si="93"/>
        <v>0.06</v>
      </c>
      <c r="AO280" s="66">
        <f t="shared" si="93"/>
        <v>0.46</v>
      </c>
      <c r="AP280" s="68">
        <f>IFERROR(INDEX('Encounters and MCO Fees'!Q:Q,MATCH(A:A,'Encounters and MCO Fees'!G:G,0)),0)</f>
        <v>368724.24846228107</v>
      </c>
      <c r="AQ280" s="68">
        <f>IFERROR(INDEX('Encounters and MCO Fees'!R:R,MATCH(A:A,'Encounters and MCO Fees'!G:G,0)),0)</f>
        <v>22966.8784161359</v>
      </c>
      <c r="AR280" s="68">
        <f t="shared" si="86"/>
        <v>391691.12687841698</v>
      </c>
      <c r="AS280" s="69">
        <f t="shared" si="87"/>
        <v>156731.28750912979</v>
      </c>
      <c r="AT280" s="69">
        <f>AS280*INDEX('IGT Commitment Suggestions'!H:H,MATCH(G:G,'IGT Commitment Suggestions'!A:A,0))</f>
        <v>68902.255146362106</v>
      </c>
      <c r="AU280" s="105">
        <f t="shared" si="94"/>
        <v>13676.73</v>
      </c>
    </row>
    <row r="281" spans="1:47" x14ac:dyDescent="0.2">
      <c r="A281" s="70" t="s">
        <v>1014</v>
      </c>
      <c r="B281" s="61" t="s">
        <v>1014</v>
      </c>
      <c r="C281" s="61" t="s">
        <v>1015</v>
      </c>
      <c r="D281" s="61" t="s">
        <v>1015</v>
      </c>
      <c r="E281" s="63" t="s">
        <v>1016</v>
      </c>
      <c r="F281" s="62" t="s">
        <v>621</v>
      </c>
      <c r="G281" s="62" t="s">
        <v>31</v>
      </c>
      <c r="H281" s="62" t="str">
        <f t="shared" si="77"/>
        <v>Rural MRSA West</v>
      </c>
      <c r="I281" s="64">
        <f>INDEX('Encounters and MCO Fees'!N:N,MATCH(A:A,'Encounters and MCO Fees'!G:G,0))</f>
        <v>799928.37612526002</v>
      </c>
      <c r="J281" s="64">
        <f>INDEX('Encounters and MCO Fees'!M:M,MATCH(A:A,'Encounters and MCO Fees'!G:G,0))</f>
        <v>251528.22518830202</v>
      </c>
      <c r="K281" s="64">
        <f t="shared" si="78"/>
        <v>1051456.6013135621</v>
      </c>
      <c r="L281" s="64">
        <v>10330.190587040852</v>
      </c>
      <c r="M281" s="64">
        <v>-25286.778234310594</v>
      </c>
      <c r="N281" s="64">
        <f t="shared" si="79"/>
        <v>-14956.587647269742</v>
      </c>
      <c r="O281" s="64">
        <v>358936.46233553533</v>
      </c>
      <c r="P281" s="64">
        <v>394860.70813216997</v>
      </c>
      <c r="Q281" s="64">
        <f t="shared" si="80"/>
        <v>753797.17046770523</v>
      </c>
      <c r="R281" s="64" t="str">
        <f t="shared" si="81"/>
        <v>Yes</v>
      </c>
      <c r="S281" s="65" t="str">
        <f t="shared" si="81"/>
        <v>Yes</v>
      </c>
      <c r="T281" s="66">
        <f>ROUND(INDEX(Summary!H:H,MATCH(H:H,Summary!A:A,0)),2)</f>
        <v>0.03</v>
      </c>
      <c r="U281" s="66">
        <f>ROUND(INDEX(Summary!I:I,MATCH(H:H,Summary!A:A,0)),2)</f>
        <v>0.21</v>
      </c>
      <c r="V281" s="67">
        <f t="shared" si="82"/>
        <v>23997.851283757798</v>
      </c>
      <c r="W281" s="67">
        <f t="shared" si="82"/>
        <v>52820.927289543426</v>
      </c>
      <c r="X281" s="64">
        <f t="shared" si="83"/>
        <v>76818.778573301228</v>
      </c>
      <c r="Y281" s="64" t="s">
        <v>163</v>
      </c>
      <c r="Z281" s="64" t="s">
        <v>163</v>
      </c>
      <c r="AA281" s="64" t="b">
        <f t="shared" si="88"/>
        <v>1</v>
      </c>
      <c r="AB281" s="64" t="str">
        <f t="shared" si="89"/>
        <v>No</v>
      </c>
      <c r="AC281" s="64" t="str">
        <f t="shared" si="89"/>
        <v>Yes</v>
      </c>
      <c r="AD281" s="64" t="str">
        <f t="shared" si="84"/>
        <v>Yes</v>
      </c>
      <c r="AE281" s="66">
        <f t="shared" si="90"/>
        <v>0.28999999999999998</v>
      </c>
      <c r="AF281" s="66">
        <f t="shared" si="90"/>
        <v>0.95</v>
      </c>
      <c r="AG281" s="64">
        <f t="shared" si="91"/>
        <v>231979.2290763254</v>
      </c>
      <c r="AH281" s="64">
        <f t="shared" si="91"/>
        <v>238951.8139288869</v>
      </c>
      <c r="AI281" s="64">
        <f t="shared" si="85"/>
        <v>470931.04300521233</v>
      </c>
      <c r="AJ281" s="66">
        <v>0</v>
      </c>
      <c r="AK281" s="66">
        <v>0.8</v>
      </c>
      <c r="AL281" s="64">
        <f t="shared" si="92"/>
        <v>0</v>
      </c>
      <c r="AM281" s="64">
        <f t="shared" si="92"/>
        <v>201222.58015064162</v>
      </c>
      <c r="AN281" s="66">
        <f t="shared" si="93"/>
        <v>0.03</v>
      </c>
      <c r="AO281" s="66">
        <f t="shared" si="93"/>
        <v>1.01</v>
      </c>
      <c r="AP281" s="68">
        <f>IFERROR(INDEX('Encounters and MCO Fees'!Q:Q,MATCH(A:A,'Encounters and MCO Fees'!G:G,0)),0)</f>
        <v>278041.35872394283</v>
      </c>
      <c r="AQ281" s="68">
        <f>IFERROR(INDEX('Encounters and MCO Fees'!R:R,MATCH(A:A,'Encounters and MCO Fees'!G:G,0)),0)</f>
        <v>17106.968494059016</v>
      </c>
      <c r="AR281" s="68">
        <f t="shared" si="86"/>
        <v>295148.32721800182</v>
      </c>
      <c r="AS281" s="69">
        <f t="shared" si="87"/>
        <v>118100.65165301127</v>
      </c>
      <c r="AT281" s="69">
        <f>AS281*INDEX('IGT Commitment Suggestions'!H:H,MATCH(G:G,'IGT Commitment Suggestions'!A:A,0))</f>
        <v>57205.040464219368</v>
      </c>
      <c r="AU281" s="105">
        <f t="shared" si="94"/>
        <v>11354.89</v>
      </c>
    </row>
    <row r="282" spans="1:47" x14ac:dyDescent="0.2">
      <c r="A282" s="60" t="s">
        <v>1017</v>
      </c>
      <c r="B282" s="61" t="s">
        <v>1017</v>
      </c>
      <c r="C282" s="61" t="s">
        <v>1018</v>
      </c>
      <c r="D282" s="62" t="s">
        <v>1018</v>
      </c>
      <c r="E282" s="63" t="s">
        <v>1019</v>
      </c>
      <c r="F282" s="62" t="s">
        <v>621</v>
      </c>
      <c r="G282" s="62" t="s">
        <v>32</v>
      </c>
      <c r="H282" s="62" t="str">
        <f t="shared" si="77"/>
        <v>Rural Nueces</v>
      </c>
      <c r="I282" s="64">
        <f>INDEX('Encounters and MCO Fees'!N:N,MATCH(A:A,'Encounters and MCO Fees'!G:G,0))</f>
        <v>36683.488216513309</v>
      </c>
      <c r="J282" s="64">
        <f>INDEX('Encounters and MCO Fees'!M:M,MATCH(A:A,'Encounters and MCO Fees'!G:G,0))</f>
        <v>729988.44591735513</v>
      </c>
      <c r="K282" s="64">
        <f t="shared" si="78"/>
        <v>766671.93413386843</v>
      </c>
      <c r="L282" s="64">
        <v>234441.96262429547</v>
      </c>
      <c r="M282" s="64">
        <v>17734.215008258703</v>
      </c>
      <c r="N282" s="64">
        <f t="shared" si="79"/>
        <v>252176.17763255417</v>
      </c>
      <c r="O282" s="64">
        <v>110013.77139707142</v>
      </c>
      <c r="P282" s="64">
        <v>184527.41034561867</v>
      </c>
      <c r="Q282" s="64">
        <f t="shared" si="80"/>
        <v>294541.1817426901</v>
      </c>
      <c r="R282" s="64" t="str">
        <f t="shared" si="81"/>
        <v>Yes</v>
      </c>
      <c r="S282" s="65" t="str">
        <f t="shared" si="81"/>
        <v>Yes</v>
      </c>
      <c r="T282" s="66">
        <f>ROUND(INDEX(Summary!H:H,MATCH(H:H,Summary!A:A,0)),2)</f>
        <v>0.19</v>
      </c>
      <c r="U282" s="66">
        <f>ROUND(INDEX(Summary!I:I,MATCH(H:H,Summary!A:A,0)),2)</f>
        <v>0.16</v>
      </c>
      <c r="V282" s="67">
        <f t="shared" si="82"/>
        <v>6969.8627611375287</v>
      </c>
      <c r="W282" s="67">
        <f t="shared" si="82"/>
        <v>116798.15134677682</v>
      </c>
      <c r="X282" s="64">
        <f t="shared" si="83"/>
        <v>123768.01410791435</v>
      </c>
      <c r="Y282" s="64" t="s">
        <v>163</v>
      </c>
      <c r="Z282" s="64" t="s">
        <v>163</v>
      </c>
      <c r="AA282" s="64" t="b">
        <f t="shared" si="88"/>
        <v>1</v>
      </c>
      <c r="AB282" s="64" t="str">
        <f t="shared" si="89"/>
        <v>Yes</v>
      </c>
      <c r="AC282" s="64" t="str">
        <f t="shared" si="89"/>
        <v>Yes</v>
      </c>
      <c r="AD282" s="64" t="str">
        <f t="shared" si="84"/>
        <v>Yes</v>
      </c>
      <c r="AE282" s="66">
        <f t="shared" si="90"/>
        <v>1.96</v>
      </c>
      <c r="AF282" s="66">
        <f t="shared" si="90"/>
        <v>0.06</v>
      </c>
      <c r="AG282" s="64">
        <f t="shared" si="91"/>
        <v>71899.636904366082</v>
      </c>
      <c r="AH282" s="64">
        <f t="shared" si="91"/>
        <v>43799.306755041303</v>
      </c>
      <c r="AI282" s="64">
        <f t="shared" si="85"/>
        <v>115698.94365940738</v>
      </c>
      <c r="AJ282" s="66">
        <v>0.43</v>
      </c>
      <c r="AK282" s="66">
        <v>0.06</v>
      </c>
      <c r="AL282" s="64">
        <f t="shared" si="92"/>
        <v>15773.899933100724</v>
      </c>
      <c r="AM282" s="64">
        <f t="shared" si="92"/>
        <v>43799.306755041303</v>
      </c>
      <c r="AN282" s="66">
        <f t="shared" si="93"/>
        <v>0.62</v>
      </c>
      <c r="AO282" s="66">
        <f t="shared" si="93"/>
        <v>0.22</v>
      </c>
      <c r="AP282" s="68">
        <f>IFERROR(INDEX('Encounters and MCO Fees'!Q:Q,MATCH(A:A,'Encounters and MCO Fees'!G:G,0)),0)</f>
        <v>183341.22079605638</v>
      </c>
      <c r="AQ282" s="68">
        <f>IFERROR(INDEX('Encounters and MCO Fees'!R:R,MATCH(A:A,'Encounters and MCO Fees'!G:G,0)),0)</f>
        <v>11318.198639338998</v>
      </c>
      <c r="AR282" s="68">
        <f t="shared" si="86"/>
        <v>194659.41943539539</v>
      </c>
      <c r="AS282" s="69">
        <f t="shared" si="87"/>
        <v>77891.020092879131</v>
      </c>
      <c r="AT282" s="69">
        <f>AS282*INDEX('IGT Commitment Suggestions'!H:H,MATCH(G:G,'IGT Commitment Suggestions'!A:A,0))</f>
        <v>38453.135639580491</v>
      </c>
      <c r="AU282" s="105">
        <f t="shared" si="94"/>
        <v>7632.74</v>
      </c>
    </row>
    <row r="283" spans="1:47" ht="23.25" x14ac:dyDescent="0.2">
      <c r="A283" s="60" t="s">
        <v>1020</v>
      </c>
      <c r="B283" s="61" t="s">
        <v>1020</v>
      </c>
      <c r="C283" s="61" t="s">
        <v>1021</v>
      </c>
      <c r="D283" s="62" t="s">
        <v>1021</v>
      </c>
      <c r="E283" s="63" t="s">
        <v>1022</v>
      </c>
      <c r="F283" s="62" t="s">
        <v>162</v>
      </c>
      <c r="G283" s="62" t="s">
        <v>34</v>
      </c>
      <c r="H283" s="62" t="str">
        <f t="shared" si="77"/>
        <v>Urban Travis</v>
      </c>
      <c r="I283" s="64">
        <f>INDEX('Encounters and MCO Fees'!N:N,MATCH(A:A,'Encounters and MCO Fees'!G:G,0))</f>
        <v>160503.36276688153</v>
      </c>
      <c r="J283" s="64">
        <f>INDEX('Encounters and MCO Fees'!M:M,MATCH(A:A,'Encounters and MCO Fees'!G:G,0))</f>
        <v>0</v>
      </c>
      <c r="K283" s="64">
        <f t="shared" si="78"/>
        <v>160503.36276688153</v>
      </c>
      <c r="L283" s="64">
        <v>252316.9411607364</v>
      </c>
      <c r="M283" s="64">
        <v>0</v>
      </c>
      <c r="N283" s="64">
        <f t="shared" si="79"/>
        <v>252316.9411607364</v>
      </c>
      <c r="O283" s="64">
        <v>94897.010811601387</v>
      </c>
      <c r="P283" s="64">
        <v>0</v>
      </c>
      <c r="Q283" s="64">
        <f t="shared" si="80"/>
        <v>94897.010811601387</v>
      </c>
      <c r="R283" s="64" t="str">
        <f t="shared" si="81"/>
        <v>Yes</v>
      </c>
      <c r="S283" s="65" t="str">
        <f t="shared" si="81"/>
        <v>No</v>
      </c>
      <c r="T283" s="66">
        <f>ROUND(INDEX(Summary!H:H,MATCH(H:H,Summary!A:A,0)),2)</f>
        <v>0.4</v>
      </c>
      <c r="U283" s="66">
        <f>ROUND(INDEX(Summary!I:I,MATCH(H:H,Summary!A:A,0)),2)</f>
        <v>1.2</v>
      </c>
      <c r="V283" s="67">
        <f t="shared" si="82"/>
        <v>64201.345106752618</v>
      </c>
      <c r="W283" s="67">
        <f t="shared" si="82"/>
        <v>0</v>
      </c>
      <c r="X283" s="64">
        <f t="shared" si="83"/>
        <v>64201.345106752618</v>
      </c>
      <c r="Y283" s="64" t="s">
        <v>163</v>
      </c>
      <c r="Z283" s="64" t="s">
        <v>163</v>
      </c>
      <c r="AA283" s="64" t="b">
        <f t="shared" si="88"/>
        <v>1</v>
      </c>
      <c r="AB283" s="64" t="str">
        <f t="shared" si="89"/>
        <v>Yes</v>
      </c>
      <c r="AC283" s="64" t="str">
        <f t="shared" si="89"/>
        <v>No</v>
      </c>
      <c r="AD283" s="64" t="str">
        <f t="shared" si="84"/>
        <v>Yes</v>
      </c>
      <c r="AE283" s="66">
        <f t="shared" si="90"/>
        <v>0.13</v>
      </c>
      <c r="AF283" s="66">
        <f t="shared" si="90"/>
        <v>0</v>
      </c>
      <c r="AG283" s="64">
        <f t="shared" si="91"/>
        <v>20865.4371596946</v>
      </c>
      <c r="AH283" s="64">
        <f t="shared" si="91"/>
        <v>0</v>
      </c>
      <c r="AI283" s="64">
        <f t="shared" si="85"/>
        <v>20865.4371596946</v>
      </c>
      <c r="AJ283" s="66">
        <v>0.13</v>
      </c>
      <c r="AK283" s="66">
        <v>0</v>
      </c>
      <c r="AL283" s="64">
        <f t="shared" si="92"/>
        <v>20865.4371596946</v>
      </c>
      <c r="AM283" s="64">
        <f t="shared" si="92"/>
        <v>0</v>
      </c>
      <c r="AN283" s="66">
        <f t="shared" si="93"/>
        <v>0.53</v>
      </c>
      <c r="AO283" s="66">
        <f t="shared" si="93"/>
        <v>1.2</v>
      </c>
      <c r="AP283" s="68">
        <f>IFERROR(INDEX('Encounters and MCO Fees'!Q:Q,MATCH(A:A,'Encounters and MCO Fees'!G:G,0)),0)</f>
        <v>85066.782266447219</v>
      </c>
      <c r="AQ283" s="68">
        <f>IFERROR(INDEX('Encounters and MCO Fees'!R:R,MATCH(A:A,'Encounters and MCO Fees'!G:G,0)),0)</f>
        <v>5308.4863469478214</v>
      </c>
      <c r="AR283" s="68">
        <f t="shared" si="86"/>
        <v>90375.268613395034</v>
      </c>
      <c r="AS283" s="69">
        <f t="shared" si="87"/>
        <v>36162.759982963893</v>
      </c>
      <c r="AT283" s="69">
        <f>AS283*INDEX('IGT Commitment Suggestions'!H:H,MATCH(G:G,'IGT Commitment Suggestions'!A:A,0))</f>
        <v>17728.595073492073</v>
      </c>
      <c r="AU283" s="105">
        <f t="shared" si="94"/>
        <v>3519.03</v>
      </c>
    </row>
    <row r="284" spans="1:47" x14ac:dyDescent="0.2">
      <c r="A284" s="60" t="s">
        <v>1023</v>
      </c>
      <c r="B284" s="61" t="s">
        <v>1023</v>
      </c>
      <c r="C284" s="61" t="s">
        <v>1024</v>
      </c>
      <c r="D284" s="62" t="s">
        <v>1024</v>
      </c>
      <c r="E284" s="63" t="s">
        <v>1025</v>
      </c>
      <c r="F284" s="62" t="s">
        <v>621</v>
      </c>
      <c r="G284" s="62" t="s">
        <v>34</v>
      </c>
      <c r="H284" s="62" t="str">
        <f t="shared" si="77"/>
        <v>Rural Travis</v>
      </c>
      <c r="I284" s="64">
        <f>INDEX('Encounters and MCO Fees'!N:N,MATCH(A:A,'Encounters and MCO Fees'!G:G,0))</f>
        <v>302645.0713494501</v>
      </c>
      <c r="J284" s="64">
        <f>INDEX('Encounters and MCO Fees'!M:M,MATCH(A:A,'Encounters and MCO Fees'!G:G,0))</f>
        <v>515195.75504971656</v>
      </c>
      <c r="K284" s="64">
        <f t="shared" si="78"/>
        <v>817840.8263991666</v>
      </c>
      <c r="L284" s="64">
        <v>-104818.71890294467</v>
      </c>
      <c r="M284" s="64">
        <v>237223.97823107149</v>
      </c>
      <c r="N284" s="64">
        <f t="shared" si="79"/>
        <v>132405.25932812682</v>
      </c>
      <c r="O284" s="64">
        <v>-44643.53910992833</v>
      </c>
      <c r="P284" s="64">
        <v>327906.72681928909</v>
      </c>
      <c r="Q284" s="64">
        <f t="shared" si="80"/>
        <v>283263.18770936073</v>
      </c>
      <c r="R284" s="64" t="str">
        <f t="shared" si="81"/>
        <v>No</v>
      </c>
      <c r="S284" s="65" t="str">
        <f t="shared" si="81"/>
        <v>Yes</v>
      </c>
      <c r="T284" s="66">
        <f>ROUND(INDEX(Summary!H:H,MATCH(H:H,Summary!A:A,0)),2)</f>
        <v>0.18</v>
      </c>
      <c r="U284" s="66">
        <f>ROUND(INDEX(Summary!I:I,MATCH(H:H,Summary!A:A,0)),2)</f>
        <v>0.18</v>
      </c>
      <c r="V284" s="67">
        <f t="shared" si="82"/>
        <v>54476.112842901013</v>
      </c>
      <c r="W284" s="67">
        <f t="shared" si="82"/>
        <v>92735.235908948976</v>
      </c>
      <c r="X284" s="64">
        <f t="shared" si="83"/>
        <v>147211.34875184999</v>
      </c>
      <c r="Y284" s="64" t="s">
        <v>163</v>
      </c>
      <c r="Z284" s="64" t="s">
        <v>163</v>
      </c>
      <c r="AA284" s="64" t="b">
        <f t="shared" si="88"/>
        <v>1</v>
      </c>
      <c r="AB284" s="64" t="str">
        <f t="shared" si="89"/>
        <v>No</v>
      </c>
      <c r="AC284" s="64" t="str">
        <f t="shared" si="89"/>
        <v>Yes</v>
      </c>
      <c r="AD284" s="64" t="str">
        <f t="shared" si="84"/>
        <v>Yes</v>
      </c>
      <c r="AE284" s="66">
        <f t="shared" si="90"/>
        <v>0</v>
      </c>
      <c r="AF284" s="66">
        <f t="shared" si="90"/>
        <v>0.32</v>
      </c>
      <c r="AG284" s="64">
        <f t="shared" si="91"/>
        <v>0</v>
      </c>
      <c r="AH284" s="64">
        <f t="shared" si="91"/>
        <v>164862.64161590929</v>
      </c>
      <c r="AI284" s="64">
        <f t="shared" si="85"/>
        <v>164862.64161590929</v>
      </c>
      <c r="AJ284" s="66">
        <v>0</v>
      </c>
      <c r="AK284" s="66">
        <v>0.28999999999999998</v>
      </c>
      <c r="AL284" s="64">
        <f t="shared" si="92"/>
        <v>0</v>
      </c>
      <c r="AM284" s="64">
        <f t="shared" si="92"/>
        <v>149406.7689644178</v>
      </c>
      <c r="AN284" s="66">
        <f t="shared" si="93"/>
        <v>0.18</v>
      </c>
      <c r="AO284" s="66">
        <f t="shared" si="93"/>
        <v>0.47</v>
      </c>
      <c r="AP284" s="68">
        <f>IFERROR(INDEX('Encounters and MCO Fees'!Q:Q,MATCH(A:A,'Encounters and MCO Fees'!G:G,0)),0)</f>
        <v>296618.11771626776</v>
      </c>
      <c r="AQ284" s="68">
        <f>IFERROR(INDEX('Encounters and MCO Fees'!R:R,MATCH(A:A,'Encounters and MCO Fees'!G:G,0)),0)</f>
        <v>18516.496927478263</v>
      </c>
      <c r="AR284" s="68">
        <f t="shared" si="86"/>
        <v>315134.61464374606</v>
      </c>
      <c r="AS284" s="69">
        <f t="shared" si="87"/>
        <v>126097.96470354858</v>
      </c>
      <c r="AT284" s="69">
        <f>AS284*INDEX('IGT Commitment Suggestions'!H:H,MATCH(G:G,'IGT Commitment Suggestions'!A:A,0))</f>
        <v>61818.836750122529</v>
      </c>
      <c r="AU284" s="105">
        <f t="shared" si="94"/>
        <v>12270.71</v>
      </c>
    </row>
    <row r="285" spans="1:47" ht="23.25" x14ac:dyDescent="0.2">
      <c r="A285" s="60" t="s">
        <v>1026</v>
      </c>
      <c r="B285" s="61" t="s">
        <v>1026</v>
      </c>
      <c r="C285" s="61" t="s">
        <v>1027</v>
      </c>
      <c r="D285" s="62" t="s">
        <v>1027</v>
      </c>
      <c r="E285" s="63" t="s">
        <v>1028</v>
      </c>
      <c r="F285" s="62" t="s">
        <v>621</v>
      </c>
      <c r="G285" s="62" t="s">
        <v>28</v>
      </c>
      <c r="H285" s="62" t="str">
        <f t="shared" si="77"/>
        <v>Rural Lubbock</v>
      </c>
      <c r="I285" s="64">
        <f>INDEX('Encounters and MCO Fees'!N:N,MATCH(A:A,'Encounters and MCO Fees'!G:G,0))</f>
        <v>349635.92628703138</v>
      </c>
      <c r="J285" s="64">
        <f>INDEX('Encounters and MCO Fees'!M:M,MATCH(A:A,'Encounters and MCO Fees'!G:G,0))</f>
        <v>707127.8906298395</v>
      </c>
      <c r="K285" s="64">
        <f t="shared" si="78"/>
        <v>1056763.8169168709</v>
      </c>
      <c r="L285" s="64">
        <v>459503.89198912273</v>
      </c>
      <c r="M285" s="64">
        <v>289086.50028668111</v>
      </c>
      <c r="N285" s="64">
        <f t="shared" si="79"/>
        <v>748590.39227580384</v>
      </c>
      <c r="O285" s="64">
        <v>430210.96142006828</v>
      </c>
      <c r="P285" s="64">
        <v>403458.71238000342</v>
      </c>
      <c r="Q285" s="64">
        <f t="shared" si="80"/>
        <v>833669.6738000717</v>
      </c>
      <c r="R285" s="64" t="str">
        <f t="shared" si="81"/>
        <v>Yes</v>
      </c>
      <c r="S285" s="65" t="str">
        <f t="shared" si="81"/>
        <v>Yes</v>
      </c>
      <c r="T285" s="66">
        <f>ROUND(INDEX(Summary!H:H,MATCH(H:H,Summary!A:A,0)),2)</f>
        <v>0.67</v>
      </c>
      <c r="U285" s="66">
        <f>ROUND(INDEX(Summary!I:I,MATCH(H:H,Summary!A:A,0)),2)</f>
        <v>0.5</v>
      </c>
      <c r="V285" s="67">
        <f t="shared" si="82"/>
        <v>234256.07061231104</v>
      </c>
      <c r="W285" s="67">
        <f t="shared" si="82"/>
        <v>353563.94531491975</v>
      </c>
      <c r="X285" s="64">
        <f t="shared" si="83"/>
        <v>587820.01592723082</v>
      </c>
      <c r="Y285" s="64" t="s">
        <v>163</v>
      </c>
      <c r="Z285" s="64" t="s">
        <v>163</v>
      </c>
      <c r="AA285" s="64" t="b">
        <f t="shared" si="88"/>
        <v>1</v>
      </c>
      <c r="AB285" s="64" t="str">
        <f t="shared" si="89"/>
        <v>No</v>
      </c>
      <c r="AC285" s="64" t="str">
        <f t="shared" si="89"/>
        <v>Yes</v>
      </c>
      <c r="AD285" s="64" t="str">
        <f t="shared" si="84"/>
        <v>Yes</v>
      </c>
      <c r="AE285" s="66">
        <f t="shared" si="90"/>
        <v>0.39</v>
      </c>
      <c r="AF285" s="66">
        <f t="shared" si="90"/>
        <v>0.05</v>
      </c>
      <c r="AG285" s="64">
        <f t="shared" si="91"/>
        <v>136358.01125194225</v>
      </c>
      <c r="AH285" s="64">
        <f t="shared" si="91"/>
        <v>35356.394531491977</v>
      </c>
      <c r="AI285" s="64">
        <f t="shared" si="85"/>
        <v>171714.40578343422</v>
      </c>
      <c r="AJ285" s="66">
        <v>0</v>
      </c>
      <c r="AK285" s="66">
        <v>0.04</v>
      </c>
      <c r="AL285" s="64">
        <f t="shared" si="92"/>
        <v>0</v>
      </c>
      <c r="AM285" s="64">
        <f t="shared" si="92"/>
        <v>28285.115625193579</v>
      </c>
      <c r="AN285" s="66">
        <f t="shared" si="93"/>
        <v>0.67</v>
      </c>
      <c r="AO285" s="66">
        <f t="shared" si="93"/>
        <v>0.54</v>
      </c>
      <c r="AP285" s="68">
        <f>IFERROR(INDEX('Encounters and MCO Fees'!Q:Q,MATCH(A:A,'Encounters and MCO Fees'!G:G,0)),0)</f>
        <v>616105.1315524244</v>
      </c>
      <c r="AQ285" s="68">
        <f>IFERROR(INDEX('Encounters and MCO Fees'!R:R,MATCH(A:A,'Encounters and MCO Fees'!G:G,0)),0)</f>
        <v>37951.11952112682</v>
      </c>
      <c r="AR285" s="68">
        <f t="shared" si="86"/>
        <v>654056.25107355125</v>
      </c>
      <c r="AS285" s="69">
        <f t="shared" si="87"/>
        <v>261714.06830457086</v>
      </c>
      <c r="AT285" s="69">
        <f>AS285*INDEX('IGT Commitment Suggestions'!H:H,MATCH(G:G,'IGT Commitment Suggestions'!A:A,0))</f>
        <v>85626.279463665545</v>
      </c>
      <c r="AU285" s="105">
        <f t="shared" si="94"/>
        <v>16996.36</v>
      </c>
    </row>
    <row r="286" spans="1:47" x14ac:dyDescent="0.2">
      <c r="A286" s="60" t="s">
        <v>1029</v>
      </c>
      <c r="B286" s="61" t="s">
        <v>1029</v>
      </c>
      <c r="C286" s="61" t="s">
        <v>1030</v>
      </c>
      <c r="D286" s="62" t="s">
        <v>1030</v>
      </c>
      <c r="E286" s="63" t="s">
        <v>1031</v>
      </c>
      <c r="F286" s="62" t="s">
        <v>621</v>
      </c>
      <c r="G286" s="62" t="s">
        <v>31</v>
      </c>
      <c r="H286" s="62" t="str">
        <f t="shared" si="77"/>
        <v>Rural MRSA West</v>
      </c>
      <c r="I286" s="64">
        <f>INDEX('Encounters and MCO Fees'!N:N,MATCH(A:A,'Encounters and MCO Fees'!G:G,0))</f>
        <v>356144.59277563269</v>
      </c>
      <c r="J286" s="64">
        <f>INDEX('Encounters and MCO Fees'!M:M,MATCH(A:A,'Encounters and MCO Fees'!G:G,0))</f>
        <v>646721.70989312895</v>
      </c>
      <c r="K286" s="64">
        <f t="shared" si="78"/>
        <v>1002866.3026687617</v>
      </c>
      <c r="L286" s="64">
        <v>393274.06334933685</v>
      </c>
      <c r="M286" s="64">
        <v>6271.1022703555063</v>
      </c>
      <c r="N286" s="64">
        <f t="shared" si="79"/>
        <v>399545.16561969236</v>
      </c>
      <c r="O286" s="64">
        <v>59547.943693034205</v>
      </c>
      <c r="P286" s="64">
        <v>150147.07568149891</v>
      </c>
      <c r="Q286" s="64">
        <f t="shared" si="80"/>
        <v>209695.01937453312</v>
      </c>
      <c r="R286" s="64" t="str">
        <f t="shared" si="81"/>
        <v>Yes</v>
      </c>
      <c r="S286" s="65" t="str">
        <f t="shared" si="81"/>
        <v>Yes</v>
      </c>
      <c r="T286" s="66">
        <f>ROUND(INDEX(Summary!H:H,MATCH(H:H,Summary!A:A,0)),2)</f>
        <v>0.03</v>
      </c>
      <c r="U286" s="66">
        <f>ROUND(INDEX(Summary!I:I,MATCH(H:H,Summary!A:A,0)),2)</f>
        <v>0.21</v>
      </c>
      <c r="V286" s="67">
        <f t="shared" si="82"/>
        <v>10684.33778326898</v>
      </c>
      <c r="W286" s="67">
        <f t="shared" si="82"/>
        <v>135811.55907755709</v>
      </c>
      <c r="X286" s="64">
        <f t="shared" si="83"/>
        <v>146495.89686082606</v>
      </c>
      <c r="Y286" s="64" t="s">
        <v>163</v>
      </c>
      <c r="Z286" s="64" t="s">
        <v>163</v>
      </c>
      <c r="AA286" s="64" t="b">
        <f t="shared" si="88"/>
        <v>1</v>
      </c>
      <c r="AB286" s="64" t="str">
        <f t="shared" si="89"/>
        <v>No</v>
      </c>
      <c r="AC286" s="64" t="str">
        <f t="shared" si="89"/>
        <v>Yes</v>
      </c>
      <c r="AD286" s="64" t="str">
        <f t="shared" si="84"/>
        <v>Yes</v>
      </c>
      <c r="AE286" s="66">
        <f t="shared" si="90"/>
        <v>0.1</v>
      </c>
      <c r="AF286" s="66">
        <f t="shared" si="90"/>
        <v>0.02</v>
      </c>
      <c r="AG286" s="64">
        <f t="shared" si="91"/>
        <v>35614.45927756327</v>
      </c>
      <c r="AH286" s="64">
        <f t="shared" si="91"/>
        <v>12934.43419786258</v>
      </c>
      <c r="AI286" s="64">
        <f t="shared" si="85"/>
        <v>48548.893475425852</v>
      </c>
      <c r="AJ286" s="66">
        <v>0</v>
      </c>
      <c r="AK286" s="66">
        <v>0.01</v>
      </c>
      <c r="AL286" s="64">
        <f t="shared" si="92"/>
        <v>0</v>
      </c>
      <c r="AM286" s="64">
        <f t="shared" si="92"/>
        <v>6467.2170989312899</v>
      </c>
      <c r="AN286" s="66">
        <f t="shared" si="93"/>
        <v>0.03</v>
      </c>
      <c r="AO286" s="66">
        <f t="shared" si="93"/>
        <v>0.22</v>
      </c>
      <c r="AP286" s="68">
        <f>IFERROR(INDEX('Encounters and MCO Fees'!Q:Q,MATCH(A:A,'Encounters and MCO Fees'!G:G,0)),0)</f>
        <v>152963.11395975735</v>
      </c>
      <c r="AQ286" s="68">
        <f>IFERROR(INDEX('Encounters and MCO Fees'!R:R,MATCH(A:A,'Encounters and MCO Fees'!G:G,0)),0)</f>
        <v>9372.2247574718967</v>
      </c>
      <c r="AR286" s="68">
        <f t="shared" si="86"/>
        <v>162335.33871722926</v>
      </c>
      <c r="AS286" s="69">
        <f t="shared" si="87"/>
        <v>64956.862434312126</v>
      </c>
      <c r="AT286" s="69">
        <f>AS286*INDEX('IGT Commitment Suggestions'!H:H,MATCH(G:G,'IGT Commitment Suggestions'!A:A,0))</f>
        <v>31463.500767980826</v>
      </c>
      <c r="AU286" s="105">
        <f t="shared" si="94"/>
        <v>6245.34</v>
      </c>
    </row>
    <row r="287" spans="1:47" ht="23.25" x14ac:dyDescent="0.2">
      <c r="A287" s="60" t="s">
        <v>1032</v>
      </c>
      <c r="B287" s="61" t="s">
        <v>1032</v>
      </c>
      <c r="C287" s="61" t="s">
        <v>1033</v>
      </c>
      <c r="D287" s="62" t="s">
        <v>1033</v>
      </c>
      <c r="E287" s="63" t="s">
        <v>1034</v>
      </c>
      <c r="F287" s="62" t="s">
        <v>162</v>
      </c>
      <c r="G287" s="62" t="s">
        <v>33</v>
      </c>
      <c r="H287" s="62" t="str">
        <f t="shared" si="77"/>
        <v>Urban Tarrant</v>
      </c>
      <c r="I287" s="64">
        <f>INDEX('Encounters and MCO Fees'!N:N,MATCH(A:A,'Encounters and MCO Fees'!G:G,0))</f>
        <v>54247.465095585241</v>
      </c>
      <c r="J287" s="64">
        <f>INDEX('Encounters and MCO Fees'!M:M,MATCH(A:A,'Encounters and MCO Fees'!G:G,0))</f>
        <v>80791.284604070694</v>
      </c>
      <c r="K287" s="64">
        <f t="shared" si="78"/>
        <v>135038.74969965592</v>
      </c>
      <c r="L287" s="64">
        <v>22592.858382871666</v>
      </c>
      <c r="M287" s="64">
        <v>105684.27901876072</v>
      </c>
      <c r="N287" s="64">
        <f t="shared" si="79"/>
        <v>128277.13740163238</v>
      </c>
      <c r="O287" s="64">
        <v>181502.63190588413</v>
      </c>
      <c r="P287" s="64">
        <v>166344.95828236823</v>
      </c>
      <c r="Q287" s="64">
        <f t="shared" si="80"/>
        <v>347847.59018825239</v>
      </c>
      <c r="R287" s="64" t="str">
        <f t="shared" si="81"/>
        <v>Yes</v>
      </c>
      <c r="S287" s="65" t="str">
        <f t="shared" si="81"/>
        <v>Yes</v>
      </c>
      <c r="T287" s="66">
        <f>ROUND(INDEX(Summary!H:H,MATCH(H:H,Summary!A:A,0)),2)</f>
        <v>0.77</v>
      </c>
      <c r="U287" s="66">
        <f>ROUND(INDEX(Summary!I:I,MATCH(H:H,Summary!A:A,0)),2)</f>
        <v>0.66</v>
      </c>
      <c r="V287" s="67">
        <f t="shared" si="82"/>
        <v>41770.548123600638</v>
      </c>
      <c r="W287" s="67">
        <f t="shared" si="82"/>
        <v>53322.247838686657</v>
      </c>
      <c r="X287" s="64">
        <f t="shared" si="83"/>
        <v>95092.795962287288</v>
      </c>
      <c r="Y287" s="64" t="s">
        <v>163</v>
      </c>
      <c r="Z287" s="64" t="s">
        <v>163</v>
      </c>
      <c r="AA287" s="64" t="b">
        <f t="shared" si="88"/>
        <v>1</v>
      </c>
      <c r="AB287" s="64" t="str">
        <f t="shared" si="89"/>
        <v>Yes</v>
      </c>
      <c r="AC287" s="64" t="str">
        <f t="shared" si="89"/>
        <v>Yes</v>
      </c>
      <c r="AD287" s="64" t="str">
        <f t="shared" si="84"/>
        <v>Yes</v>
      </c>
      <c r="AE287" s="66">
        <f t="shared" si="90"/>
        <v>1.79</v>
      </c>
      <c r="AF287" s="66">
        <f t="shared" si="90"/>
        <v>0.97</v>
      </c>
      <c r="AG287" s="64">
        <f t="shared" si="91"/>
        <v>97102.962521097579</v>
      </c>
      <c r="AH287" s="64">
        <f t="shared" si="91"/>
        <v>78367.546065948569</v>
      </c>
      <c r="AI287" s="64">
        <f t="shared" si="85"/>
        <v>175470.50858704615</v>
      </c>
      <c r="AJ287" s="66">
        <v>1.79</v>
      </c>
      <c r="AK287" s="66">
        <v>0.8</v>
      </c>
      <c r="AL287" s="64">
        <f t="shared" si="92"/>
        <v>97102.962521097579</v>
      </c>
      <c r="AM287" s="64">
        <f t="shared" si="92"/>
        <v>64633.027683256558</v>
      </c>
      <c r="AN287" s="66">
        <f t="shared" si="93"/>
        <v>2.56</v>
      </c>
      <c r="AO287" s="66">
        <f t="shared" si="93"/>
        <v>1.46</v>
      </c>
      <c r="AP287" s="68">
        <f>IFERROR(INDEX('Encounters and MCO Fees'!Q:Q,MATCH(A:A,'Encounters and MCO Fees'!G:G,0)),0)</f>
        <v>256828.78616664145</v>
      </c>
      <c r="AQ287" s="68">
        <f>IFERROR(INDEX('Encounters and MCO Fees'!R:R,MATCH(A:A,'Encounters and MCO Fees'!G:G,0)),0)</f>
        <v>16311.793713649797</v>
      </c>
      <c r="AR287" s="68">
        <f t="shared" si="86"/>
        <v>273140.57988029125</v>
      </c>
      <c r="AS287" s="69">
        <f t="shared" si="87"/>
        <v>109294.47163329975</v>
      </c>
      <c r="AT287" s="69">
        <f>AS287*INDEX('IGT Commitment Suggestions'!H:H,MATCH(G:G,'IGT Commitment Suggestions'!A:A,0))</f>
        <v>53961.190958101135</v>
      </c>
      <c r="AU287" s="105">
        <f t="shared" si="94"/>
        <v>10711.01</v>
      </c>
    </row>
    <row r="288" spans="1:47" x14ac:dyDescent="0.2">
      <c r="A288" s="60" t="s">
        <v>1035</v>
      </c>
      <c r="B288" s="61" t="s">
        <v>1035</v>
      </c>
      <c r="C288" s="61" t="s">
        <v>1036</v>
      </c>
      <c r="D288" s="62" t="s">
        <v>1036</v>
      </c>
      <c r="E288" s="63" t="s">
        <v>1037</v>
      </c>
      <c r="F288" s="62" t="s">
        <v>621</v>
      </c>
      <c r="G288" s="62" t="s">
        <v>30</v>
      </c>
      <c r="H288" s="62" t="str">
        <f t="shared" si="77"/>
        <v>Rural MRSA Northeast</v>
      </c>
      <c r="I288" s="64">
        <f>INDEX('Encounters and MCO Fees'!N:N,MATCH(A:A,'Encounters and MCO Fees'!G:G,0))</f>
        <v>118265.88325211554</v>
      </c>
      <c r="J288" s="64">
        <f>INDEX('Encounters and MCO Fees'!M:M,MATCH(A:A,'Encounters and MCO Fees'!G:G,0))</f>
        <v>673718.99831174861</v>
      </c>
      <c r="K288" s="64">
        <f t="shared" si="78"/>
        <v>791984.88156386418</v>
      </c>
      <c r="L288" s="64">
        <v>28083.766496489508</v>
      </c>
      <c r="M288" s="64">
        <v>-94838.368459026955</v>
      </c>
      <c r="N288" s="64">
        <f t="shared" si="79"/>
        <v>-66754.601962537447</v>
      </c>
      <c r="O288" s="64">
        <v>91787.398860975969</v>
      </c>
      <c r="P288" s="64">
        <v>164985.71708229097</v>
      </c>
      <c r="Q288" s="64">
        <f t="shared" si="80"/>
        <v>256773.11594326695</v>
      </c>
      <c r="R288" s="64" t="str">
        <f t="shared" si="81"/>
        <v>Yes</v>
      </c>
      <c r="S288" s="65" t="str">
        <f t="shared" si="81"/>
        <v>Yes</v>
      </c>
      <c r="T288" s="66">
        <f>ROUND(INDEX(Summary!H:H,MATCH(H:H,Summary!A:A,0)),2)</f>
        <v>0</v>
      </c>
      <c r="U288" s="66">
        <f>ROUND(INDEX(Summary!I:I,MATCH(H:H,Summary!A:A,0)),2)</f>
        <v>0.32</v>
      </c>
      <c r="V288" s="67">
        <f t="shared" si="82"/>
        <v>0</v>
      </c>
      <c r="W288" s="67">
        <f t="shared" si="82"/>
        <v>215590.07945975955</v>
      </c>
      <c r="X288" s="64">
        <f t="shared" si="83"/>
        <v>215590.07945975955</v>
      </c>
      <c r="Y288" s="64" t="s">
        <v>163</v>
      </c>
      <c r="Z288" s="64" t="s">
        <v>163</v>
      </c>
      <c r="AA288" s="64" t="b">
        <f t="shared" si="88"/>
        <v>1</v>
      </c>
      <c r="AB288" s="64" t="str">
        <f t="shared" si="89"/>
        <v>Yes</v>
      </c>
      <c r="AC288" s="64" t="str">
        <f t="shared" si="89"/>
        <v>No</v>
      </c>
      <c r="AD288" s="64" t="str">
        <f t="shared" si="84"/>
        <v>Yes</v>
      </c>
      <c r="AE288" s="66">
        <f t="shared" si="90"/>
        <v>0.54</v>
      </c>
      <c r="AF288" s="66">
        <f t="shared" si="90"/>
        <v>0</v>
      </c>
      <c r="AG288" s="64">
        <f t="shared" si="91"/>
        <v>63863.576956142395</v>
      </c>
      <c r="AH288" s="64">
        <f t="shared" si="91"/>
        <v>0</v>
      </c>
      <c r="AI288" s="64">
        <f t="shared" si="85"/>
        <v>63863.576956142395</v>
      </c>
      <c r="AJ288" s="66">
        <v>0.44</v>
      </c>
      <c r="AK288" s="66">
        <v>0</v>
      </c>
      <c r="AL288" s="64">
        <f t="shared" si="92"/>
        <v>52036.988630930842</v>
      </c>
      <c r="AM288" s="64">
        <f t="shared" si="92"/>
        <v>0</v>
      </c>
      <c r="AN288" s="66">
        <f t="shared" si="93"/>
        <v>0.44</v>
      </c>
      <c r="AO288" s="66">
        <f t="shared" si="93"/>
        <v>0.32</v>
      </c>
      <c r="AP288" s="68">
        <f>IFERROR(INDEX('Encounters and MCO Fees'!Q:Q,MATCH(A:A,'Encounters and MCO Fees'!G:G,0)),0)</f>
        <v>267627.06809069042</v>
      </c>
      <c r="AQ288" s="68">
        <f>IFERROR(INDEX('Encounters and MCO Fees'!R:R,MATCH(A:A,'Encounters and MCO Fees'!G:G,0)),0)</f>
        <v>16633.908197195527</v>
      </c>
      <c r="AR288" s="68">
        <f t="shared" si="86"/>
        <v>284260.97628788592</v>
      </c>
      <c r="AS288" s="69">
        <f t="shared" si="87"/>
        <v>113744.1870518347</v>
      </c>
      <c r="AT288" s="69">
        <f>AS288*INDEX('IGT Commitment Suggestions'!H:H,MATCH(G:G,'IGT Commitment Suggestions'!A:A,0))</f>
        <v>55623.458518238178</v>
      </c>
      <c r="AU288" s="105">
        <f t="shared" si="94"/>
        <v>11040.96</v>
      </c>
    </row>
    <row r="289" spans="1:47" x14ac:dyDescent="0.2">
      <c r="A289" s="60" t="s">
        <v>1038</v>
      </c>
      <c r="B289" s="61" t="s">
        <v>1038</v>
      </c>
      <c r="C289" s="61" t="s">
        <v>1039</v>
      </c>
      <c r="D289" s="62" t="s">
        <v>1039</v>
      </c>
      <c r="E289" s="63" t="s">
        <v>1040</v>
      </c>
      <c r="F289" s="62" t="s">
        <v>621</v>
      </c>
      <c r="G289" s="62" t="s">
        <v>29</v>
      </c>
      <c r="H289" s="62" t="str">
        <f t="shared" si="77"/>
        <v>Rural MRSA Central</v>
      </c>
      <c r="I289" s="64">
        <f>INDEX('Encounters and MCO Fees'!N:N,MATCH(A:A,'Encounters and MCO Fees'!G:G,0))</f>
        <v>9678.2721917705712</v>
      </c>
      <c r="J289" s="64">
        <f>INDEX('Encounters and MCO Fees'!M:M,MATCH(A:A,'Encounters and MCO Fees'!G:G,0))</f>
        <v>697954.21305633709</v>
      </c>
      <c r="K289" s="64">
        <f t="shared" si="78"/>
        <v>707632.4852481077</v>
      </c>
      <c r="L289" s="64">
        <v>0</v>
      </c>
      <c r="M289" s="64">
        <v>-214116.12596281053</v>
      </c>
      <c r="N289" s="64">
        <f t="shared" si="79"/>
        <v>-214116.12596281053</v>
      </c>
      <c r="O289" s="64">
        <v>0</v>
      </c>
      <c r="P289" s="64">
        <v>482300.64358087745</v>
      </c>
      <c r="Q289" s="64">
        <f t="shared" si="80"/>
        <v>482300.64358087745</v>
      </c>
      <c r="R289" s="64" t="str">
        <f t="shared" si="81"/>
        <v>No</v>
      </c>
      <c r="S289" s="65" t="str">
        <f t="shared" si="81"/>
        <v>Yes</v>
      </c>
      <c r="T289" s="66">
        <f>ROUND(INDEX(Summary!H:H,MATCH(H:H,Summary!A:A,0)),2)</f>
        <v>0.1</v>
      </c>
      <c r="U289" s="66">
        <f>ROUND(INDEX(Summary!I:I,MATCH(H:H,Summary!A:A,0)),2)</f>
        <v>0.12</v>
      </c>
      <c r="V289" s="67">
        <f t="shared" si="82"/>
        <v>967.82721917705715</v>
      </c>
      <c r="W289" s="67">
        <f t="shared" si="82"/>
        <v>83754.505566760447</v>
      </c>
      <c r="X289" s="64">
        <f t="shared" si="83"/>
        <v>84722.332785937499</v>
      </c>
      <c r="Y289" s="64" t="s">
        <v>163</v>
      </c>
      <c r="Z289" s="64" t="s">
        <v>163</v>
      </c>
      <c r="AA289" s="64" t="b">
        <f t="shared" si="88"/>
        <v>1</v>
      </c>
      <c r="AB289" s="64" t="str">
        <f t="shared" si="89"/>
        <v>No</v>
      </c>
      <c r="AC289" s="64" t="str">
        <f t="shared" si="89"/>
        <v>Yes</v>
      </c>
      <c r="AD289" s="64" t="str">
        <f t="shared" si="84"/>
        <v>Yes</v>
      </c>
      <c r="AE289" s="66">
        <f t="shared" si="90"/>
        <v>0</v>
      </c>
      <c r="AF289" s="66">
        <f t="shared" si="90"/>
        <v>0.4</v>
      </c>
      <c r="AG289" s="64">
        <f t="shared" si="91"/>
        <v>0</v>
      </c>
      <c r="AH289" s="64">
        <f t="shared" si="91"/>
        <v>279181.68522253487</v>
      </c>
      <c r="AI289" s="64">
        <f t="shared" si="85"/>
        <v>279181.68522253487</v>
      </c>
      <c r="AJ289" s="66">
        <v>0</v>
      </c>
      <c r="AK289" s="66">
        <v>0.39</v>
      </c>
      <c r="AL289" s="64">
        <f t="shared" si="92"/>
        <v>0</v>
      </c>
      <c r="AM289" s="64">
        <f t="shared" si="92"/>
        <v>272202.14309197146</v>
      </c>
      <c r="AN289" s="66">
        <f t="shared" si="93"/>
        <v>0.1</v>
      </c>
      <c r="AO289" s="66">
        <f t="shared" si="93"/>
        <v>0.51</v>
      </c>
      <c r="AP289" s="68">
        <f>IFERROR(INDEX('Encounters and MCO Fees'!Q:Q,MATCH(A:A,'Encounters and MCO Fees'!G:G,0)),0)</f>
        <v>356924.47587790893</v>
      </c>
      <c r="AQ289" s="68">
        <f>IFERROR(INDEX('Encounters and MCO Fees'!R:R,MATCH(A:A,'Encounters and MCO Fees'!G:G,0)),0)</f>
        <v>21996.526042423673</v>
      </c>
      <c r="AR289" s="68">
        <f t="shared" si="86"/>
        <v>378921.00192033261</v>
      </c>
      <c r="AS289" s="69">
        <f t="shared" si="87"/>
        <v>151621.44970840192</v>
      </c>
      <c r="AT289" s="69">
        <f>AS289*INDEX('IGT Commitment Suggestions'!H:H,MATCH(G:G,'IGT Commitment Suggestions'!A:A,0))</f>
        <v>70616.452916166047</v>
      </c>
      <c r="AU289" s="105">
        <f t="shared" si="94"/>
        <v>14016.99</v>
      </c>
    </row>
    <row r="290" spans="1:47" x14ac:dyDescent="0.2">
      <c r="A290" s="60" t="s">
        <v>1041</v>
      </c>
      <c r="B290" s="61" t="s">
        <v>1041</v>
      </c>
      <c r="C290" s="61" t="s">
        <v>1042</v>
      </c>
      <c r="D290" s="62" t="s">
        <v>1042</v>
      </c>
      <c r="E290" s="63" t="s">
        <v>1043</v>
      </c>
      <c r="F290" s="62" t="s">
        <v>621</v>
      </c>
      <c r="G290" s="62" t="s">
        <v>31</v>
      </c>
      <c r="H290" s="62" t="str">
        <f t="shared" si="77"/>
        <v>Rural MRSA West</v>
      </c>
      <c r="I290" s="64">
        <f>INDEX('Encounters and MCO Fees'!N:N,MATCH(A:A,'Encounters and MCO Fees'!G:G,0))</f>
        <v>235164.74306446034</v>
      </c>
      <c r="J290" s="64">
        <f>INDEX('Encounters and MCO Fees'!M:M,MATCH(A:A,'Encounters and MCO Fees'!G:G,0))</f>
        <v>307132.48076439701</v>
      </c>
      <c r="K290" s="64">
        <f t="shared" si="78"/>
        <v>542297.2238288573</v>
      </c>
      <c r="L290" s="64">
        <v>-17795.888882839565</v>
      </c>
      <c r="M290" s="64">
        <v>-105251.95708717911</v>
      </c>
      <c r="N290" s="64">
        <f t="shared" si="79"/>
        <v>-123047.84597001868</v>
      </c>
      <c r="O290" s="64">
        <v>-34235.532797330969</v>
      </c>
      <c r="P290" s="64">
        <v>19710.715687434946</v>
      </c>
      <c r="Q290" s="64">
        <f t="shared" si="80"/>
        <v>-14524.817109896023</v>
      </c>
      <c r="R290" s="64" t="str">
        <f t="shared" si="81"/>
        <v>No</v>
      </c>
      <c r="S290" s="65" t="str">
        <f t="shared" si="81"/>
        <v>Yes</v>
      </c>
      <c r="T290" s="66">
        <f>ROUND(INDEX(Summary!H:H,MATCH(H:H,Summary!A:A,0)),2)</f>
        <v>0.03</v>
      </c>
      <c r="U290" s="66">
        <f>ROUND(INDEX(Summary!I:I,MATCH(H:H,Summary!A:A,0)),2)</f>
        <v>0.21</v>
      </c>
      <c r="V290" s="67">
        <f t="shared" si="82"/>
        <v>7054.9422919338103</v>
      </c>
      <c r="W290" s="67">
        <f t="shared" si="82"/>
        <v>64497.820960523371</v>
      </c>
      <c r="X290" s="64">
        <f t="shared" si="83"/>
        <v>71552.763252457182</v>
      </c>
      <c r="Y290" s="64" t="s">
        <v>163</v>
      </c>
      <c r="Z290" s="64" t="s">
        <v>163</v>
      </c>
      <c r="AA290" s="64" t="b">
        <f t="shared" si="88"/>
        <v>1</v>
      </c>
      <c r="AB290" s="64" t="str">
        <f t="shared" si="89"/>
        <v>No</v>
      </c>
      <c r="AC290" s="64" t="str">
        <f t="shared" si="89"/>
        <v>No</v>
      </c>
      <c r="AD290" s="64" t="str">
        <f t="shared" si="84"/>
        <v>No</v>
      </c>
      <c r="AE290" s="66">
        <f t="shared" si="90"/>
        <v>0</v>
      </c>
      <c r="AF290" s="66">
        <f t="shared" si="90"/>
        <v>0</v>
      </c>
      <c r="AG290" s="64">
        <f t="shared" si="91"/>
        <v>0</v>
      </c>
      <c r="AH290" s="64">
        <f t="shared" si="91"/>
        <v>0</v>
      </c>
      <c r="AI290" s="64">
        <f t="shared" si="85"/>
        <v>0</v>
      </c>
      <c r="AJ290" s="66">
        <v>0</v>
      </c>
      <c r="AK290" s="66">
        <v>0</v>
      </c>
      <c r="AL290" s="64">
        <f t="shared" si="92"/>
        <v>0</v>
      </c>
      <c r="AM290" s="64">
        <f t="shared" si="92"/>
        <v>0</v>
      </c>
      <c r="AN290" s="66">
        <f t="shared" si="93"/>
        <v>0.03</v>
      </c>
      <c r="AO290" s="66">
        <f t="shared" si="93"/>
        <v>0.21</v>
      </c>
      <c r="AP290" s="68">
        <f>IFERROR(INDEX('Encounters and MCO Fees'!Q:Q,MATCH(A:A,'Encounters and MCO Fees'!G:G,0)),0)</f>
        <v>71552.763252457182</v>
      </c>
      <c r="AQ290" s="68">
        <f>IFERROR(INDEX('Encounters and MCO Fees'!R:R,MATCH(A:A,'Encounters and MCO Fees'!G:G,0)),0)</f>
        <v>4398.999236203651</v>
      </c>
      <c r="AR290" s="68">
        <f t="shared" si="86"/>
        <v>75951.762488660839</v>
      </c>
      <c r="AS290" s="69">
        <f t="shared" si="87"/>
        <v>30391.338242212754</v>
      </c>
      <c r="AT290" s="69">
        <f>AS290*INDEX('IGT Commitment Suggestions'!H:H,MATCH(G:G,'IGT Commitment Suggestions'!A:A,0))</f>
        <v>14720.814064731112</v>
      </c>
      <c r="AU290" s="105">
        <f t="shared" si="94"/>
        <v>2922</v>
      </c>
    </row>
    <row r="291" spans="1:47" ht="23.25" x14ac:dyDescent="0.2">
      <c r="A291" s="60" t="s">
        <v>1044</v>
      </c>
      <c r="B291" s="61" t="s">
        <v>1044</v>
      </c>
      <c r="C291" s="61" t="s">
        <v>1045</v>
      </c>
      <c r="D291" s="62" t="s">
        <v>1045</v>
      </c>
      <c r="E291" s="63" t="s">
        <v>1046</v>
      </c>
      <c r="F291" s="62" t="s">
        <v>162</v>
      </c>
      <c r="G291" s="62" t="s">
        <v>29</v>
      </c>
      <c r="H291" s="62" t="str">
        <f t="shared" si="77"/>
        <v>Urban MRSA Central</v>
      </c>
      <c r="I291" s="64">
        <f>INDEX('Encounters and MCO Fees'!N:N,MATCH(A:A,'Encounters and MCO Fees'!G:G,0))</f>
        <v>256286.42547375427</v>
      </c>
      <c r="J291" s="64">
        <f>INDEX('Encounters and MCO Fees'!M:M,MATCH(A:A,'Encounters and MCO Fees'!G:G,0))</f>
        <v>0</v>
      </c>
      <c r="K291" s="64">
        <f t="shared" si="78"/>
        <v>256286.42547375427</v>
      </c>
      <c r="L291" s="64">
        <v>197637.24222595448</v>
      </c>
      <c r="M291" s="64">
        <v>0</v>
      </c>
      <c r="N291" s="64">
        <f t="shared" si="79"/>
        <v>197637.24222595448</v>
      </c>
      <c r="O291" s="64">
        <v>83881.519884929527</v>
      </c>
      <c r="P291" s="64">
        <v>0</v>
      </c>
      <c r="Q291" s="64">
        <f t="shared" si="80"/>
        <v>83881.519884929527</v>
      </c>
      <c r="R291" s="64" t="str">
        <f t="shared" si="81"/>
        <v>Yes</v>
      </c>
      <c r="S291" s="65" t="str">
        <f t="shared" si="81"/>
        <v>No</v>
      </c>
      <c r="T291" s="66">
        <f>ROUND(INDEX(Summary!H:H,MATCH(H:H,Summary!A:A,0)),2)</f>
        <v>0.5</v>
      </c>
      <c r="U291" s="66">
        <f>ROUND(INDEX(Summary!I:I,MATCH(H:H,Summary!A:A,0)),2)</f>
        <v>1.0900000000000001</v>
      </c>
      <c r="V291" s="67">
        <f t="shared" si="82"/>
        <v>128143.21273687713</v>
      </c>
      <c r="W291" s="67">
        <f t="shared" si="82"/>
        <v>0</v>
      </c>
      <c r="X291" s="64">
        <f t="shared" si="83"/>
        <v>128143.21273687713</v>
      </c>
      <c r="Y291" s="64" t="s">
        <v>163</v>
      </c>
      <c r="Z291" s="64" t="s">
        <v>163</v>
      </c>
      <c r="AA291" s="64" t="b">
        <f t="shared" si="88"/>
        <v>1</v>
      </c>
      <c r="AB291" s="64" t="str">
        <f t="shared" si="89"/>
        <v>No</v>
      </c>
      <c r="AC291" s="64" t="str">
        <f t="shared" si="89"/>
        <v>No</v>
      </c>
      <c r="AD291" s="64" t="str">
        <f t="shared" si="84"/>
        <v>No</v>
      </c>
      <c r="AE291" s="66">
        <f t="shared" si="90"/>
        <v>0</v>
      </c>
      <c r="AF291" s="66">
        <f t="shared" si="90"/>
        <v>0</v>
      </c>
      <c r="AG291" s="64">
        <f t="shared" si="91"/>
        <v>0</v>
      </c>
      <c r="AH291" s="64">
        <f t="shared" si="91"/>
        <v>0</v>
      </c>
      <c r="AI291" s="64">
        <f t="shared" si="85"/>
        <v>0</v>
      </c>
      <c r="AJ291" s="66">
        <v>0</v>
      </c>
      <c r="AK291" s="66">
        <v>0</v>
      </c>
      <c r="AL291" s="64">
        <f t="shared" si="92"/>
        <v>0</v>
      </c>
      <c r="AM291" s="64">
        <f t="shared" si="92"/>
        <v>0</v>
      </c>
      <c r="AN291" s="66">
        <f t="shared" si="93"/>
        <v>0.5</v>
      </c>
      <c r="AO291" s="66">
        <f t="shared" si="93"/>
        <v>1.0900000000000001</v>
      </c>
      <c r="AP291" s="68">
        <f>IFERROR(INDEX('Encounters and MCO Fees'!Q:Q,MATCH(A:A,'Encounters and MCO Fees'!G:G,0)),0)</f>
        <v>128143.21273687713</v>
      </c>
      <c r="AQ291" s="68">
        <f>IFERROR(INDEX('Encounters and MCO Fees'!R:R,MATCH(A:A,'Encounters and MCO Fees'!G:G,0)),0)</f>
        <v>8105.6288115679108</v>
      </c>
      <c r="AR291" s="68">
        <f t="shared" si="86"/>
        <v>136248.84154844505</v>
      </c>
      <c r="AS291" s="69">
        <f t="shared" si="87"/>
        <v>54518.611457194813</v>
      </c>
      <c r="AT291" s="69">
        <f>AS291*INDEX('IGT Commitment Suggestions'!H:H,MATCH(G:G,'IGT Commitment Suggestions'!A:A,0))</f>
        <v>25391.598394725082</v>
      </c>
      <c r="AU291" s="105">
        <f t="shared" si="94"/>
        <v>5040.1000000000004</v>
      </c>
    </row>
    <row r="292" spans="1:47" x14ac:dyDescent="0.2">
      <c r="A292" s="60" t="s">
        <v>1047</v>
      </c>
      <c r="B292" s="61" t="s">
        <v>1047</v>
      </c>
      <c r="C292" s="61" t="s">
        <v>1048</v>
      </c>
      <c r="D292" s="62" t="s">
        <v>1048</v>
      </c>
      <c r="E292" s="63" t="s">
        <v>1049</v>
      </c>
      <c r="F292" s="62" t="s">
        <v>162</v>
      </c>
      <c r="G292" s="62" t="s">
        <v>28</v>
      </c>
      <c r="H292" s="62" t="str">
        <f t="shared" si="77"/>
        <v>Urban Lubbock</v>
      </c>
      <c r="I292" s="64">
        <f>INDEX('Encounters and MCO Fees'!N:N,MATCH(A:A,'Encounters and MCO Fees'!G:G,0))</f>
        <v>38157.017725771395</v>
      </c>
      <c r="J292" s="64">
        <f>INDEX('Encounters and MCO Fees'!M:M,MATCH(A:A,'Encounters and MCO Fees'!G:G,0))</f>
        <v>148306.07902057664</v>
      </c>
      <c r="K292" s="64">
        <f t="shared" si="78"/>
        <v>186463.09674634802</v>
      </c>
      <c r="L292" s="64">
        <v>2403.0851454059994</v>
      </c>
      <c r="M292" s="64">
        <v>677932.95720272337</v>
      </c>
      <c r="N292" s="64">
        <f t="shared" si="79"/>
        <v>680336.04234812933</v>
      </c>
      <c r="O292" s="64">
        <v>37707.713071482765</v>
      </c>
      <c r="P292" s="64">
        <v>697110.74204113544</v>
      </c>
      <c r="Q292" s="64">
        <f t="shared" si="80"/>
        <v>734818.45511261816</v>
      </c>
      <c r="R292" s="64" t="str">
        <f t="shared" si="81"/>
        <v>Yes</v>
      </c>
      <c r="S292" s="65" t="str">
        <f t="shared" si="81"/>
        <v>Yes</v>
      </c>
      <c r="T292" s="66">
        <f>ROUND(INDEX(Summary!H:H,MATCH(H:H,Summary!A:A,0)),2)</f>
        <v>0</v>
      </c>
      <c r="U292" s="66">
        <f>ROUND(INDEX(Summary!I:I,MATCH(H:H,Summary!A:A,0)),2)</f>
        <v>0.79</v>
      </c>
      <c r="V292" s="67">
        <f t="shared" si="82"/>
        <v>0</v>
      </c>
      <c r="W292" s="67">
        <f t="shared" si="82"/>
        <v>117161.80242625556</v>
      </c>
      <c r="X292" s="64">
        <f t="shared" si="83"/>
        <v>117161.80242625556</v>
      </c>
      <c r="Y292" s="64" t="s">
        <v>163</v>
      </c>
      <c r="Z292" s="64" t="s">
        <v>163</v>
      </c>
      <c r="AA292" s="64" t="b">
        <f t="shared" si="88"/>
        <v>1</v>
      </c>
      <c r="AB292" s="64" t="str">
        <f t="shared" si="89"/>
        <v>No</v>
      </c>
      <c r="AC292" s="64" t="str">
        <f t="shared" si="89"/>
        <v>Yes</v>
      </c>
      <c r="AD292" s="64" t="str">
        <f t="shared" si="84"/>
        <v>Yes</v>
      </c>
      <c r="AE292" s="66">
        <f t="shared" si="90"/>
        <v>0.69</v>
      </c>
      <c r="AF292" s="66">
        <f t="shared" si="90"/>
        <v>2.72</v>
      </c>
      <c r="AG292" s="64">
        <f t="shared" si="91"/>
        <v>26328.342230782262</v>
      </c>
      <c r="AH292" s="64">
        <f t="shared" si="91"/>
        <v>403392.53493596846</v>
      </c>
      <c r="AI292" s="64">
        <f t="shared" si="85"/>
        <v>429720.87716675072</v>
      </c>
      <c r="AJ292" s="66">
        <v>0</v>
      </c>
      <c r="AK292" s="66">
        <v>2.44</v>
      </c>
      <c r="AL292" s="64">
        <f t="shared" si="92"/>
        <v>0</v>
      </c>
      <c r="AM292" s="64">
        <f t="shared" si="92"/>
        <v>361866.83281020698</v>
      </c>
      <c r="AN292" s="66">
        <f t="shared" si="93"/>
        <v>0</v>
      </c>
      <c r="AO292" s="66">
        <f t="shared" si="93"/>
        <v>3.23</v>
      </c>
      <c r="AP292" s="68">
        <f>IFERROR(INDEX('Encounters and MCO Fees'!Q:Q,MATCH(A:A,'Encounters and MCO Fees'!G:G,0)),0)</f>
        <v>479028.63523646252</v>
      </c>
      <c r="AQ292" s="68">
        <f>IFERROR(INDEX('Encounters and MCO Fees'!R:R,MATCH(A:A,'Encounters and MCO Fees'!G:G,0)),0)</f>
        <v>29249.085977818966</v>
      </c>
      <c r="AR292" s="68">
        <f t="shared" si="86"/>
        <v>508277.72121428151</v>
      </c>
      <c r="AS292" s="69">
        <f t="shared" si="87"/>
        <v>203382.24736668266</v>
      </c>
      <c r="AT292" s="69">
        <f>AS292*INDEX('IGT Commitment Suggestions'!H:H,MATCH(G:G,'IGT Commitment Suggestions'!A:A,0))</f>
        <v>66541.570591846452</v>
      </c>
      <c r="AU292" s="105">
        <f t="shared" si="94"/>
        <v>13208.15</v>
      </c>
    </row>
    <row r="293" spans="1:47" x14ac:dyDescent="0.2">
      <c r="A293" s="60" t="s">
        <v>1050</v>
      </c>
      <c r="B293" s="61" t="s">
        <v>1050</v>
      </c>
      <c r="C293" s="61" t="s">
        <v>1051</v>
      </c>
      <c r="D293" s="62" t="s">
        <v>1051</v>
      </c>
      <c r="E293" s="63" t="s">
        <v>1052</v>
      </c>
      <c r="F293" s="62" t="s">
        <v>621</v>
      </c>
      <c r="G293" s="62" t="s">
        <v>31</v>
      </c>
      <c r="H293" s="62" t="str">
        <f t="shared" si="77"/>
        <v>Rural MRSA West</v>
      </c>
      <c r="I293" s="64">
        <f>INDEX('Encounters and MCO Fees'!N:N,MATCH(A:A,'Encounters and MCO Fees'!G:G,0))</f>
        <v>273257.96507563483</v>
      </c>
      <c r="J293" s="64">
        <f>INDEX('Encounters and MCO Fees'!M:M,MATCH(A:A,'Encounters and MCO Fees'!G:G,0))</f>
        <v>389260.9583899026</v>
      </c>
      <c r="K293" s="64">
        <f t="shared" si="78"/>
        <v>662518.92346553737</v>
      </c>
      <c r="L293" s="64">
        <v>156554.1874834724</v>
      </c>
      <c r="M293" s="64">
        <v>147617.91490264749</v>
      </c>
      <c r="N293" s="64">
        <f t="shared" si="79"/>
        <v>304172.10238611989</v>
      </c>
      <c r="O293" s="64">
        <v>64326.52744474198</v>
      </c>
      <c r="P293" s="64">
        <v>195341.22273494344</v>
      </c>
      <c r="Q293" s="64">
        <f t="shared" si="80"/>
        <v>259667.75017968542</v>
      </c>
      <c r="R293" s="64" t="str">
        <f t="shared" si="81"/>
        <v>Yes</v>
      </c>
      <c r="S293" s="65" t="str">
        <f t="shared" si="81"/>
        <v>Yes</v>
      </c>
      <c r="T293" s="66">
        <f>ROUND(INDEX(Summary!H:H,MATCH(H:H,Summary!A:A,0)),2)</f>
        <v>0.03</v>
      </c>
      <c r="U293" s="66">
        <f>ROUND(INDEX(Summary!I:I,MATCH(H:H,Summary!A:A,0)),2)</f>
        <v>0.21</v>
      </c>
      <c r="V293" s="67">
        <f t="shared" si="82"/>
        <v>8197.7389522690446</v>
      </c>
      <c r="W293" s="67">
        <f t="shared" si="82"/>
        <v>81744.801261879547</v>
      </c>
      <c r="X293" s="64">
        <f t="shared" si="83"/>
        <v>89942.540214148597</v>
      </c>
      <c r="Y293" s="64" t="s">
        <v>163</v>
      </c>
      <c r="Z293" s="64" t="s">
        <v>163</v>
      </c>
      <c r="AA293" s="64" t="b">
        <f t="shared" si="88"/>
        <v>1</v>
      </c>
      <c r="AB293" s="64" t="str">
        <f t="shared" si="89"/>
        <v>No</v>
      </c>
      <c r="AC293" s="64" t="str">
        <f t="shared" si="89"/>
        <v>Yes</v>
      </c>
      <c r="AD293" s="64" t="str">
        <f t="shared" si="84"/>
        <v>Yes</v>
      </c>
      <c r="AE293" s="66">
        <f t="shared" si="90"/>
        <v>0.14000000000000001</v>
      </c>
      <c r="AF293" s="66">
        <f t="shared" si="90"/>
        <v>0.2</v>
      </c>
      <c r="AG293" s="64">
        <f t="shared" si="91"/>
        <v>38256.115110588878</v>
      </c>
      <c r="AH293" s="64">
        <f t="shared" si="91"/>
        <v>77852.191677980518</v>
      </c>
      <c r="AI293" s="64">
        <f t="shared" si="85"/>
        <v>116108.3067885694</v>
      </c>
      <c r="AJ293" s="66">
        <v>0</v>
      </c>
      <c r="AK293" s="66">
        <v>0.17</v>
      </c>
      <c r="AL293" s="64">
        <f t="shared" si="92"/>
        <v>0</v>
      </c>
      <c r="AM293" s="64">
        <f t="shared" si="92"/>
        <v>66174.362926283444</v>
      </c>
      <c r="AN293" s="66">
        <f t="shared" si="93"/>
        <v>0.03</v>
      </c>
      <c r="AO293" s="66">
        <f t="shared" si="93"/>
        <v>0.38</v>
      </c>
      <c r="AP293" s="68">
        <f>IFERROR(INDEX('Encounters and MCO Fees'!Q:Q,MATCH(A:A,'Encounters and MCO Fees'!G:G,0)),0)</f>
        <v>156116.90314043203</v>
      </c>
      <c r="AQ293" s="68">
        <f>IFERROR(INDEX('Encounters and MCO Fees'!R:R,MATCH(A:A,'Encounters and MCO Fees'!G:G,0)),0)</f>
        <v>9651.8010973163582</v>
      </c>
      <c r="AR293" s="68">
        <f t="shared" si="86"/>
        <v>165768.70423774837</v>
      </c>
      <c r="AS293" s="69">
        <f t="shared" si="87"/>
        <v>66330.689313692652</v>
      </c>
      <c r="AT293" s="69">
        <f>AS293*INDEX('IGT Commitment Suggestions'!H:H,MATCH(G:G,'IGT Commitment Suggestions'!A:A,0))</f>
        <v>32128.9485968099</v>
      </c>
      <c r="AU293" s="105">
        <f t="shared" si="94"/>
        <v>6377.42</v>
      </c>
    </row>
    <row r="294" spans="1:47" x14ac:dyDescent="0.2">
      <c r="A294" s="60" t="s">
        <v>1053</v>
      </c>
      <c r="B294" s="61" t="s">
        <v>1053</v>
      </c>
      <c r="C294" s="61" t="s">
        <v>1054</v>
      </c>
      <c r="D294" s="62" t="s">
        <v>1054</v>
      </c>
      <c r="E294" s="63" t="s">
        <v>1055</v>
      </c>
      <c r="F294" s="62" t="s">
        <v>621</v>
      </c>
      <c r="G294" s="62" t="s">
        <v>29</v>
      </c>
      <c r="H294" s="62" t="str">
        <f t="shared" si="77"/>
        <v>Rural MRSA Central</v>
      </c>
      <c r="I294" s="64">
        <f>INDEX('Encounters and MCO Fees'!N:N,MATCH(A:A,'Encounters and MCO Fees'!G:G,0))</f>
        <v>303113.53379077441</v>
      </c>
      <c r="J294" s="64">
        <f>INDEX('Encounters and MCO Fees'!M:M,MATCH(A:A,'Encounters and MCO Fees'!G:G,0))</f>
        <v>454210.0136457308</v>
      </c>
      <c r="K294" s="64">
        <f t="shared" si="78"/>
        <v>757323.54743650521</v>
      </c>
      <c r="L294" s="64">
        <v>49715.863733251463</v>
      </c>
      <c r="M294" s="64">
        <v>169279.43615283165</v>
      </c>
      <c r="N294" s="64">
        <f t="shared" si="79"/>
        <v>218995.29988608311</v>
      </c>
      <c r="O294" s="64">
        <v>32803.903436199616</v>
      </c>
      <c r="P294" s="64">
        <v>234791.77343505813</v>
      </c>
      <c r="Q294" s="64">
        <f t="shared" si="80"/>
        <v>267595.67687125772</v>
      </c>
      <c r="R294" s="64" t="str">
        <f t="shared" si="81"/>
        <v>Yes</v>
      </c>
      <c r="S294" s="65" t="str">
        <f t="shared" si="81"/>
        <v>Yes</v>
      </c>
      <c r="T294" s="66">
        <f>ROUND(INDEX(Summary!H:H,MATCH(H:H,Summary!A:A,0)),2)</f>
        <v>0.1</v>
      </c>
      <c r="U294" s="66">
        <f>ROUND(INDEX(Summary!I:I,MATCH(H:H,Summary!A:A,0)),2)</f>
        <v>0.12</v>
      </c>
      <c r="V294" s="67">
        <f t="shared" si="82"/>
        <v>30311.353379077442</v>
      </c>
      <c r="W294" s="67">
        <f t="shared" si="82"/>
        <v>54505.201637487691</v>
      </c>
      <c r="X294" s="64">
        <f t="shared" si="83"/>
        <v>84816.555016565137</v>
      </c>
      <c r="Y294" s="64" t="s">
        <v>163</v>
      </c>
      <c r="Z294" s="64" t="s">
        <v>163</v>
      </c>
      <c r="AA294" s="64" t="b">
        <f t="shared" si="88"/>
        <v>1</v>
      </c>
      <c r="AB294" s="64" t="str">
        <f t="shared" si="89"/>
        <v>No</v>
      </c>
      <c r="AC294" s="64" t="str">
        <f t="shared" si="89"/>
        <v>Yes</v>
      </c>
      <c r="AD294" s="64" t="str">
        <f t="shared" si="84"/>
        <v>Yes</v>
      </c>
      <c r="AE294" s="66">
        <f t="shared" si="90"/>
        <v>0.01</v>
      </c>
      <c r="AF294" s="66">
        <f t="shared" si="90"/>
        <v>0.28000000000000003</v>
      </c>
      <c r="AG294" s="64">
        <f t="shared" si="91"/>
        <v>3031.1353379077441</v>
      </c>
      <c r="AH294" s="64">
        <f t="shared" si="91"/>
        <v>127178.80382080463</v>
      </c>
      <c r="AI294" s="64">
        <f t="shared" si="85"/>
        <v>130209.93915871238</v>
      </c>
      <c r="AJ294" s="66">
        <v>0</v>
      </c>
      <c r="AK294" s="66">
        <v>0.27</v>
      </c>
      <c r="AL294" s="64">
        <f t="shared" si="92"/>
        <v>0</v>
      </c>
      <c r="AM294" s="64">
        <f t="shared" si="92"/>
        <v>122636.70368434732</v>
      </c>
      <c r="AN294" s="66">
        <f t="shared" si="93"/>
        <v>0.1</v>
      </c>
      <c r="AO294" s="66">
        <f t="shared" si="93"/>
        <v>0.39</v>
      </c>
      <c r="AP294" s="68">
        <f>IFERROR(INDEX('Encounters and MCO Fees'!Q:Q,MATCH(A:A,'Encounters and MCO Fees'!G:G,0)),0)</f>
        <v>207453.25870091247</v>
      </c>
      <c r="AQ294" s="68">
        <f>IFERROR(INDEX('Encounters and MCO Fees'!R:R,MATCH(A:A,'Encounters and MCO Fees'!G:G,0)),0)</f>
        <v>12873.008585281843</v>
      </c>
      <c r="AR294" s="68">
        <f t="shared" si="86"/>
        <v>220326.26728619431</v>
      </c>
      <c r="AS294" s="69">
        <f t="shared" si="87"/>
        <v>88161.352591897812</v>
      </c>
      <c r="AT294" s="69">
        <f>AS294*INDEX('IGT Commitment Suggestions'!H:H,MATCH(G:G,'IGT Commitment Suggestions'!A:A,0))</f>
        <v>41060.430541354195</v>
      </c>
      <c r="AU294" s="105">
        <f t="shared" si="94"/>
        <v>8150.28</v>
      </c>
    </row>
    <row r="295" spans="1:47" x14ac:dyDescent="0.2">
      <c r="A295" s="60" t="s">
        <v>1056</v>
      </c>
      <c r="B295" s="61" t="s">
        <v>1056</v>
      </c>
      <c r="C295" s="61" t="s">
        <v>1057</v>
      </c>
      <c r="D295" s="62" t="s">
        <v>1057</v>
      </c>
      <c r="E295" s="63" t="s">
        <v>1058</v>
      </c>
      <c r="F295" s="62" t="s">
        <v>621</v>
      </c>
      <c r="G295" s="62" t="s">
        <v>29</v>
      </c>
      <c r="H295" s="62" t="str">
        <f t="shared" si="77"/>
        <v>Rural MRSA Central</v>
      </c>
      <c r="I295" s="64">
        <f>INDEX('Encounters and MCO Fees'!N:N,MATCH(A:A,'Encounters and MCO Fees'!G:G,0))</f>
        <v>57815.743203815429</v>
      </c>
      <c r="J295" s="64">
        <f>INDEX('Encounters and MCO Fees'!M:M,MATCH(A:A,'Encounters and MCO Fees'!G:G,0))</f>
        <v>761890.00275749539</v>
      </c>
      <c r="K295" s="64">
        <f t="shared" si="78"/>
        <v>819705.74596131081</v>
      </c>
      <c r="L295" s="64">
        <v>25053.198391647675</v>
      </c>
      <c r="M295" s="64">
        <v>-13664.330691776122</v>
      </c>
      <c r="N295" s="64">
        <f t="shared" si="79"/>
        <v>11388.867699871553</v>
      </c>
      <c r="O295" s="64">
        <v>-19198.764341228009</v>
      </c>
      <c r="P295" s="64">
        <v>-35673.854566743714</v>
      </c>
      <c r="Q295" s="64">
        <f t="shared" si="80"/>
        <v>-54872.618907971722</v>
      </c>
      <c r="R295" s="64" t="str">
        <f t="shared" si="81"/>
        <v>No</v>
      </c>
      <c r="S295" s="65" t="str">
        <f t="shared" si="81"/>
        <v>No</v>
      </c>
      <c r="T295" s="66">
        <f>ROUND(INDEX(Summary!H:H,MATCH(H:H,Summary!A:A,0)),2)</f>
        <v>0.1</v>
      </c>
      <c r="U295" s="66">
        <f>ROUND(INDEX(Summary!I:I,MATCH(H:H,Summary!A:A,0)),2)</f>
        <v>0.12</v>
      </c>
      <c r="V295" s="67">
        <f t="shared" si="82"/>
        <v>5781.5743203815437</v>
      </c>
      <c r="W295" s="67">
        <f t="shared" si="82"/>
        <v>91426.800330899438</v>
      </c>
      <c r="X295" s="64">
        <f t="shared" si="83"/>
        <v>97208.374651280988</v>
      </c>
      <c r="Y295" s="64" t="s">
        <v>163</v>
      </c>
      <c r="Z295" s="64" t="s">
        <v>163</v>
      </c>
      <c r="AA295" s="64" t="b">
        <f t="shared" si="88"/>
        <v>1</v>
      </c>
      <c r="AB295" s="64" t="str">
        <f t="shared" si="89"/>
        <v>No</v>
      </c>
      <c r="AC295" s="64" t="str">
        <f t="shared" si="89"/>
        <v>No</v>
      </c>
      <c r="AD295" s="64" t="str">
        <f t="shared" si="84"/>
        <v>No</v>
      </c>
      <c r="AE295" s="66">
        <f t="shared" si="90"/>
        <v>0</v>
      </c>
      <c r="AF295" s="66">
        <f t="shared" si="90"/>
        <v>0</v>
      </c>
      <c r="AG295" s="64">
        <f t="shared" si="91"/>
        <v>0</v>
      </c>
      <c r="AH295" s="64">
        <f t="shared" si="91"/>
        <v>0</v>
      </c>
      <c r="AI295" s="64">
        <f t="shared" si="85"/>
        <v>0</v>
      </c>
      <c r="AJ295" s="66">
        <v>0</v>
      </c>
      <c r="AK295" s="66">
        <v>0</v>
      </c>
      <c r="AL295" s="64">
        <f t="shared" si="92"/>
        <v>0</v>
      </c>
      <c r="AM295" s="64">
        <f t="shared" si="92"/>
        <v>0</v>
      </c>
      <c r="AN295" s="66">
        <f t="shared" si="93"/>
        <v>0.1</v>
      </c>
      <c r="AO295" s="66">
        <f t="shared" si="93"/>
        <v>0.12</v>
      </c>
      <c r="AP295" s="68">
        <f>IFERROR(INDEX('Encounters and MCO Fees'!Q:Q,MATCH(A:A,'Encounters and MCO Fees'!G:G,0)),0)</f>
        <v>97208.374651280988</v>
      </c>
      <c r="AQ295" s="68">
        <f>IFERROR(INDEX('Encounters and MCO Fees'!R:R,MATCH(A:A,'Encounters and MCO Fees'!G:G,0)),0)</f>
        <v>5978.6087972920786</v>
      </c>
      <c r="AR295" s="68">
        <f t="shared" si="86"/>
        <v>103186.98344857307</v>
      </c>
      <c r="AS295" s="69">
        <f t="shared" si="87"/>
        <v>41289.239557112036</v>
      </c>
      <c r="AT295" s="69">
        <f>AS295*INDEX('IGT Commitment Suggestions'!H:H,MATCH(G:G,'IGT Commitment Suggestions'!A:A,0))</f>
        <v>19230.126388690853</v>
      </c>
      <c r="AU295" s="105">
        <f t="shared" si="94"/>
        <v>3817.08</v>
      </c>
    </row>
    <row r="296" spans="1:47" x14ac:dyDescent="0.2">
      <c r="A296" s="60" t="s">
        <v>1059</v>
      </c>
      <c r="B296" s="61" t="s">
        <v>1059</v>
      </c>
      <c r="C296" s="61" t="s">
        <v>1060</v>
      </c>
      <c r="D296" s="62" t="s">
        <v>1060</v>
      </c>
      <c r="E296" s="63" t="s">
        <v>1061</v>
      </c>
      <c r="F296" s="62" t="s">
        <v>621</v>
      </c>
      <c r="G296" s="62" t="s">
        <v>31</v>
      </c>
      <c r="H296" s="62" t="str">
        <f t="shared" si="77"/>
        <v>Rural MRSA West</v>
      </c>
      <c r="I296" s="64">
        <f>INDEX('Encounters and MCO Fees'!N:N,MATCH(A:A,'Encounters and MCO Fees'!G:G,0))</f>
        <v>373073.23093654087</v>
      </c>
      <c r="J296" s="64">
        <f>INDEX('Encounters and MCO Fees'!M:M,MATCH(A:A,'Encounters and MCO Fees'!G:G,0))</f>
        <v>550104.86675842921</v>
      </c>
      <c r="K296" s="64">
        <f t="shared" si="78"/>
        <v>923178.09769497009</v>
      </c>
      <c r="L296" s="64">
        <v>347439.9506979229</v>
      </c>
      <c r="M296" s="64">
        <v>-8258.6580410269089</v>
      </c>
      <c r="N296" s="64">
        <f t="shared" si="79"/>
        <v>339181.292656896</v>
      </c>
      <c r="O296" s="64">
        <v>37423.33199567601</v>
      </c>
      <c r="P296" s="64">
        <v>-57460.105068075965</v>
      </c>
      <c r="Q296" s="64">
        <f t="shared" si="80"/>
        <v>-20036.773072399956</v>
      </c>
      <c r="R296" s="64" t="str">
        <f t="shared" si="81"/>
        <v>Yes</v>
      </c>
      <c r="S296" s="65" t="str">
        <f t="shared" si="81"/>
        <v>No</v>
      </c>
      <c r="T296" s="66">
        <f>ROUND(INDEX(Summary!H:H,MATCH(H:H,Summary!A:A,0)),2)</f>
        <v>0.03</v>
      </c>
      <c r="U296" s="66">
        <f>ROUND(INDEX(Summary!I:I,MATCH(H:H,Summary!A:A,0)),2)</f>
        <v>0.21</v>
      </c>
      <c r="V296" s="67">
        <f t="shared" si="82"/>
        <v>11192.196928096226</v>
      </c>
      <c r="W296" s="67">
        <f t="shared" si="82"/>
        <v>115522.02201927012</v>
      </c>
      <c r="X296" s="64">
        <f t="shared" si="83"/>
        <v>126714.21894736635</v>
      </c>
      <c r="Y296" s="64" t="s">
        <v>163</v>
      </c>
      <c r="Z296" s="64" t="s">
        <v>163</v>
      </c>
      <c r="AA296" s="64" t="b">
        <f t="shared" si="88"/>
        <v>1</v>
      </c>
      <c r="AB296" s="64" t="str">
        <f t="shared" si="89"/>
        <v>No</v>
      </c>
      <c r="AC296" s="64" t="str">
        <f t="shared" si="89"/>
        <v>No</v>
      </c>
      <c r="AD296" s="64" t="str">
        <f t="shared" si="84"/>
        <v>Yes</v>
      </c>
      <c r="AE296" s="66">
        <f t="shared" si="90"/>
        <v>0.05</v>
      </c>
      <c r="AF296" s="66">
        <f t="shared" si="90"/>
        <v>0</v>
      </c>
      <c r="AG296" s="64">
        <f t="shared" si="91"/>
        <v>18653.661546827043</v>
      </c>
      <c r="AH296" s="64">
        <f t="shared" si="91"/>
        <v>0</v>
      </c>
      <c r="AI296" s="64">
        <f t="shared" si="85"/>
        <v>18653.661546827043</v>
      </c>
      <c r="AJ296" s="66">
        <v>0</v>
      </c>
      <c r="AK296" s="66">
        <v>0</v>
      </c>
      <c r="AL296" s="64">
        <f t="shared" si="92"/>
        <v>0</v>
      </c>
      <c r="AM296" s="64">
        <f t="shared" si="92"/>
        <v>0</v>
      </c>
      <c r="AN296" s="66">
        <f t="shared" si="93"/>
        <v>0.03</v>
      </c>
      <c r="AO296" s="66">
        <f t="shared" si="93"/>
        <v>0.21</v>
      </c>
      <c r="AP296" s="68">
        <f>IFERROR(INDEX('Encounters and MCO Fees'!Q:Q,MATCH(A:A,'Encounters and MCO Fees'!G:G,0)),0)</f>
        <v>126714.21894736635</v>
      </c>
      <c r="AQ296" s="68">
        <f>IFERROR(INDEX('Encounters and MCO Fees'!R:R,MATCH(A:A,'Encounters and MCO Fees'!G:G,0)),0)</f>
        <v>7767.8640007731619</v>
      </c>
      <c r="AR296" s="68">
        <f t="shared" si="86"/>
        <v>134482.08294813952</v>
      </c>
      <c r="AS296" s="69">
        <f t="shared" si="87"/>
        <v>53811.660670868558</v>
      </c>
      <c r="AT296" s="69">
        <f>AS296*INDEX('IGT Commitment Suggestions'!H:H,MATCH(G:G,'IGT Commitment Suggestions'!A:A,0))</f>
        <v>26065.0401419304</v>
      </c>
      <c r="AU296" s="105">
        <f t="shared" si="94"/>
        <v>5173.7700000000004</v>
      </c>
    </row>
    <row r="297" spans="1:47" ht="23.25" x14ac:dyDescent="0.2">
      <c r="A297" s="60" t="s">
        <v>1062</v>
      </c>
      <c r="B297" s="61" t="s">
        <v>1062</v>
      </c>
      <c r="C297" s="61" t="s">
        <v>1063</v>
      </c>
      <c r="D297" s="62" t="s">
        <v>1063</v>
      </c>
      <c r="E297" s="63" t="s">
        <v>1064</v>
      </c>
      <c r="F297" s="62" t="s">
        <v>621</v>
      </c>
      <c r="G297" s="62" t="s">
        <v>34</v>
      </c>
      <c r="H297" s="62" t="str">
        <f t="shared" si="77"/>
        <v>Rural Travis</v>
      </c>
      <c r="I297" s="64">
        <f>INDEX('Encounters and MCO Fees'!N:N,MATCH(A:A,'Encounters and MCO Fees'!G:G,0))</f>
        <v>67511.984845454601</v>
      </c>
      <c r="J297" s="64">
        <f>INDEX('Encounters and MCO Fees'!M:M,MATCH(A:A,'Encounters and MCO Fees'!G:G,0))</f>
        <v>641672.18259084166</v>
      </c>
      <c r="K297" s="64">
        <f t="shared" si="78"/>
        <v>709184.16743629624</v>
      </c>
      <c r="L297" s="64">
        <v>90437.266862801131</v>
      </c>
      <c r="M297" s="64">
        <v>-137271.87739616112</v>
      </c>
      <c r="N297" s="64">
        <f t="shared" si="79"/>
        <v>-46834.610533359984</v>
      </c>
      <c r="O297" s="64">
        <v>70681.248505022755</v>
      </c>
      <c r="P297" s="64">
        <v>218580.51909418387</v>
      </c>
      <c r="Q297" s="64">
        <f t="shared" si="80"/>
        <v>289261.76759920665</v>
      </c>
      <c r="R297" s="64" t="str">
        <f t="shared" si="81"/>
        <v>Yes</v>
      </c>
      <c r="S297" s="65" t="str">
        <f t="shared" si="81"/>
        <v>Yes</v>
      </c>
      <c r="T297" s="66">
        <f>ROUND(INDEX(Summary!H:H,MATCH(H:H,Summary!A:A,0)),2)</f>
        <v>0.18</v>
      </c>
      <c r="U297" s="66">
        <f>ROUND(INDEX(Summary!I:I,MATCH(H:H,Summary!A:A,0)),2)</f>
        <v>0.18</v>
      </c>
      <c r="V297" s="67">
        <f t="shared" si="82"/>
        <v>12152.157272181828</v>
      </c>
      <c r="W297" s="67">
        <f t="shared" si="82"/>
        <v>115500.9928663515</v>
      </c>
      <c r="X297" s="64">
        <f t="shared" si="83"/>
        <v>127653.15013853332</v>
      </c>
      <c r="Y297" s="64" t="s">
        <v>163</v>
      </c>
      <c r="Z297" s="64" t="s">
        <v>163</v>
      </c>
      <c r="AA297" s="64" t="b">
        <f t="shared" si="88"/>
        <v>1</v>
      </c>
      <c r="AB297" s="64" t="str">
        <f t="shared" si="89"/>
        <v>Yes</v>
      </c>
      <c r="AC297" s="64" t="str">
        <f t="shared" si="89"/>
        <v>Yes</v>
      </c>
      <c r="AD297" s="64" t="str">
        <f t="shared" si="84"/>
        <v>Yes</v>
      </c>
      <c r="AE297" s="66">
        <f t="shared" si="90"/>
        <v>0.6</v>
      </c>
      <c r="AF297" s="66">
        <f t="shared" si="90"/>
        <v>0.11</v>
      </c>
      <c r="AG297" s="64">
        <f t="shared" si="91"/>
        <v>40507.190907272758</v>
      </c>
      <c r="AH297" s="64">
        <f t="shared" si="91"/>
        <v>70583.940084992588</v>
      </c>
      <c r="AI297" s="64">
        <f t="shared" si="85"/>
        <v>111091.13099226535</v>
      </c>
      <c r="AJ297" s="66">
        <v>0.49</v>
      </c>
      <c r="AK297" s="66">
        <v>0.1</v>
      </c>
      <c r="AL297" s="64">
        <f t="shared" si="92"/>
        <v>33080.872574272755</v>
      </c>
      <c r="AM297" s="64">
        <f t="shared" si="92"/>
        <v>64167.218259084169</v>
      </c>
      <c r="AN297" s="66">
        <f t="shared" si="93"/>
        <v>0.66999999999999993</v>
      </c>
      <c r="AO297" s="66">
        <f t="shared" si="93"/>
        <v>0.28000000000000003</v>
      </c>
      <c r="AP297" s="68">
        <f>IFERROR(INDEX('Encounters and MCO Fees'!Q:Q,MATCH(A:A,'Encounters and MCO Fees'!G:G,0)),0)</f>
        <v>224901.24097189028</v>
      </c>
      <c r="AQ297" s="68">
        <f>IFERROR(INDEX('Encounters and MCO Fees'!R:R,MATCH(A:A,'Encounters and MCO Fees'!G:G,0)),0)</f>
        <v>13915.951626298667</v>
      </c>
      <c r="AR297" s="68">
        <f t="shared" si="86"/>
        <v>238817.19259818894</v>
      </c>
      <c r="AS297" s="69">
        <f t="shared" si="87"/>
        <v>95560.311446239342</v>
      </c>
      <c r="AT297" s="69">
        <f>AS297*INDEX('IGT Commitment Suggestions'!H:H,MATCH(G:G,'IGT Commitment Suggestions'!A:A,0))</f>
        <v>46847.919448771972</v>
      </c>
      <c r="AU297" s="105">
        <f t="shared" si="94"/>
        <v>9299.06</v>
      </c>
    </row>
    <row r="298" spans="1:47" x14ac:dyDescent="0.2">
      <c r="A298" s="60" t="s">
        <v>1065</v>
      </c>
      <c r="B298" s="61" t="s">
        <v>1065</v>
      </c>
      <c r="C298" s="61" t="s">
        <v>1066</v>
      </c>
      <c r="D298" s="62" t="s">
        <v>1066</v>
      </c>
      <c r="E298" s="63" t="s">
        <v>1067</v>
      </c>
      <c r="F298" s="62" t="s">
        <v>621</v>
      </c>
      <c r="G298" s="62" t="s">
        <v>29</v>
      </c>
      <c r="H298" s="62" t="str">
        <f t="shared" si="77"/>
        <v>Rural MRSA Central</v>
      </c>
      <c r="I298" s="64">
        <f>INDEX('Encounters and MCO Fees'!N:N,MATCH(A:A,'Encounters and MCO Fees'!G:G,0))</f>
        <v>160264.58379899891</v>
      </c>
      <c r="J298" s="64">
        <f>INDEX('Encounters and MCO Fees'!M:M,MATCH(A:A,'Encounters and MCO Fees'!G:G,0))</f>
        <v>565462.35365529824</v>
      </c>
      <c r="K298" s="64">
        <f t="shared" si="78"/>
        <v>725726.93745429721</v>
      </c>
      <c r="L298" s="64">
        <v>13881.917678153754</v>
      </c>
      <c r="M298" s="64">
        <v>-918.63650446018437</v>
      </c>
      <c r="N298" s="64">
        <f t="shared" si="79"/>
        <v>12963.281173693569</v>
      </c>
      <c r="O298" s="64">
        <v>52800.540002320311</v>
      </c>
      <c r="P298" s="64">
        <v>340429.22964486945</v>
      </c>
      <c r="Q298" s="64">
        <f t="shared" si="80"/>
        <v>393229.76964718977</v>
      </c>
      <c r="R298" s="64" t="str">
        <f t="shared" si="81"/>
        <v>Yes</v>
      </c>
      <c r="S298" s="65" t="str">
        <f t="shared" si="81"/>
        <v>Yes</v>
      </c>
      <c r="T298" s="66">
        <f>ROUND(INDEX(Summary!H:H,MATCH(H:H,Summary!A:A,0)),2)</f>
        <v>0.1</v>
      </c>
      <c r="U298" s="66">
        <f>ROUND(INDEX(Summary!I:I,MATCH(H:H,Summary!A:A,0)),2)</f>
        <v>0.12</v>
      </c>
      <c r="V298" s="67">
        <f t="shared" si="82"/>
        <v>16026.458379899892</v>
      </c>
      <c r="W298" s="67">
        <f t="shared" si="82"/>
        <v>67855.48243863578</v>
      </c>
      <c r="X298" s="64">
        <f t="shared" si="83"/>
        <v>83881.940818535673</v>
      </c>
      <c r="Y298" s="64" t="s">
        <v>163</v>
      </c>
      <c r="Z298" s="64" t="s">
        <v>163</v>
      </c>
      <c r="AA298" s="64" t="b">
        <f t="shared" si="88"/>
        <v>1</v>
      </c>
      <c r="AB298" s="64" t="str">
        <f t="shared" si="89"/>
        <v>Yes</v>
      </c>
      <c r="AC298" s="64" t="str">
        <f t="shared" si="89"/>
        <v>Yes</v>
      </c>
      <c r="AD298" s="64" t="str">
        <f t="shared" si="84"/>
        <v>Yes</v>
      </c>
      <c r="AE298" s="66">
        <f t="shared" si="90"/>
        <v>0.16</v>
      </c>
      <c r="AF298" s="66">
        <f t="shared" si="90"/>
        <v>0.34</v>
      </c>
      <c r="AG298" s="64">
        <f t="shared" si="91"/>
        <v>25642.333407839826</v>
      </c>
      <c r="AH298" s="64">
        <f t="shared" si="91"/>
        <v>192257.20024280142</v>
      </c>
      <c r="AI298" s="64">
        <f t="shared" si="85"/>
        <v>217899.53365064124</v>
      </c>
      <c r="AJ298" s="66">
        <v>0.08</v>
      </c>
      <c r="AK298" s="66">
        <v>0.33</v>
      </c>
      <c r="AL298" s="64">
        <f t="shared" si="92"/>
        <v>12821.166703919913</v>
      </c>
      <c r="AM298" s="64">
        <f t="shared" si="92"/>
        <v>186602.57670624842</v>
      </c>
      <c r="AN298" s="66">
        <f t="shared" si="93"/>
        <v>0.18</v>
      </c>
      <c r="AO298" s="66">
        <f t="shared" si="93"/>
        <v>0.45</v>
      </c>
      <c r="AP298" s="68">
        <f>IFERROR(INDEX('Encounters and MCO Fees'!Q:Q,MATCH(A:A,'Encounters and MCO Fees'!G:G,0)),0)</f>
        <v>283305.68422870402</v>
      </c>
      <c r="AQ298" s="68">
        <f>IFERROR(INDEX('Encounters and MCO Fees'!R:R,MATCH(A:A,'Encounters and MCO Fees'!G:G,0)),0)</f>
        <v>17594.243722523155</v>
      </c>
      <c r="AR298" s="68">
        <f t="shared" si="86"/>
        <v>300899.92795122718</v>
      </c>
      <c r="AS298" s="69">
        <f t="shared" si="87"/>
        <v>120402.09717040407</v>
      </c>
      <c r="AT298" s="69">
        <f>AS298*INDEX('IGT Commitment Suggestions'!H:H,MATCH(G:G,'IGT Commitment Suggestions'!A:A,0))</f>
        <v>56076.294232730448</v>
      </c>
      <c r="AU298" s="105">
        <f t="shared" si="94"/>
        <v>11130.84</v>
      </c>
    </row>
    <row r="299" spans="1:47" x14ac:dyDescent="0.2">
      <c r="A299" s="60" t="s">
        <v>1068</v>
      </c>
      <c r="B299" s="61" t="s">
        <v>1068</v>
      </c>
      <c r="C299" s="61" t="s">
        <v>1069</v>
      </c>
      <c r="D299" s="62" t="s">
        <v>1069</v>
      </c>
      <c r="E299" s="63" t="s">
        <v>1070</v>
      </c>
      <c r="F299" s="62" t="s">
        <v>621</v>
      </c>
      <c r="G299" s="62" t="s">
        <v>29</v>
      </c>
      <c r="H299" s="62" t="str">
        <f t="shared" si="77"/>
        <v>Rural MRSA Central</v>
      </c>
      <c r="I299" s="64">
        <f>INDEX('Encounters and MCO Fees'!N:N,MATCH(A:A,'Encounters and MCO Fees'!G:G,0))</f>
        <v>65213.218378054109</v>
      </c>
      <c r="J299" s="64">
        <f>INDEX('Encounters and MCO Fees'!M:M,MATCH(A:A,'Encounters and MCO Fees'!G:G,0))</f>
        <v>20080.1532422952</v>
      </c>
      <c r="K299" s="64">
        <f t="shared" si="78"/>
        <v>85293.37162034931</v>
      </c>
      <c r="L299" s="64">
        <v>-111250.64650231297</v>
      </c>
      <c r="M299" s="64">
        <v>-39181.36465989759</v>
      </c>
      <c r="N299" s="64">
        <f t="shared" si="79"/>
        <v>-150432.01116221055</v>
      </c>
      <c r="O299" s="64">
        <v>98277.641938288114</v>
      </c>
      <c r="P299" s="64">
        <v>120031.58778655673</v>
      </c>
      <c r="Q299" s="64">
        <f t="shared" si="80"/>
        <v>218309.22972484486</v>
      </c>
      <c r="R299" s="64" t="str">
        <f t="shared" si="81"/>
        <v>Yes</v>
      </c>
      <c r="S299" s="65" t="str">
        <f t="shared" si="81"/>
        <v>Yes</v>
      </c>
      <c r="T299" s="66">
        <f>ROUND(INDEX(Summary!H:H,MATCH(H:H,Summary!A:A,0)),2)</f>
        <v>0.1</v>
      </c>
      <c r="U299" s="66">
        <f>ROUND(INDEX(Summary!I:I,MATCH(H:H,Summary!A:A,0)),2)</f>
        <v>0.12</v>
      </c>
      <c r="V299" s="67">
        <f t="shared" si="82"/>
        <v>6521.3218378054116</v>
      </c>
      <c r="W299" s="67">
        <f t="shared" si="82"/>
        <v>2409.6183890754241</v>
      </c>
      <c r="X299" s="64">
        <f t="shared" si="83"/>
        <v>8930.9402268808353</v>
      </c>
      <c r="Y299" s="64" t="s">
        <v>163</v>
      </c>
      <c r="Z299" s="64" t="s">
        <v>163</v>
      </c>
      <c r="AA299" s="64" t="b">
        <f t="shared" si="88"/>
        <v>1</v>
      </c>
      <c r="AB299" s="64" t="str">
        <f t="shared" si="89"/>
        <v>Yes</v>
      </c>
      <c r="AC299" s="64" t="str">
        <f t="shared" si="89"/>
        <v>Yes</v>
      </c>
      <c r="AD299" s="64" t="str">
        <f t="shared" si="84"/>
        <v>Yes</v>
      </c>
      <c r="AE299" s="66">
        <f t="shared" si="90"/>
        <v>0.98</v>
      </c>
      <c r="AF299" s="66">
        <f t="shared" si="90"/>
        <v>4.08</v>
      </c>
      <c r="AG299" s="64">
        <f t="shared" si="91"/>
        <v>63908.954010493027</v>
      </c>
      <c r="AH299" s="64">
        <f t="shared" si="91"/>
        <v>81927.025228564424</v>
      </c>
      <c r="AI299" s="64">
        <f t="shared" si="85"/>
        <v>145835.97923905746</v>
      </c>
      <c r="AJ299" s="66">
        <v>0.53</v>
      </c>
      <c r="AK299" s="66">
        <v>4.08</v>
      </c>
      <c r="AL299" s="64">
        <f t="shared" si="92"/>
        <v>34563.005740368681</v>
      </c>
      <c r="AM299" s="64">
        <f t="shared" si="92"/>
        <v>81927.025228564424</v>
      </c>
      <c r="AN299" s="66">
        <f t="shared" si="93"/>
        <v>0.63</v>
      </c>
      <c r="AO299" s="66">
        <f t="shared" si="93"/>
        <v>4.2</v>
      </c>
      <c r="AP299" s="68">
        <f>IFERROR(INDEX('Encounters and MCO Fees'!Q:Q,MATCH(A:A,'Encounters and MCO Fees'!G:G,0)),0)</f>
        <v>125420.97119581394</v>
      </c>
      <c r="AQ299" s="68">
        <f>IFERROR(INDEX('Encounters and MCO Fees'!R:R,MATCH(A:A,'Encounters and MCO Fees'!G:G,0)),0)</f>
        <v>7660.9085879176528</v>
      </c>
      <c r="AR299" s="68">
        <f t="shared" si="86"/>
        <v>133081.87978373159</v>
      </c>
      <c r="AS299" s="69">
        <f t="shared" si="87"/>
        <v>53251.383376662372</v>
      </c>
      <c r="AT299" s="69">
        <f>AS299*INDEX('IGT Commitment Suggestions'!H:H,MATCH(G:G,'IGT Commitment Suggestions'!A:A,0))</f>
        <v>24801.397257253677</v>
      </c>
      <c r="AU299" s="105">
        <f t="shared" si="94"/>
        <v>4922.9399999999996</v>
      </c>
    </row>
    <row r="300" spans="1:47" ht="23.25" x14ac:dyDescent="0.2">
      <c r="A300" s="60" t="s">
        <v>1071</v>
      </c>
      <c r="B300" s="61" t="s">
        <v>1071</v>
      </c>
      <c r="C300" s="61" t="s">
        <v>1072</v>
      </c>
      <c r="D300" s="62" t="s">
        <v>1072</v>
      </c>
      <c r="E300" s="63" t="s">
        <v>1073</v>
      </c>
      <c r="F300" s="62" t="s">
        <v>162</v>
      </c>
      <c r="G300" s="62" t="s">
        <v>30</v>
      </c>
      <c r="H300" s="62" t="str">
        <f t="shared" si="77"/>
        <v>Urban MRSA Northeast</v>
      </c>
      <c r="I300" s="64">
        <f>INDEX('Encounters and MCO Fees'!N:N,MATCH(A:A,'Encounters and MCO Fees'!G:G,0))</f>
        <v>36786.633537094785</v>
      </c>
      <c r="J300" s="64">
        <f>INDEX('Encounters and MCO Fees'!M:M,MATCH(A:A,'Encounters and MCO Fees'!G:G,0))</f>
        <v>147809.6238198147</v>
      </c>
      <c r="K300" s="64">
        <f t="shared" si="78"/>
        <v>184596.25735690948</v>
      </c>
      <c r="L300" s="64">
        <v>-6706.8058339717745</v>
      </c>
      <c r="M300" s="64">
        <v>0</v>
      </c>
      <c r="N300" s="64">
        <f t="shared" si="79"/>
        <v>-6706.8058339717745</v>
      </c>
      <c r="O300" s="64">
        <v>0</v>
      </c>
      <c r="P300" s="64">
        <v>0</v>
      </c>
      <c r="Q300" s="64">
        <f t="shared" si="80"/>
        <v>0</v>
      </c>
      <c r="R300" s="64" t="str">
        <f t="shared" si="81"/>
        <v>No</v>
      </c>
      <c r="S300" s="65" t="str">
        <f t="shared" si="81"/>
        <v>No</v>
      </c>
      <c r="T300" s="66">
        <f>ROUND(INDEX(Summary!H:H,MATCH(H:H,Summary!A:A,0)),2)</f>
        <v>0.6</v>
      </c>
      <c r="U300" s="66">
        <f>ROUND(INDEX(Summary!I:I,MATCH(H:H,Summary!A:A,0)),2)</f>
        <v>1.22</v>
      </c>
      <c r="V300" s="67">
        <f t="shared" si="82"/>
        <v>22071.980122256871</v>
      </c>
      <c r="W300" s="67">
        <f t="shared" si="82"/>
        <v>180327.74106017392</v>
      </c>
      <c r="X300" s="64">
        <f t="shared" si="83"/>
        <v>202399.7211824308</v>
      </c>
      <c r="Y300" s="64" t="s">
        <v>202</v>
      </c>
      <c r="Z300" s="64" t="s">
        <v>202</v>
      </c>
      <c r="AA300" s="64" t="b">
        <f t="shared" si="88"/>
        <v>1</v>
      </c>
      <c r="AB300" s="64" t="str">
        <f t="shared" si="89"/>
        <v>No</v>
      </c>
      <c r="AC300" s="64" t="str">
        <f t="shared" si="89"/>
        <v>No</v>
      </c>
      <c r="AD300" s="64" t="str">
        <f t="shared" si="84"/>
        <v>No</v>
      </c>
      <c r="AE300" s="66">
        <f t="shared" si="90"/>
        <v>0</v>
      </c>
      <c r="AF300" s="66">
        <f t="shared" si="90"/>
        <v>0</v>
      </c>
      <c r="AG300" s="64">
        <f t="shared" si="91"/>
        <v>0</v>
      </c>
      <c r="AH300" s="64">
        <f t="shared" si="91"/>
        <v>0</v>
      </c>
      <c r="AI300" s="64">
        <f t="shared" si="85"/>
        <v>0</v>
      </c>
      <c r="AJ300" s="66">
        <v>0</v>
      </c>
      <c r="AK300" s="66">
        <v>0</v>
      </c>
      <c r="AL300" s="64">
        <f t="shared" si="92"/>
        <v>0</v>
      </c>
      <c r="AM300" s="64">
        <f t="shared" si="92"/>
        <v>0</v>
      </c>
      <c r="AN300" s="66">
        <f t="shared" si="93"/>
        <v>0.6</v>
      </c>
      <c r="AO300" s="66">
        <f t="shared" si="93"/>
        <v>1.22</v>
      </c>
      <c r="AP300" s="68">
        <f>IFERROR(INDEX('Encounters and MCO Fees'!Q:Q,MATCH(A:A,'Encounters and MCO Fees'!G:G,0)),0)</f>
        <v>202399.7211824308</v>
      </c>
      <c r="AQ300" s="68">
        <f>IFERROR(INDEX('Encounters and MCO Fees'!R:R,MATCH(A:A,'Encounters and MCO Fees'!G:G,0)),0)</f>
        <v>12633.547728572652</v>
      </c>
      <c r="AR300" s="68">
        <f t="shared" si="86"/>
        <v>215033.26891100346</v>
      </c>
      <c r="AS300" s="69">
        <f t="shared" si="87"/>
        <v>86043.412222048937</v>
      </c>
      <c r="AT300" s="69">
        <f>AS300*INDEX('IGT Commitment Suggestions'!H:H,MATCH(G:G,'IGT Commitment Suggestions'!A:A,0))</f>
        <v>42077.158354648491</v>
      </c>
      <c r="AU300" s="105">
        <f t="shared" si="94"/>
        <v>8352.09</v>
      </c>
    </row>
    <row r="301" spans="1:47" x14ac:dyDescent="0.2">
      <c r="A301" s="60" t="s">
        <v>1074</v>
      </c>
      <c r="B301" s="61" t="s">
        <v>1074</v>
      </c>
      <c r="C301" s="61" t="s">
        <v>1075</v>
      </c>
      <c r="D301" s="62" t="s">
        <v>1075</v>
      </c>
      <c r="E301" s="63" t="s">
        <v>1076</v>
      </c>
      <c r="F301" s="62" t="s">
        <v>621</v>
      </c>
      <c r="G301" s="62" t="s">
        <v>31</v>
      </c>
      <c r="H301" s="62" t="str">
        <f t="shared" si="77"/>
        <v>Rural MRSA West</v>
      </c>
      <c r="I301" s="64">
        <f>INDEX('Encounters and MCO Fees'!N:N,MATCH(A:A,'Encounters and MCO Fees'!G:G,0))</f>
        <v>123664.34213688964</v>
      </c>
      <c r="J301" s="64">
        <f>INDEX('Encounters and MCO Fees'!M:M,MATCH(A:A,'Encounters and MCO Fees'!G:G,0))</f>
        <v>670297.50274127792</v>
      </c>
      <c r="K301" s="64">
        <f t="shared" si="78"/>
        <v>793961.84487816761</v>
      </c>
      <c r="L301" s="64">
        <v>-11405.950732842524</v>
      </c>
      <c r="M301" s="64">
        <v>258641.97506732156</v>
      </c>
      <c r="N301" s="64">
        <f t="shared" si="79"/>
        <v>247236.02433447904</v>
      </c>
      <c r="O301" s="64">
        <v>-18618.891713465971</v>
      </c>
      <c r="P301" s="64">
        <v>364406.20615343424</v>
      </c>
      <c r="Q301" s="64">
        <f t="shared" si="80"/>
        <v>345787.31443996826</v>
      </c>
      <c r="R301" s="64" t="str">
        <f t="shared" si="81"/>
        <v>No</v>
      </c>
      <c r="S301" s="65" t="str">
        <f t="shared" si="81"/>
        <v>Yes</v>
      </c>
      <c r="T301" s="66">
        <f>ROUND(INDEX(Summary!H:H,MATCH(H:H,Summary!A:A,0)),2)</f>
        <v>0.03</v>
      </c>
      <c r="U301" s="66">
        <f>ROUND(INDEX(Summary!I:I,MATCH(H:H,Summary!A:A,0)),2)</f>
        <v>0.21</v>
      </c>
      <c r="V301" s="67">
        <f t="shared" si="82"/>
        <v>3709.9302641066888</v>
      </c>
      <c r="W301" s="67">
        <f t="shared" si="82"/>
        <v>140762.47557566836</v>
      </c>
      <c r="X301" s="64">
        <f t="shared" si="83"/>
        <v>144472.40583977505</v>
      </c>
      <c r="Y301" s="64" t="s">
        <v>163</v>
      </c>
      <c r="Z301" s="64" t="s">
        <v>163</v>
      </c>
      <c r="AA301" s="64" t="b">
        <f t="shared" si="88"/>
        <v>1</v>
      </c>
      <c r="AB301" s="64" t="str">
        <f t="shared" si="89"/>
        <v>No</v>
      </c>
      <c r="AC301" s="64" t="str">
        <f t="shared" si="89"/>
        <v>Yes</v>
      </c>
      <c r="AD301" s="64" t="str">
        <f t="shared" si="84"/>
        <v>Yes</v>
      </c>
      <c r="AE301" s="66">
        <f t="shared" si="90"/>
        <v>0</v>
      </c>
      <c r="AF301" s="66">
        <f t="shared" si="90"/>
        <v>0.23</v>
      </c>
      <c r="AG301" s="64">
        <f t="shared" si="91"/>
        <v>0</v>
      </c>
      <c r="AH301" s="64">
        <f t="shared" si="91"/>
        <v>154168.42563049393</v>
      </c>
      <c r="AI301" s="64">
        <f t="shared" si="85"/>
        <v>154168.42563049393</v>
      </c>
      <c r="AJ301" s="66">
        <v>0</v>
      </c>
      <c r="AK301" s="66">
        <v>0.19</v>
      </c>
      <c r="AL301" s="64">
        <f t="shared" si="92"/>
        <v>0</v>
      </c>
      <c r="AM301" s="64">
        <f t="shared" si="92"/>
        <v>127356.5255208428</v>
      </c>
      <c r="AN301" s="66">
        <f t="shared" si="93"/>
        <v>0.03</v>
      </c>
      <c r="AO301" s="66">
        <f t="shared" si="93"/>
        <v>0.4</v>
      </c>
      <c r="AP301" s="68">
        <f>IFERROR(INDEX('Encounters and MCO Fees'!Q:Q,MATCH(A:A,'Encounters and MCO Fees'!G:G,0)),0)</f>
        <v>271828.93136061786</v>
      </c>
      <c r="AQ301" s="68">
        <f>IFERROR(INDEX('Encounters and MCO Fees'!R:R,MATCH(A:A,'Encounters and MCO Fees'!G:G,0)),0)</f>
        <v>16821.889459509101</v>
      </c>
      <c r="AR301" s="68">
        <f t="shared" si="86"/>
        <v>288650.82082012697</v>
      </c>
      <c r="AS301" s="69">
        <f t="shared" si="87"/>
        <v>115500.73944296563</v>
      </c>
      <c r="AT301" s="69">
        <f>AS301*INDEX('IGT Commitment Suggestions'!H:H,MATCH(G:G,'IGT Commitment Suggestions'!A:A,0))</f>
        <v>55945.707165906555</v>
      </c>
      <c r="AU301" s="105">
        <f t="shared" si="94"/>
        <v>11104.92</v>
      </c>
    </row>
    <row r="302" spans="1:47" x14ac:dyDescent="0.2">
      <c r="A302" s="60" t="s">
        <v>1077</v>
      </c>
      <c r="B302" s="61" t="s">
        <v>1077</v>
      </c>
      <c r="C302" s="61" t="s">
        <v>1078</v>
      </c>
      <c r="D302" s="62" t="s">
        <v>1078</v>
      </c>
      <c r="E302" s="63" t="s">
        <v>1079</v>
      </c>
      <c r="F302" s="62" t="s">
        <v>621</v>
      </c>
      <c r="G302" s="62" t="s">
        <v>29</v>
      </c>
      <c r="H302" s="62" t="str">
        <f t="shared" si="77"/>
        <v>Rural MRSA Central</v>
      </c>
      <c r="I302" s="64">
        <f>INDEX('Encounters and MCO Fees'!N:N,MATCH(A:A,'Encounters and MCO Fees'!G:G,0))</f>
        <v>5954.7605549792916</v>
      </c>
      <c r="J302" s="64">
        <f>INDEX('Encounters and MCO Fees'!M:M,MATCH(A:A,'Encounters and MCO Fees'!G:G,0))</f>
        <v>700775.02082947001</v>
      </c>
      <c r="K302" s="64">
        <f t="shared" si="78"/>
        <v>706729.78138444934</v>
      </c>
      <c r="L302" s="64">
        <v>0</v>
      </c>
      <c r="M302" s="64">
        <v>-29671.851887535246</v>
      </c>
      <c r="N302" s="64">
        <f t="shared" si="79"/>
        <v>-29671.851887535246</v>
      </c>
      <c r="O302" s="64">
        <v>0</v>
      </c>
      <c r="P302" s="64">
        <v>180975.59239123471</v>
      </c>
      <c r="Q302" s="64">
        <f t="shared" si="80"/>
        <v>180975.59239123471</v>
      </c>
      <c r="R302" s="64" t="str">
        <f t="shared" si="81"/>
        <v>No</v>
      </c>
      <c r="S302" s="65" t="str">
        <f t="shared" si="81"/>
        <v>Yes</v>
      </c>
      <c r="T302" s="66">
        <f>ROUND(INDEX(Summary!H:H,MATCH(H:H,Summary!A:A,0)),2)</f>
        <v>0.1</v>
      </c>
      <c r="U302" s="66">
        <f>ROUND(INDEX(Summary!I:I,MATCH(H:H,Summary!A:A,0)),2)</f>
        <v>0.12</v>
      </c>
      <c r="V302" s="67">
        <f t="shared" si="82"/>
        <v>595.47605549792922</v>
      </c>
      <c r="W302" s="67">
        <f t="shared" si="82"/>
        <v>84093.002499536393</v>
      </c>
      <c r="X302" s="64">
        <f t="shared" si="83"/>
        <v>84688.478555034322</v>
      </c>
      <c r="Y302" s="64" t="s">
        <v>163</v>
      </c>
      <c r="Z302" s="64" t="s">
        <v>163</v>
      </c>
      <c r="AA302" s="64" t="b">
        <f t="shared" si="88"/>
        <v>1</v>
      </c>
      <c r="AB302" s="64" t="str">
        <f t="shared" si="89"/>
        <v>No</v>
      </c>
      <c r="AC302" s="64" t="str">
        <f t="shared" si="89"/>
        <v>Yes</v>
      </c>
      <c r="AD302" s="64" t="str">
        <f t="shared" si="84"/>
        <v>Yes</v>
      </c>
      <c r="AE302" s="66">
        <f t="shared" si="90"/>
        <v>0</v>
      </c>
      <c r="AF302" s="66">
        <f t="shared" si="90"/>
        <v>0.1</v>
      </c>
      <c r="AG302" s="64">
        <f t="shared" si="91"/>
        <v>0</v>
      </c>
      <c r="AH302" s="64">
        <f t="shared" si="91"/>
        <v>70077.502082947001</v>
      </c>
      <c r="AI302" s="64">
        <f t="shared" si="85"/>
        <v>70077.502082947001</v>
      </c>
      <c r="AJ302" s="66">
        <v>0</v>
      </c>
      <c r="AK302" s="66">
        <v>0.09</v>
      </c>
      <c r="AL302" s="64">
        <f t="shared" si="92"/>
        <v>0</v>
      </c>
      <c r="AM302" s="64">
        <f t="shared" si="92"/>
        <v>63069.751874652298</v>
      </c>
      <c r="AN302" s="66">
        <f t="shared" si="93"/>
        <v>0.1</v>
      </c>
      <c r="AO302" s="66">
        <f t="shared" si="93"/>
        <v>0.21</v>
      </c>
      <c r="AP302" s="68">
        <f>IFERROR(INDEX('Encounters and MCO Fees'!Q:Q,MATCH(A:A,'Encounters and MCO Fees'!G:G,0)),0)</f>
        <v>147758.23042968661</v>
      </c>
      <c r="AQ302" s="68">
        <f>IFERROR(INDEX('Encounters and MCO Fees'!R:R,MATCH(A:A,'Encounters and MCO Fees'!G:G,0)),0)</f>
        <v>9124.6339840084638</v>
      </c>
      <c r="AR302" s="68">
        <f t="shared" si="86"/>
        <v>156882.86441369506</v>
      </c>
      <c r="AS302" s="69">
        <f t="shared" si="87"/>
        <v>62775.109366495948</v>
      </c>
      <c r="AT302" s="69">
        <f>AS302*INDEX('IGT Commitment Suggestions'!H:H,MATCH(G:G,'IGT Commitment Suggestions'!A:A,0))</f>
        <v>29236.994919991776</v>
      </c>
      <c r="AU302" s="105">
        <f t="shared" si="94"/>
        <v>5803.39</v>
      </c>
    </row>
    <row r="303" spans="1:47" x14ac:dyDescent="0.2">
      <c r="A303" s="60" t="s">
        <v>1080</v>
      </c>
      <c r="B303" s="61" t="s">
        <v>1080</v>
      </c>
      <c r="C303" s="61" t="s">
        <v>1081</v>
      </c>
      <c r="D303" s="62" t="s">
        <v>1081</v>
      </c>
      <c r="E303" s="63" t="s">
        <v>1082</v>
      </c>
      <c r="F303" s="62" t="s">
        <v>621</v>
      </c>
      <c r="G303" s="62" t="s">
        <v>31</v>
      </c>
      <c r="H303" s="62" t="str">
        <f t="shared" si="77"/>
        <v>Rural MRSA West</v>
      </c>
      <c r="I303" s="64">
        <f>INDEX('Encounters and MCO Fees'!N:N,MATCH(A:A,'Encounters and MCO Fees'!G:G,0))</f>
        <v>264478.49380037771</v>
      </c>
      <c r="J303" s="64">
        <f>INDEX('Encounters and MCO Fees'!M:M,MATCH(A:A,'Encounters and MCO Fees'!G:G,0))</f>
        <v>463311.39395102812</v>
      </c>
      <c r="K303" s="64">
        <f t="shared" si="78"/>
        <v>727789.88775140583</v>
      </c>
      <c r="L303" s="64">
        <v>144169.35069069336</v>
      </c>
      <c r="M303" s="64">
        <v>9218.7540357190301</v>
      </c>
      <c r="N303" s="64">
        <f t="shared" si="79"/>
        <v>153388.10472641239</v>
      </c>
      <c r="O303" s="64">
        <v>-42376.783508029999</v>
      </c>
      <c r="P303" s="64">
        <v>41790.774948957405</v>
      </c>
      <c r="Q303" s="64">
        <f t="shared" si="80"/>
        <v>-586.00855907259393</v>
      </c>
      <c r="R303" s="64" t="str">
        <f t="shared" si="81"/>
        <v>No</v>
      </c>
      <c r="S303" s="65" t="str">
        <f t="shared" si="81"/>
        <v>Yes</v>
      </c>
      <c r="T303" s="66">
        <f>ROUND(INDEX(Summary!H:H,MATCH(H:H,Summary!A:A,0)),2)</f>
        <v>0.03</v>
      </c>
      <c r="U303" s="66">
        <f>ROUND(INDEX(Summary!I:I,MATCH(H:H,Summary!A:A,0)),2)</f>
        <v>0.21</v>
      </c>
      <c r="V303" s="67">
        <f t="shared" si="82"/>
        <v>7934.3548140113307</v>
      </c>
      <c r="W303" s="67">
        <f t="shared" si="82"/>
        <v>97295.392729715895</v>
      </c>
      <c r="X303" s="64">
        <f t="shared" si="83"/>
        <v>105229.74754372722</v>
      </c>
      <c r="Y303" s="64" t="s">
        <v>163</v>
      </c>
      <c r="Z303" s="64" t="s">
        <v>163</v>
      </c>
      <c r="AA303" s="64" t="b">
        <f t="shared" si="88"/>
        <v>1</v>
      </c>
      <c r="AB303" s="64" t="str">
        <f t="shared" si="89"/>
        <v>No</v>
      </c>
      <c r="AC303" s="64" t="str">
        <f t="shared" si="89"/>
        <v>No</v>
      </c>
      <c r="AD303" s="64" t="str">
        <f t="shared" si="84"/>
        <v>No</v>
      </c>
      <c r="AE303" s="66">
        <f t="shared" si="90"/>
        <v>0</v>
      </c>
      <c r="AF303" s="66">
        <f t="shared" si="90"/>
        <v>0</v>
      </c>
      <c r="AG303" s="64">
        <f t="shared" si="91"/>
        <v>0</v>
      </c>
      <c r="AH303" s="64">
        <f t="shared" si="91"/>
        <v>0</v>
      </c>
      <c r="AI303" s="64">
        <f t="shared" si="85"/>
        <v>0</v>
      </c>
      <c r="AJ303" s="66">
        <v>0</v>
      </c>
      <c r="AK303" s="66">
        <v>0</v>
      </c>
      <c r="AL303" s="64">
        <f t="shared" si="92"/>
        <v>0</v>
      </c>
      <c r="AM303" s="64">
        <f t="shared" si="92"/>
        <v>0</v>
      </c>
      <c r="AN303" s="66">
        <f t="shared" si="93"/>
        <v>0.03</v>
      </c>
      <c r="AO303" s="66">
        <f t="shared" si="93"/>
        <v>0.21</v>
      </c>
      <c r="AP303" s="68">
        <f>IFERROR(INDEX('Encounters and MCO Fees'!Q:Q,MATCH(A:A,'Encounters and MCO Fees'!G:G,0)),0)</f>
        <v>105229.74754372722</v>
      </c>
      <c r="AQ303" s="68">
        <f>IFERROR(INDEX('Encounters and MCO Fees'!R:R,MATCH(A:A,'Encounters and MCO Fees'!G:G,0)),0)</f>
        <v>6447.1853251033426</v>
      </c>
      <c r="AR303" s="68">
        <f t="shared" si="86"/>
        <v>111676.93286883057</v>
      </c>
      <c r="AS303" s="69">
        <f t="shared" si="87"/>
        <v>44686.407918133875</v>
      </c>
      <c r="AT303" s="69">
        <f>AS303*INDEX('IGT Commitment Suggestions'!H:H,MATCH(G:G,'IGT Commitment Suggestions'!A:A,0))</f>
        <v>21644.99295624574</v>
      </c>
      <c r="AU303" s="105">
        <f t="shared" si="94"/>
        <v>4296.42</v>
      </c>
    </row>
    <row r="304" spans="1:47" x14ac:dyDescent="0.2">
      <c r="A304" s="60" t="s">
        <v>1083</v>
      </c>
      <c r="B304" s="61" t="s">
        <v>1083</v>
      </c>
      <c r="C304" s="61" t="s">
        <v>1084</v>
      </c>
      <c r="D304" s="62" t="s">
        <v>1084</v>
      </c>
      <c r="E304" s="63" t="s">
        <v>1085</v>
      </c>
      <c r="F304" s="62" t="s">
        <v>621</v>
      </c>
      <c r="G304" s="62" t="s">
        <v>29</v>
      </c>
      <c r="H304" s="62" t="str">
        <f t="shared" si="77"/>
        <v>Rural MRSA Central</v>
      </c>
      <c r="I304" s="64">
        <f>INDEX('Encounters and MCO Fees'!N:N,MATCH(A:A,'Encounters and MCO Fees'!G:G,0))</f>
        <v>120993.42027300574</v>
      </c>
      <c r="J304" s="64">
        <f>INDEX('Encounters and MCO Fees'!M:M,MATCH(A:A,'Encounters and MCO Fees'!G:G,0))</f>
        <v>440855.06715822389</v>
      </c>
      <c r="K304" s="64">
        <f t="shared" si="78"/>
        <v>561848.48743122967</v>
      </c>
      <c r="L304" s="64">
        <v>22944.179239628254</v>
      </c>
      <c r="M304" s="64">
        <v>52932.95144022099</v>
      </c>
      <c r="N304" s="64">
        <f t="shared" si="79"/>
        <v>75877.130679849244</v>
      </c>
      <c r="O304" s="64">
        <v>36630.26975475403</v>
      </c>
      <c r="P304" s="64">
        <v>211497.91180548497</v>
      </c>
      <c r="Q304" s="64">
        <f t="shared" si="80"/>
        <v>248128.181560239</v>
      </c>
      <c r="R304" s="64" t="str">
        <f t="shared" si="81"/>
        <v>Yes</v>
      </c>
      <c r="S304" s="65" t="str">
        <f t="shared" si="81"/>
        <v>Yes</v>
      </c>
      <c r="T304" s="66">
        <f>ROUND(INDEX(Summary!H:H,MATCH(H:H,Summary!A:A,0)),2)</f>
        <v>0.1</v>
      </c>
      <c r="U304" s="66">
        <f>ROUND(INDEX(Summary!I:I,MATCH(H:H,Summary!A:A,0)),2)</f>
        <v>0.12</v>
      </c>
      <c r="V304" s="67">
        <f t="shared" si="82"/>
        <v>12099.342027300576</v>
      </c>
      <c r="W304" s="67">
        <f t="shared" si="82"/>
        <v>52902.608058986865</v>
      </c>
      <c r="X304" s="64">
        <f t="shared" si="83"/>
        <v>65001.950086287441</v>
      </c>
      <c r="Y304" s="64" t="s">
        <v>163</v>
      </c>
      <c r="Z304" s="64" t="s">
        <v>163</v>
      </c>
      <c r="AA304" s="64" t="b">
        <f t="shared" si="88"/>
        <v>1</v>
      </c>
      <c r="AB304" s="64" t="str">
        <f t="shared" si="89"/>
        <v>Yes</v>
      </c>
      <c r="AC304" s="64" t="str">
        <f t="shared" si="89"/>
        <v>Yes</v>
      </c>
      <c r="AD304" s="64" t="str">
        <f t="shared" si="84"/>
        <v>Yes</v>
      </c>
      <c r="AE304" s="66">
        <f t="shared" si="90"/>
        <v>0.14000000000000001</v>
      </c>
      <c r="AF304" s="66">
        <f t="shared" si="90"/>
        <v>0.25</v>
      </c>
      <c r="AG304" s="64">
        <f t="shared" si="91"/>
        <v>16939.078838220805</v>
      </c>
      <c r="AH304" s="64">
        <f t="shared" si="91"/>
        <v>110213.76678955597</v>
      </c>
      <c r="AI304" s="64">
        <f t="shared" si="85"/>
        <v>127152.84562777678</v>
      </c>
      <c r="AJ304" s="66">
        <v>7.0000000000000007E-2</v>
      </c>
      <c r="AK304" s="66">
        <v>0.25</v>
      </c>
      <c r="AL304" s="64">
        <f t="shared" si="92"/>
        <v>8469.5394191104024</v>
      </c>
      <c r="AM304" s="64">
        <f t="shared" si="92"/>
        <v>110213.76678955597</v>
      </c>
      <c r="AN304" s="66">
        <f t="shared" si="93"/>
        <v>0.17</v>
      </c>
      <c r="AO304" s="66">
        <f t="shared" si="93"/>
        <v>0.37</v>
      </c>
      <c r="AP304" s="68">
        <f>IFERROR(INDEX('Encounters and MCO Fees'!Q:Q,MATCH(A:A,'Encounters and MCO Fees'!G:G,0)),0)</f>
        <v>183685.25629495381</v>
      </c>
      <c r="AQ304" s="68">
        <f>IFERROR(INDEX('Encounters and MCO Fees'!R:R,MATCH(A:A,'Encounters and MCO Fees'!G:G,0)),0)</f>
        <v>11435.16055394063</v>
      </c>
      <c r="AR304" s="68">
        <f t="shared" si="86"/>
        <v>195120.41684889444</v>
      </c>
      <c r="AS304" s="69">
        <f t="shared" si="87"/>
        <v>78075.483597916638</v>
      </c>
      <c r="AT304" s="69">
        <f>AS304*INDEX('IGT Commitment Suggestions'!H:H,MATCH(G:G,'IGT Commitment Suggestions'!A:A,0))</f>
        <v>36363.019361723302</v>
      </c>
      <c r="AU304" s="105">
        <f t="shared" si="94"/>
        <v>7217.86</v>
      </c>
    </row>
    <row r="305" spans="1:47" x14ac:dyDescent="0.2">
      <c r="A305" s="60" t="s">
        <v>1086</v>
      </c>
      <c r="B305" s="61" t="s">
        <v>1086</v>
      </c>
      <c r="C305" s="61" t="s">
        <v>1087</v>
      </c>
      <c r="D305" s="62" t="s">
        <v>1087</v>
      </c>
      <c r="E305" s="63" t="s">
        <v>1088</v>
      </c>
      <c r="F305" s="62" t="s">
        <v>621</v>
      </c>
      <c r="G305" s="62" t="s">
        <v>32</v>
      </c>
      <c r="H305" s="62" t="str">
        <f t="shared" si="77"/>
        <v>Rural Nueces</v>
      </c>
      <c r="I305" s="64">
        <f>INDEX('Encounters and MCO Fees'!N:N,MATCH(A:A,'Encounters and MCO Fees'!G:G,0))</f>
        <v>63053.426532490033</v>
      </c>
      <c r="J305" s="64">
        <f>INDEX('Encounters and MCO Fees'!M:M,MATCH(A:A,'Encounters and MCO Fees'!G:G,0))</f>
        <v>482985.32949800009</v>
      </c>
      <c r="K305" s="64">
        <f t="shared" si="78"/>
        <v>546038.75603049016</v>
      </c>
      <c r="L305" s="64">
        <v>17542.924479682013</v>
      </c>
      <c r="M305" s="64">
        <v>-140090.14634381863</v>
      </c>
      <c r="N305" s="64">
        <f t="shared" si="79"/>
        <v>-122547.22186413662</v>
      </c>
      <c r="O305" s="64">
        <v>-10671.124445081505</v>
      </c>
      <c r="P305" s="64">
        <v>233308.87436857657</v>
      </c>
      <c r="Q305" s="64">
        <f t="shared" si="80"/>
        <v>222637.74992349505</v>
      </c>
      <c r="R305" s="64" t="str">
        <f t="shared" si="81"/>
        <v>No</v>
      </c>
      <c r="S305" s="65" t="str">
        <f t="shared" si="81"/>
        <v>Yes</v>
      </c>
      <c r="T305" s="66">
        <f>ROUND(INDEX(Summary!H:H,MATCH(H:H,Summary!A:A,0)),2)</f>
        <v>0.19</v>
      </c>
      <c r="U305" s="66">
        <f>ROUND(INDEX(Summary!I:I,MATCH(H:H,Summary!A:A,0)),2)</f>
        <v>0.16</v>
      </c>
      <c r="V305" s="67">
        <f t="shared" si="82"/>
        <v>11980.151041173107</v>
      </c>
      <c r="W305" s="67">
        <f t="shared" si="82"/>
        <v>77277.652719680016</v>
      </c>
      <c r="X305" s="64">
        <f t="shared" si="83"/>
        <v>89257.80376085313</v>
      </c>
      <c r="Y305" s="64" t="s">
        <v>163</v>
      </c>
      <c r="Z305" s="64" t="s">
        <v>163</v>
      </c>
      <c r="AA305" s="64" t="b">
        <f t="shared" si="88"/>
        <v>1</v>
      </c>
      <c r="AB305" s="64" t="str">
        <f t="shared" si="89"/>
        <v>No</v>
      </c>
      <c r="AC305" s="64" t="str">
        <f t="shared" si="89"/>
        <v>Yes</v>
      </c>
      <c r="AD305" s="64" t="str">
        <f t="shared" si="84"/>
        <v>Yes</v>
      </c>
      <c r="AE305" s="66">
        <f t="shared" si="90"/>
        <v>0</v>
      </c>
      <c r="AF305" s="66">
        <f t="shared" si="90"/>
        <v>0.23</v>
      </c>
      <c r="AG305" s="64">
        <f t="shared" si="91"/>
        <v>0</v>
      </c>
      <c r="AH305" s="64">
        <f t="shared" si="91"/>
        <v>111086.62578454003</v>
      </c>
      <c r="AI305" s="64">
        <f t="shared" si="85"/>
        <v>111086.62578454003</v>
      </c>
      <c r="AJ305" s="66">
        <v>0</v>
      </c>
      <c r="AK305" s="66">
        <v>0.22</v>
      </c>
      <c r="AL305" s="64">
        <f t="shared" si="92"/>
        <v>0</v>
      </c>
      <c r="AM305" s="64">
        <f t="shared" si="92"/>
        <v>106256.77248956003</v>
      </c>
      <c r="AN305" s="66">
        <f t="shared" si="93"/>
        <v>0.19</v>
      </c>
      <c r="AO305" s="66">
        <f t="shared" si="93"/>
        <v>0.38</v>
      </c>
      <c r="AP305" s="68">
        <f>IFERROR(INDEX('Encounters and MCO Fees'!Q:Q,MATCH(A:A,'Encounters and MCO Fees'!G:G,0)),0)</f>
        <v>195514.57625041314</v>
      </c>
      <c r="AQ305" s="68">
        <f>IFERROR(INDEX('Encounters and MCO Fees'!R:R,MATCH(A:A,'Encounters and MCO Fees'!G:G,0)),0)</f>
        <v>12160.553856992714</v>
      </c>
      <c r="AR305" s="68">
        <f t="shared" si="86"/>
        <v>207675.13010740586</v>
      </c>
      <c r="AS305" s="69">
        <f t="shared" si="87"/>
        <v>83099.1265611774</v>
      </c>
      <c r="AT305" s="69">
        <f>AS305*INDEX('IGT Commitment Suggestions'!H:H,MATCH(G:G,'IGT Commitment Suggestions'!A:A,0))</f>
        <v>41024.266743166569</v>
      </c>
      <c r="AU305" s="105">
        <f t="shared" si="94"/>
        <v>8143.1</v>
      </c>
    </row>
    <row r="306" spans="1:47" x14ac:dyDescent="0.2">
      <c r="A306" s="60" t="s">
        <v>1089</v>
      </c>
      <c r="B306" s="61" t="s">
        <v>1089</v>
      </c>
      <c r="C306" s="61" t="s">
        <v>1090</v>
      </c>
      <c r="D306" s="62" t="s">
        <v>1090</v>
      </c>
      <c r="E306" s="63" t="s">
        <v>1091</v>
      </c>
      <c r="F306" s="62" t="s">
        <v>621</v>
      </c>
      <c r="G306" s="62" t="s">
        <v>30</v>
      </c>
      <c r="H306" s="62" t="str">
        <f t="shared" si="77"/>
        <v>Rural MRSA Northeast</v>
      </c>
      <c r="I306" s="64">
        <f>INDEX('Encounters and MCO Fees'!N:N,MATCH(A:A,'Encounters and MCO Fees'!G:G,0))</f>
        <v>20037.885073208672</v>
      </c>
      <c r="J306" s="64">
        <f>INDEX('Encounters and MCO Fees'!M:M,MATCH(A:A,'Encounters and MCO Fees'!G:G,0))</f>
        <v>564268.67910166108</v>
      </c>
      <c r="K306" s="64">
        <f t="shared" si="78"/>
        <v>584306.5641748698</v>
      </c>
      <c r="L306" s="64">
        <v>-7568.8422547049859</v>
      </c>
      <c r="M306" s="64">
        <v>-191431.83836453245</v>
      </c>
      <c r="N306" s="64">
        <f t="shared" si="79"/>
        <v>-199000.68061923745</v>
      </c>
      <c r="O306" s="64">
        <v>-7073.4104603971073</v>
      </c>
      <c r="P306" s="64">
        <v>215082.77600109318</v>
      </c>
      <c r="Q306" s="64">
        <f t="shared" si="80"/>
        <v>208009.36554069608</v>
      </c>
      <c r="R306" s="64" t="str">
        <f t="shared" si="81"/>
        <v>No</v>
      </c>
      <c r="S306" s="65" t="str">
        <f t="shared" si="81"/>
        <v>Yes</v>
      </c>
      <c r="T306" s="66">
        <f>ROUND(INDEX(Summary!H:H,MATCH(H:H,Summary!A:A,0)),2)</f>
        <v>0</v>
      </c>
      <c r="U306" s="66">
        <f>ROUND(INDEX(Summary!I:I,MATCH(H:H,Summary!A:A,0)),2)</f>
        <v>0.32</v>
      </c>
      <c r="V306" s="67">
        <f t="shared" si="82"/>
        <v>0</v>
      </c>
      <c r="W306" s="67">
        <f t="shared" si="82"/>
        <v>180565.97731253156</v>
      </c>
      <c r="X306" s="64">
        <f t="shared" si="83"/>
        <v>180565.97731253156</v>
      </c>
      <c r="Y306" s="64" t="s">
        <v>163</v>
      </c>
      <c r="Z306" s="64" t="s">
        <v>163</v>
      </c>
      <c r="AA306" s="64" t="b">
        <f t="shared" si="88"/>
        <v>1</v>
      </c>
      <c r="AB306" s="64" t="str">
        <f t="shared" si="89"/>
        <v>No</v>
      </c>
      <c r="AC306" s="64" t="str">
        <f t="shared" si="89"/>
        <v>Yes</v>
      </c>
      <c r="AD306" s="64" t="str">
        <f t="shared" si="84"/>
        <v>Yes</v>
      </c>
      <c r="AE306" s="66">
        <f t="shared" si="90"/>
        <v>0</v>
      </c>
      <c r="AF306" s="66">
        <f t="shared" si="90"/>
        <v>0.04</v>
      </c>
      <c r="AG306" s="64">
        <f t="shared" si="91"/>
        <v>0</v>
      </c>
      <c r="AH306" s="64">
        <f t="shared" si="91"/>
        <v>22570.747164066444</v>
      </c>
      <c r="AI306" s="64">
        <f t="shared" si="85"/>
        <v>22570.747164066444</v>
      </c>
      <c r="AJ306" s="66">
        <v>0</v>
      </c>
      <c r="AK306" s="66">
        <v>0.04</v>
      </c>
      <c r="AL306" s="64">
        <f t="shared" si="92"/>
        <v>0</v>
      </c>
      <c r="AM306" s="64">
        <f t="shared" si="92"/>
        <v>22570.747164066444</v>
      </c>
      <c r="AN306" s="66">
        <f t="shared" si="93"/>
        <v>0</v>
      </c>
      <c r="AO306" s="66">
        <f t="shared" si="93"/>
        <v>0.36</v>
      </c>
      <c r="AP306" s="68">
        <f>IFERROR(INDEX('Encounters and MCO Fees'!Q:Q,MATCH(A:A,'Encounters and MCO Fees'!G:G,0)),0)</f>
        <v>203136.72447659797</v>
      </c>
      <c r="AQ306" s="68">
        <f>IFERROR(INDEX('Encounters and MCO Fees'!R:R,MATCH(A:A,'Encounters and MCO Fees'!G:G,0)),0)</f>
        <v>12594.844882048723</v>
      </c>
      <c r="AR306" s="68">
        <f t="shared" si="86"/>
        <v>215731.5693586467</v>
      </c>
      <c r="AS306" s="69">
        <f t="shared" si="87"/>
        <v>86322.83016316891</v>
      </c>
      <c r="AT306" s="69">
        <f>AS306*INDEX('IGT Commitment Suggestions'!H:H,MATCH(G:G,'IGT Commitment Suggestions'!A:A,0))</f>
        <v>42213.799994630106</v>
      </c>
      <c r="AU306" s="105">
        <f t="shared" si="94"/>
        <v>8379.2099999999991</v>
      </c>
    </row>
    <row r="307" spans="1:47" ht="23.25" x14ac:dyDescent="0.2">
      <c r="A307" s="60" t="s">
        <v>1092</v>
      </c>
      <c r="B307" s="61" t="s">
        <v>1092</v>
      </c>
      <c r="C307" s="61" t="s">
        <v>1093</v>
      </c>
      <c r="D307" s="62" t="s">
        <v>1093</v>
      </c>
      <c r="E307" s="63" t="s">
        <v>1094</v>
      </c>
      <c r="F307" s="62" t="s">
        <v>657</v>
      </c>
      <c r="G307" s="62" t="s">
        <v>28</v>
      </c>
      <c r="H307" s="62" t="str">
        <f t="shared" si="77"/>
        <v>Non-State-Owned IMD Lubbock</v>
      </c>
      <c r="I307" s="64">
        <f>INDEX('Encounters and MCO Fees'!N:N,MATCH(A:A,'Encounters and MCO Fees'!G:G,0))</f>
        <v>1522854.2234994934</v>
      </c>
      <c r="J307" s="64">
        <f>INDEX('Encounters and MCO Fees'!M:M,MATCH(A:A,'Encounters and MCO Fees'!G:G,0))</f>
        <v>0</v>
      </c>
      <c r="K307" s="64">
        <f t="shared" si="78"/>
        <v>1522854.2234994934</v>
      </c>
      <c r="L307" s="64">
        <v>1449.96</v>
      </c>
      <c r="M307" s="64">
        <v>0</v>
      </c>
      <c r="N307" s="64">
        <f t="shared" si="79"/>
        <v>1449.96</v>
      </c>
      <c r="O307" s="64">
        <v>-3285.4742170056738</v>
      </c>
      <c r="P307" s="64">
        <v>0</v>
      </c>
      <c r="Q307" s="64">
        <f t="shared" si="80"/>
        <v>-3285.4742170056738</v>
      </c>
      <c r="R307" s="64" t="str">
        <f t="shared" si="81"/>
        <v>No</v>
      </c>
      <c r="S307" s="65" t="str">
        <f t="shared" si="81"/>
        <v>No</v>
      </c>
      <c r="T307" s="66">
        <f>ROUND(INDEX(Summary!H:H,MATCH(H:H,Summary!A:A,0)),2)</f>
        <v>0</v>
      </c>
      <c r="U307" s="66">
        <f>ROUND(INDEX(Summary!I:I,MATCH(H:H,Summary!A:A,0)),2)</f>
        <v>0</v>
      </c>
      <c r="V307" s="67">
        <f t="shared" si="82"/>
        <v>0</v>
      </c>
      <c r="W307" s="67">
        <f t="shared" si="82"/>
        <v>0</v>
      </c>
      <c r="X307" s="64">
        <f t="shared" si="83"/>
        <v>0</v>
      </c>
      <c r="Y307" s="64" t="s">
        <v>163</v>
      </c>
      <c r="Z307" s="64" t="s">
        <v>163</v>
      </c>
      <c r="AA307" s="64" t="b">
        <f t="shared" si="88"/>
        <v>1</v>
      </c>
      <c r="AB307" s="64" t="str">
        <f t="shared" si="89"/>
        <v>No</v>
      </c>
      <c r="AC307" s="64" t="str">
        <f t="shared" si="89"/>
        <v>No</v>
      </c>
      <c r="AD307" s="64" t="str">
        <f t="shared" si="84"/>
        <v>No</v>
      </c>
      <c r="AE307" s="66">
        <f t="shared" si="90"/>
        <v>0</v>
      </c>
      <c r="AF307" s="66">
        <f t="shared" si="90"/>
        <v>0</v>
      </c>
      <c r="AG307" s="64">
        <f t="shared" si="91"/>
        <v>0</v>
      </c>
      <c r="AH307" s="64">
        <f t="shared" si="91"/>
        <v>0</v>
      </c>
      <c r="AI307" s="64">
        <f t="shared" si="85"/>
        <v>0</v>
      </c>
      <c r="AJ307" s="66">
        <v>0</v>
      </c>
      <c r="AK307" s="66">
        <v>0</v>
      </c>
      <c r="AL307" s="64">
        <f t="shared" si="92"/>
        <v>0</v>
      </c>
      <c r="AM307" s="64">
        <f t="shared" si="92"/>
        <v>0</v>
      </c>
      <c r="AN307" s="66">
        <f t="shared" si="93"/>
        <v>0</v>
      </c>
      <c r="AO307" s="66">
        <f t="shared" si="93"/>
        <v>0</v>
      </c>
      <c r="AP307" s="68">
        <f>IFERROR(INDEX('Encounters and MCO Fees'!Q:Q,MATCH(A:A,'Encounters and MCO Fees'!G:G,0)),0)</f>
        <v>0</v>
      </c>
      <c r="AQ307" s="68">
        <f>IFERROR(INDEX('Encounters and MCO Fees'!R:R,MATCH(A:A,'Encounters and MCO Fees'!G:G,0)),0)</f>
        <v>0</v>
      </c>
      <c r="AR307" s="68">
        <f t="shared" si="86"/>
        <v>0</v>
      </c>
      <c r="AS307" s="69">
        <f t="shared" si="87"/>
        <v>0</v>
      </c>
      <c r="AT307" s="69">
        <f>AS307*INDEX('IGT Commitment Suggestions'!H:H,MATCH(G:G,'IGT Commitment Suggestions'!A:A,0))</f>
        <v>0</v>
      </c>
      <c r="AU307" s="105">
        <f t="shared" si="94"/>
        <v>0</v>
      </c>
    </row>
    <row r="308" spans="1:47" ht="23.25" x14ac:dyDescent="0.2">
      <c r="A308" s="60" t="s">
        <v>1095</v>
      </c>
      <c r="B308" s="61" t="s">
        <v>1095</v>
      </c>
      <c r="C308" s="61" t="s">
        <v>1096</v>
      </c>
      <c r="D308" s="62" t="s">
        <v>1096</v>
      </c>
      <c r="E308" s="63" t="s">
        <v>1097</v>
      </c>
      <c r="F308" s="62" t="s">
        <v>621</v>
      </c>
      <c r="G308" s="62" t="s">
        <v>29</v>
      </c>
      <c r="H308" s="62" t="str">
        <f t="shared" si="77"/>
        <v>Rural MRSA Central</v>
      </c>
      <c r="I308" s="64">
        <f>INDEX('Encounters and MCO Fees'!N:N,MATCH(A:A,'Encounters and MCO Fees'!G:G,0))</f>
        <v>133028.71729756391</v>
      </c>
      <c r="J308" s="64">
        <f>INDEX('Encounters and MCO Fees'!M:M,MATCH(A:A,'Encounters and MCO Fees'!G:G,0))</f>
        <v>459683.1766919737</v>
      </c>
      <c r="K308" s="64">
        <f t="shared" si="78"/>
        <v>592711.89398953761</v>
      </c>
      <c r="L308" s="64">
        <v>66008.504953924246</v>
      </c>
      <c r="M308" s="64">
        <v>-15154.608404276427</v>
      </c>
      <c r="N308" s="64">
        <f t="shared" si="79"/>
        <v>50853.896549647819</v>
      </c>
      <c r="O308" s="64">
        <v>-14043.232945996962</v>
      </c>
      <c r="P308" s="64">
        <v>74579.368513032445</v>
      </c>
      <c r="Q308" s="64">
        <f t="shared" si="80"/>
        <v>60536.135567035482</v>
      </c>
      <c r="R308" s="64" t="str">
        <f t="shared" si="81"/>
        <v>No</v>
      </c>
      <c r="S308" s="65" t="str">
        <f t="shared" si="81"/>
        <v>Yes</v>
      </c>
      <c r="T308" s="66">
        <f>ROUND(INDEX(Summary!H:H,MATCH(H:H,Summary!A:A,0)),2)</f>
        <v>0.1</v>
      </c>
      <c r="U308" s="66">
        <f>ROUND(INDEX(Summary!I:I,MATCH(H:H,Summary!A:A,0)),2)</f>
        <v>0.12</v>
      </c>
      <c r="V308" s="67">
        <f t="shared" si="82"/>
        <v>13302.871729756393</v>
      </c>
      <c r="W308" s="67">
        <f t="shared" si="82"/>
        <v>55161.981203036841</v>
      </c>
      <c r="X308" s="64">
        <f t="shared" si="83"/>
        <v>68464.852932793234</v>
      </c>
      <c r="Y308" s="64" t="s">
        <v>163</v>
      </c>
      <c r="Z308" s="64" t="s">
        <v>163</v>
      </c>
      <c r="AA308" s="64" t="b">
        <f t="shared" si="88"/>
        <v>1</v>
      </c>
      <c r="AB308" s="64" t="str">
        <f t="shared" si="89"/>
        <v>No</v>
      </c>
      <c r="AC308" s="64" t="str">
        <f t="shared" si="89"/>
        <v>Yes</v>
      </c>
      <c r="AD308" s="64" t="str">
        <f t="shared" si="84"/>
        <v>Yes</v>
      </c>
      <c r="AE308" s="66">
        <f t="shared" si="90"/>
        <v>0</v>
      </c>
      <c r="AF308" s="66">
        <f t="shared" si="90"/>
        <v>0.03</v>
      </c>
      <c r="AG308" s="64">
        <f t="shared" si="91"/>
        <v>0</v>
      </c>
      <c r="AH308" s="64">
        <f t="shared" si="91"/>
        <v>13790.49530075921</v>
      </c>
      <c r="AI308" s="64">
        <f t="shared" si="85"/>
        <v>13790.49530075921</v>
      </c>
      <c r="AJ308" s="66">
        <v>0</v>
      </c>
      <c r="AK308" s="66">
        <v>0.02</v>
      </c>
      <c r="AL308" s="64">
        <f t="shared" si="92"/>
        <v>0</v>
      </c>
      <c r="AM308" s="64">
        <f t="shared" si="92"/>
        <v>9193.6635338394735</v>
      </c>
      <c r="AN308" s="66">
        <f t="shared" si="93"/>
        <v>0.1</v>
      </c>
      <c r="AO308" s="66">
        <f t="shared" si="93"/>
        <v>0.13999999999999999</v>
      </c>
      <c r="AP308" s="68">
        <f>IFERROR(INDEX('Encounters and MCO Fees'!Q:Q,MATCH(A:A,'Encounters and MCO Fees'!G:G,0)),0)</f>
        <v>77658.516466632704</v>
      </c>
      <c r="AQ308" s="68">
        <f>IFERROR(INDEX('Encounters and MCO Fees'!R:R,MATCH(A:A,'Encounters and MCO Fees'!G:G,0)),0)</f>
        <v>4828.7390731768355</v>
      </c>
      <c r="AR308" s="68">
        <f t="shared" si="86"/>
        <v>82487.255539809543</v>
      </c>
      <c r="AS308" s="69">
        <f t="shared" si="87"/>
        <v>33006.450431699399</v>
      </c>
      <c r="AT308" s="69">
        <f>AS308*INDEX('IGT Commitment Suggestions'!H:H,MATCH(G:G,'IGT Commitment Suggestions'!A:A,0))</f>
        <v>15372.484944066002</v>
      </c>
      <c r="AU308" s="105">
        <f t="shared" si="94"/>
        <v>3051.36</v>
      </c>
    </row>
    <row r="309" spans="1:47" ht="23.25" x14ac:dyDescent="0.2">
      <c r="A309" s="60" t="s">
        <v>1098</v>
      </c>
      <c r="B309" s="61" t="s">
        <v>1098</v>
      </c>
      <c r="C309" s="61" t="s">
        <v>1099</v>
      </c>
      <c r="D309" s="62" t="s">
        <v>1099</v>
      </c>
      <c r="E309" s="63" t="s">
        <v>1100</v>
      </c>
      <c r="F309" s="62" t="s">
        <v>621</v>
      </c>
      <c r="G309" s="62" t="s">
        <v>29</v>
      </c>
      <c r="H309" s="62" t="str">
        <f t="shared" si="77"/>
        <v>Rural MRSA Central</v>
      </c>
      <c r="I309" s="64">
        <f>INDEX('Encounters and MCO Fees'!N:N,MATCH(A:A,'Encounters and MCO Fees'!G:G,0))</f>
        <v>41640.792894142127</v>
      </c>
      <c r="J309" s="64">
        <f>INDEX('Encounters and MCO Fees'!M:M,MATCH(A:A,'Encounters and MCO Fees'!G:G,0))</f>
        <v>452008.67657020828</v>
      </c>
      <c r="K309" s="64">
        <f t="shared" si="78"/>
        <v>493649.46946435038</v>
      </c>
      <c r="L309" s="64">
        <v>25567.136100836666</v>
      </c>
      <c r="M309" s="64">
        <v>-67559.045562684187</v>
      </c>
      <c r="N309" s="64">
        <f t="shared" si="79"/>
        <v>-41991.909461847521</v>
      </c>
      <c r="O309" s="64">
        <v>-358.40603587347505</v>
      </c>
      <c r="P309" s="64">
        <v>274464.38426499901</v>
      </c>
      <c r="Q309" s="64">
        <f t="shared" si="80"/>
        <v>274105.97822912555</v>
      </c>
      <c r="R309" s="64" t="str">
        <f t="shared" si="81"/>
        <v>No</v>
      </c>
      <c r="S309" s="65" t="str">
        <f t="shared" si="81"/>
        <v>Yes</v>
      </c>
      <c r="T309" s="66">
        <f>ROUND(INDEX(Summary!H:H,MATCH(H:H,Summary!A:A,0)),2)</f>
        <v>0.1</v>
      </c>
      <c r="U309" s="66">
        <f>ROUND(INDEX(Summary!I:I,MATCH(H:H,Summary!A:A,0)),2)</f>
        <v>0.12</v>
      </c>
      <c r="V309" s="67">
        <f t="shared" si="82"/>
        <v>4164.0792894142132</v>
      </c>
      <c r="W309" s="67">
        <f t="shared" si="82"/>
        <v>54241.041188424992</v>
      </c>
      <c r="X309" s="64">
        <f t="shared" si="83"/>
        <v>58405.120477839206</v>
      </c>
      <c r="Y309" s="64" t="s">
        <v>163</v>
      </c>
      <c r="Z309" s="64" t="s">
        <v>163</v>
      </c>
      <c r="AA309" s="64" t="b">
        <f t="shared" si="88"/>
        <v>1</v>
      </c>
      <c r="AB309" s="64" t="str">
        <f t="shared" si="89"/>
        <v>No</v>
      </c>
      <c r="AC309" s="64" t="str">
        <f t="shared" si="89"/>
        <v>Yes</v>
      </c>
      <c r="AD309" s="64" t="str">
        <f t="shared" si="84"/>
        <v>Yes</v>
      </c>
      <c r="AE309" s="66">
        <f t="shared" si="90"/>
        <v>0</v>
      </c>
      <c r="AF309" s="66">
        <f t="shared" si="90"/>
        <v>0.34</v>
      </c>
      <c r="AG309" s="64">
        <f t="shared" si="91"/>
        <v>0</v>
      </c>
      <c r="AH309" s="64">
        <f t="shared" si="91"/>
        <v>153682.95003387082</v>
      </c>
      <c r="AI309" s="64">
        <f t="shared" si="85"/>
        <v>153682.95003387082</v>
      </c>
      <c r="AJ309" s="66">
        <v>0</v>
      </c>
      <c r="AK309" s="66">
        <v>0.33</v>
      </c>
      <c r="AL309" s="64">
        <f t="shared" si="92"/>
        <v>0</v>
      </c>
      <c r="AM309" s="64">
        <f t="shared" si="92"/>
        <v>149162.86326816873</v>
      </c>
      <c r="AN309" s="66">
        <f t="shared" si="93"/>
        <v>0.1</v>
      </c>
      <c r="AO309" s="66">
        <f t="shared" si="93"/>
        <v>0.45</v>
      </c>
      <c r="AP309" s="68">
        <f>IFERROR(INDEX('Encounters and MCO Fees'!Q:Q,MATCH(A:A,'Encounters and MCO Fees'!G:G,0)),0)</f>
        <v>207567.98374600796</v>
      </c>
      <c r="AQ309" s="68">
        <f>IFERROR(INDEX('Encounters and MCO Fees'!R:R,MATCH(A:A,'Encounters and MCO Fees'!G:G,0)),0)</f>
        <v>12873.397948137244</v>
      </c>
      <c r="AR309" s="68">
        <f t="shared" si="86"/>
        <v>220441.38169414521</v>
      </c>
      <c r="AS309" s="69">
        <f t="shared" si="87"/>
        <v>88207.414471095282</v>
      </c>
      <c r="AT309" s="69">
        <f>AS309*INDEX('IGT Commitment Suggestions'!H:H,MATCH(G:G,'IGT Commitment Suggestions'!A:A,0))</f>
        <v>41081.883485708924</v>
      </c>
      <c r="AU309" s="105">
        <f t="shared" si="94"/>
        <v>8154.53</v>
      </c>
    </row>
    <row r="310" spans="1:47" ht="23.25" x14ac:dyDescent="0.2">
      <c r="A310" s="60" t="s">
        <v>1101</v>
      </c>
      <c r="B310" s="61" t="s">
        <v>1101</v>
      </c>
      <c r="C310" s="61" t="s">
        <v>1102</v>
      </c>
      <c r="D310" s="62" t="s">
        <v>1102</v>
      </c>
      <c r="E310" s="63" t="s">
        <v>1103</v>
      </c>
      <c r="F310" s="62" t="s">
        <v>162</v>
      </c>
      <c r="G310" s="62" t="s">
        <v>30</v>
      </c>
      <c r="H310" s="62" t="str">
        <f t="shared" si="77"/>
        <v>Urban MRSA Northeast</v>
      </c>
      <c r="I310" s="64">
        <f>INDEX('Encounters and MCO Fees'!N:N,MATCH(A:A,'Encounters and MCO Fees'!G:G,0))</f>
        <v>1657.1668896756596</v>
      </c>
      <c r="J310" s="64">
        <f>INDEX('Encounters and MCO Fees'!M:M,MATCH(A:A,'Encounters and MCO Fees'!G:G,0))</f>
        <v>87024.865156700427</v>
      </c>
      <c r="K310" s="64">
        <f t="shared" si="78"/>
        <v>88682.032046376087</v>
      </c>
      <c r="L310" s="64">
        <v>10142.025387126816</v>
      </c>
      <c r="M310" s="64">
        <v>0</v>
      </c>
      <c r="N310" s="64">
        <f t="shared" si="79"/>
        <v>10142.025387126816</v>
      </c>
      <c r="O310" s="64">
        <v>9929.1356260660123</v>
      </c>
      <c r="P310" s="64">
        <v>0</v>
      </c>
      <c r="Q310" s="64">
        <f t="shared" si="80"/>
        <v>9929.1356260660123</v>
      </c>
      <c r="R310" s="64" t="str">
        <f t="shared" si="81"/>
        <v>Yes</v>
      </c>
      <c r="S310" s="65" t="str">
        <f t="shared" si="81"/>
        <v>No</v>
      </c>
      <c r="T310" s="66">
        <f>ROUND(INDEX(Summary!H:H,MATCH(H:H,Summary!A:A,0)),2)</f>
        <v>0.6</v>
      </c>
      <c r="U310" s="66">
        <f>ROUND(INDEX(Summary!I:I,MATCH(H:H,Summary!A:A,0)),2)</f>
        <v>1.22</v>
      </c>
      <c r="V310" s="67">
        <f t="shared" si="82"/>
        <v>994.30013380539572</v>
      </c>
      <c r="W310" s="67">
        <f t="shared" si="82"/>
        <v>106170.33549117451</v>
      </c>
      <c r="X310" s="64">
        <f t="shared" si="83"/>
        <v>107164.63562497991</v>
      </c>
      <c r="Y310" s="64" t="s">
        <v>163</v>
      </c>
      <c r="Z310" s="64" t="s">
        <v>163</v>
      </c>
      <c r="AA310" s="64" t="b">
        <f t="shared" si="88"/>
        <v>1</v>
      </c>
      <c r="AB310" s="64" t="str">
        <f t="shared" si="89"/>
        <v>Yes</v>
      </c>
      <c r="AC310" s="64" t="str">
        <f t="shared" si="89"/>
        <v>No</v>
      </c>
      <c r="AD310" s="64" t="str">
        <f t="shared" si="84"/>
        <v>Yes</v>
      </c>
      <c r="AE310" s="66">
        <f t="shared" si="90"/>
        <v>3.76</v>
      </c>
      <c r="AF310" s="66">
        <f t="shared" si="90"/>
        <v>0</v>
      </c>
      <c r="AG310" s="64">
        <f t="shared" si="91"/>
        <v>6230.9475051804793</v>
      </c>
      <c r="AH310" s="64">
        <f t="shared" si="91"/>
        <v>0</v>
      </c>
      <c r="AI310" s="64">
        <f t="shared" si="85"/>
        <v>6230.9475051804793</v>
      </c>
      <c r="AJ310" s="66">
        <v>3.75</v>
      </c>
      <c r="AK310" s="66">
        <v>0</v>
      </c>
      <c r="AL310" s="64">
        <f t="shared" si="92"/>
        <v>6214.3758362837234</v>
      </c>
      <c r="AM310" s="64">
        <f t="shared" si="92"/>
        <v>0</v>
      </c>
      <c r="AN310" s="66">
        <f t="shared" si="93"/>
        <v>4.3499999999999996</v>
      </c>
      <c r="AO310" s="66">
        <f t="shared" si="93"/>
        <v>1.22</v>
      </c>
      <c r="AP310" s="68">
        <f>IFERROR(INDEX('Encounters and MCO Fees'!Q:Q,MATCH(A:A,'Encounters and MCO Fees'!G:G,0)),0)</f>
        <v>113379.01146126362</v>
      </c>
      <c r="AQ310" s="68">
        <f>IFERROR(INDEX('Encounters and MCO Fees'!R:R,MATCH(A:A,'Encounters and MCO Fees'!G:G,0)),0)</f>
        <v>7114.4055474690213</v>
      </c>
      <c r="AR310" s="68">
        <f t="shared" si="86"/>
        <v>120493.41700873265</v>
      </c>
      <c r="AS310" s="69">
        <f t="shared" si="87"/>
        <v>48214.235881874294</v>
      </c>
      <c r="AT310" s="69">
        <f>AS310*INDEX('IGT Commitment Suggestions'!H:H,MATCH(G:G,'IGT Commitment Suggestions'!A:A,0))</f>
        <v>23577.842693111299</v>
      </c>
      <c r="AU310" s="105">
        <f t="shared" si="94"/>
        <v>4680.08</v>
      </c>
    </row>
    <row r="311" spans="1:47" ht="23.25" x14ac:dyDescent="0.2">
      <c r="A311" s="60" t="s">
        <v>1104</v>
      </c>
      <c r="B311" s="61" t="s">
        <v>1104</v>
      </c>
      <c r="C311" s="61" t="s">
        <v>1105</v>
      </c>
      <c r="D311" s="62" t="s">
        <v>1105</v>
      </c>
      <c r="E311" s="63" t="s">
        <v>1106</v>
      </c>
      <c r="F311" s="62" t="s">
        <v>621</v>
      </c>
      <c r="G311" s="62" t="s">
        <v>29</v>
      </c>
      <c r="H311" s="62" t="str">
        <f t="shared" si="77"/>
        <v>Rural MRSA Central</v>
      </c>
      <c r="I311" s="64">
        <f>INDEX('Encounters and MCO Fees'!N:N,MATCH(A:A,'Encounters and MCO Fees'!G:G,0))</f>
        <v>36049.546412815434</v>
      </c>
      <c r="J311" s="64">
        <f>INDEX('Encounters and MCO Fees'!M:M,MATCH(A:A,'Encounters and MCO Fees'!G:G,0))</f>
        <v>515800.40340869111</v>
      </c>
      <c r="K311" s="64">
        <f t="shared" si="78"/>
        <v>551849.94982150651</v>
      </c>
      <c r="L311" s="64">
        <v>45432.301299285456</v>
      </c>
      <c r="M311" s="64">
        <v>-176878.89250272507</v>
      </c>
      <c r="N311" s="64">
        <f t="shared" si="79"/>
        <v>-131446.5912034396</v>
      </c>
      <c r="O311" s="64">
        <v>91713.112153850117</v>
      </c>
      <c r="P311" s="64">
        <v>278786.37551810243</v>
      </c>
      <c r="Q311" s="64">
        <f t="shared" si="80"/>
        <v>370499.48767195258</v>
      </c>
      <c r="R311" s="64" t="str">
        <f t="shared" si="81"/>
        <v>Yes</v>
      </c>
      <c r="S311" s="65" t="str">
        <f t="shared" si="81"/>
        <v>Yes</v>
      </c>
      <c r="T311" s="66">
        <f>ROUND(INDEX(Summary!H:H,MATCH(H:H,Summary!A:A,0)),2)</f>
        <v>0.1</v>
      </c>
      <c r="U311" s="66">
        <f>ROUND(INDEX(Summary!I:I,MATCH(H:H,Summary!A:A,0)),2)</f>
        <v>0.12</v>
      </c>
      <c r="V311" s="67">
        <f t="shared" si="82"/>
        <v>3604.9546412815434</v>
      </c>
      <c r="W311" s="67">
        <f t="shared" si="82"/>
        <v>61896.048409042931</v>
      </c>
      <c r="X311" s="64">
        <f t="shared" si="83"/>
        <v>65501.003050324478</v>
      </c>
      <c r="Y311" s="64" t="s">
        <v>163</v>
      </c>
      <c r="Z311" s="64" t="s">
        <v>163</v>
      </c>
      <c r="AA311" s="64" t="b">
        <f t="shared" si="88"/>
        <v>1</v>
      </c>
      <c r="AB311" s="64" t="str">
        <f t="shared" si="89"/>
        <v>Yes</v>
      </c>
      <c r="AC311" s="64" t="str">
        <f t="shared" si="89"/>
        <v>Yes</v>
      </c>
      <c r="AD311" s="64" t="str">
        <f t="shared" si="84"/>
        <v>Yes</v>
      </c>
      <c r="AE311" s="66">
        <f t="shared" si="90"/>
        <v>1.7</v>
      </c>
      <c r="AF311" s="66">
        <f t="shared" si="90"/>
        <v>0.28999999999999998</v>
      </c>
      <c r="AG311" s="64">
        <f t="shared" si="91"/>
        <v>61284.228901786235</v>
      </c>
      <c r="AH311" s="64">
        <f t="shared" si="91"/>
        <v>149582.1169885204</v>
      </c>
      <c r="AI311" s="64">
        <f t="shared" si="85"/>
        <v>210866.34589030663</v>
      </c>
      <c r="AJ311" s="66">
        <v>0.93</v>
      </c>
      <c r="AK311" s="66">
        <v>0.28999999999999998</v>
      </c>
      <c r="AL311" s="64">
        <f t="shared" si="92"/>
        <v>33526.078163918355</v>
      </c>
      <c r="AM311" s="64">
        <f t="shared" si="92"/>
        <v>149582.1169885204</v>
      </c>
      <c r="AN311" s="66">
        <f t="shared" si="93"/>
        <v>1.03</v>
      </c>
      <c r="AO311" s="66">
        <f t="shared" si="93"/>
        <v>0.41</v>
      </c>
      <c r="AP311" s="68">
        <f>IFERROR(INDEX('Encounters and MCO Fees'!Q:Q,MATCH(A:A,'Encounters and MCO Fees'!G:G,0)),0)</f>
        <v>248609.19820276322</v>
      </c>
      <c r="AQ311" s="68">
        <f>IFERROR(INDEX('Encounters and MCO Fees'!R:R,MATCH(A:A,'Encounters and MCO Fees'!G:G,0)),0)</f>
        <v>15373.509889975765</v>
      </c>
      <c r="AR311" s="68">
        <f t="shared" si="86"/>
        <v>263982.70809273899</v>
      </c>
      <c r="AS311" s="69">
        <f t="shared" si="87"/>
        <v>105630.0408162286</v>
      </c>
      <c r="AT311" s="69">
        <f>AS311*INDEX('IGT Commitment Suggestions'!H:H,MATCH(G:G,'IGT Commitment Suggestions'!A:A,0))</f>
        <v>49196.329531062125</v>
      </c>
      <c r="AU311" s="105">
        <f t="shared" si="94"/>
        <v>9765.2099999999991</v>
      </c>
    </row>
    <row r="312" spans="1:47" x14ac:dyDescent="0.2">
      <c r="A312" s="60" t="s">
        <v>1107</v>
      </c>
      <c r="B312" s="61" t="s">
        <v>1107</v>
      </c>
      <c r="C312" s="61" t="s">
        <v>1108</v>
      </c>
      <c r="D312" s="62" t="s">
        <v>1108</v>
      </c>
      <c r="E312" s="63" t="s">
        <v>1109</v>
      </c>
      <c r="F312" s="62" t="s">
        <v>621</v>
      </c>
      <c r="G312" s="62" t="s">
        <v>31</v>
      </c>
      <c r="H312" s="62" t="str">
        <f t="shared" si="77"/>
        <v>Rural MRSA West</v>
      </c>
      <c r="I312" s="64">
        <f>INDEX('Encounters and MCO Fees'!N:N,MATCH(A:A,'Encounters and MCO Fees'!G:G,0))</f>
        <v>418690.10615392588</v>
      </c>
      <c r="J312" s="64">
        <f>INDEX('Encounters and MCO Fees'!M:M,MATCH(A:A,'Encounters and MCO Fees'!G:G,0))</f>
        <v>271894.96488287044</v>
      </c>
      <c r="K312" s="64">
        <f t="shared" si="78"/>
        <v>690585.07103679632</v>
      </c>
      <c r="L312" s="64">
        <v>322489.20428164577</v>
      </c>
      <c r="M312" s="64">
        <v>-33544.488665620578</v>
      </c>
      <c r="N312" s="64">
        <f t="shared" si="79"/>
        <v>288944.71561602521</v>
      </c>
      <c r="O312" s="64">
        <v>1705.6804161058972</v>
      </c>
      <c r="P312" s="64">
        <v>64149.714757706577</v>
      </c>
      <c r="Q312" s="64">
        <f t="shared" si="80"/>
        <v>65855.395173812474</v>
      </c>
      <c r="R312" s="64" t="str">
        <f t="shared" si="81"/>
        <v>Yes</v>
      </c>
      <c r="S312" s="65" t="str">
        <f t="shared" si="81"/>
        <v>Yes</v>
      </c>
      <c r="T312" s="66">
        <f>ROUND(INDEX(Summary!H:H,MATCH(H:H,Summary!A:A,0)),2)</f>
        <v>0.03</v>
      </c>
      <c r="U312" s="66">
        <f>ROUND(INDEX(Summary!I:I,MATCH(H:H,Summary!A:A,0)),2)</f>
        <v>0.21</v>
      </c>
      <c r="V312" s="67">
        <f t="shared" si="82"/>
        <v>12560.703184617776</v>
      </c>
      <c r="W312" s="67">
        <f t="shared" si="82"/>
        <v>57097.942625402793</v>
      </c>
      <c r="X312" s="64">
        <f t="shared" si="83"/>
        <v>69658.645810020564</v>
      </c>
      <c r="Y312" s="64" t="s">
        <v>163</v>
      </c>
      <c r="Z312" s="64" t="s">
        <v>163</v>
      </c>
      <c r="AA312" s="64" t="b">
        <f t="shared" si="88"/>
        <v>1</v>
      </c>
      <c r="AB312" s="64" t="str">
        <f t="shared" si="89"/>
        <v>No</v>
      </c>
      <c r="AC312" s="64" t="str">
        <f t="shared" si="89"/>
        <v>Yes</v>
      </c>
      <c r="AD312" s="64" t="str">
        <f t="shared" si="84"/>
        <v>Yes</v>
      </c>
      <c r="AE312" s="66">
        <f t="shared" si="90"/>
        <v>0</v>
      </c>
      <c r="AF312" s="66">
        <f t="shared" si="90"/>
        <v>0.02</v>
      </c>
      <c r="AG312" s="64">
        <f t="shared" si="91"/>
        <v>0</v>
      </c>
      <c r="AH312" s="64">
        <f t="shared" si="91"/>
        <v>5437.8992976574091</v>
      </c>
      <c r="AI312" s="64">
        <f t="shared" si="85"/>
        <v>5437.8992976574091</v>
      </c>
      <c r="AJ312" s="66">
        <v>0</v>
      </c>
      <c r="AK312" s="66">
        <v>0.01</v>
      </c>
      <c r="AL312" s="64">
        <f t="shared" si="92"/>
        <v>0</v>
      </c>
      <c r="AM312" s="64">
        <f t="shared" si="92"/>
        <v>2718.9496488287045</v>
      </c>
      <c r="AN312" s="66">
        <f t="shared" si="93"/>
        <v>0.03</v>
      </c>
      <c r="AO312" s="66">
        <f t="shared" si="93"/>
        <v>0.22</v>
      </c>
      <c r="AP312" s="68">
        <f>IFERROR(INDEX('Encounters and MCO Fees'!Q:Q,MATCH(A:A,'Encounters and MCO Fees'!G:G,0)),0)</f>
        <v>72377.595458849275</v>
      </c>
      <c r="AQ312" s="68">
        <f>IFERROR(INDEX('Encounters and MCO Fees'!R:R,MATCH(A:A,'Encounters and MCO Fees'!G:G,0)),0)</f>
        <v>4445.7890200448501</v>
      </c>
      <c r="AR312" s="68">
        <f t="shared" si="86"/>
        <v>76823.384478894121</v>
      </c>
      <c r="AS312" s="69">
        <f t="shared" si="87"/>
        <v>30740.109065384699</v>
      </c>
      <c r="AT312" s="69">
        <f>AS312*INDEX('IGT Commitment Suggestions'!H:H,MATCH(G:G,'IGT Commitment Suggestions'!A:A,0))</f>
        <v>14889.750042416563</v>
      </c>
      <c r="AU312" s="105">
        <f t="shared" si="94"/>
        <v>2955.54</v>
      </c>
    </row>
    <row r="313" spans="1:47" ht="23.25" x14ac:dyDescent="0.2">
      <c r="A313" s="60" t="s">
        <v>1110</v>
      </c>
      <c r="B313" s="61" t="s">
        <v>1110</v>
      </c>
      <c r="C313" s="61" t="s">
        <v>1111</v>
      </c>
      <c r="D313" s="62" t="s">
        <v>1111</v>
      </c>
      <c r="E313" s="63" t="s">
        <v>1112</v>
      </c>
      <c r="F313" s="62" t="s">
        <v>162</v>
      </c>
      <c r="G313" s="62" t="s">
        <v>33</v>
      </c>
      <c r="H313" s="62" t="str">
        <f t="shared" si="77"/>
        <v>Urban Tarrant</v>
      </c>
      <c r="I313" s="64">
        <f>INDEX('Encounters and MCO Fees'!N:N,MATCH(A:A,'Encounters and MCO Fees'!G:G,0))</f>
        <v>0</v>
      </c>
      <c r="J313" s="64">
        <f>INDEX('Encounters and MCO Fees'!M:M,MATCH(A:A,'Encounters and MCO Fees'!G:G,0))</f>
        <v>73163.844794306671</v>
      </c>
      <c r="K313" s="64">
        <f t="shared" si="78"/>
        <v>73163.844794306671</v>
      </c>
      <c r="L313" s="64">
        <v>18932.967604896305</v>
      </c>
      <c r="M313" s="64">
        <v>158959.1742519468</v>
      </c>
      <c r="N313" s="64">
        <f t="shared" si="79"/>
        <v>177892.14185684311</v>
      </c>
      <c r="O313" s="64">
        <v>67918.64479595075</v>
      </c>
      <c r="P313" s="64">
        <v>269384.30438222922</v>
      </c>
      <c r="Q313" s="64">
        <f t="shared" si="80"/>
        <v>337302.94917817996</v>
      </c>
      <c r="R313" s="64" t="str">
        <f t="shared" si="81"/>
        <v>Yes</v>
      </c>
      <c r="S313" s="65" t="str">
        <f t="shared" si="81"/>
        <v>Yes</v>
      </c>
      <c r="T313" s="66">
        <f>ROUND(INDEX(Summary!H:H,MATCH(H:H,Summary!A:A,0)),2)</f>
        <v>0.77</v>
      </c>
      <c r="U313" s="66">
        <f>ROUND(INDEX(Summary!I:I,MATCH(H:H,Summary!A:A,0)),2)</f>
        <v>0.66</v>
      </c>
      <c r="V313" s="67">
        <f t="shared" si="82"/>
        <v>0</v>
      </c>
      <c r="W313" s="67">
        <f t="shared" si="82"/>
        <v>48288.137564242403</v>
      </c>
      <c r="X313" s="64">
        <f t="shared" si="83"/>
        <v>48288.137564242403</v>
      </c>
      <c r="Y313" s="64" t="s">
        <v>163</v>
      </c>
      <c r="Z313" s="64" t="s">
        <v>163</v>
      </c>
      <c r="AA313" s="64" t="b">
        <f t="shared" si="88"/>
        <v>1</v>
      </c>
      <c r="AB313" s="64" t="str">
        <f t="shared" si="89"/>
        <v>No</v>
      </c>
      <c r="AC313" s="64" t="str">
        <f t="shared" si="89"/>
        <v>Yes</v>
      </c>
      <c r="AD313" s="64" t="str">
        <f t="shared" si="84"/>
        <v>Yes</v>
      </c>
      <c r="AE313" s="66">
        <f t="shared" si="90"/>
        <v>0</v>
      </c>
      <c r="AF313" s="66">
        <f t="shared" si="90"/>
        <v>2.11</v>
      </c>
      <c r="AG313" s="64">
        <f t="shared" si="91"/>
        <v>0</v>
      </c>
      <c r="AH313" s="64">
        <f t="shared" si="91"/>
        <v>154375.71251598708</v>
      </c>
      <c r="AI313" s="64">
        <f t="shared" si="85"/>
        <v>154375.71251598708</v>
      </c>
      <c r="AJ313" s="66">
        <v>0</v>
      </c>
      <c r="AK313" s="66">
        <v>1.73</v>
      </c>
      <c r="AL313" s="64">
        <f t="shared" si="92"/>
        <v>0</v>
      </c>
      <c r="AM313" s="64">
        <f t="shared" si="92"/>
        <v>126573.45149415053</v>
      </c>
      <c r="AN313" s="66">
        <f t="shared" si="93"/>
        <v>0.77</v>
      </c>
      <c r="AO313" s="66">
        <f t="shared" si="93"/>
        <v>2.39</v>
      </c>
      <c r="AP313" s="68">
        <f>IFERROR(INDEX('Encounters and MCO Fees'!Q:Q,MATCH(A:A,'Encounters and MCO Fees'!G:G,0)),0)</f>
        <v>174861.58905839294</v>
      </c>
      <c r="AQ313" s="68">
        <f>IFERROR(INDEX('Encounters and MCO Fees'!R:R,MATCH(A:A,'Encounters and MCO Fees'!G:G,0)),0)</f>
        <v>10714.453191635777</v>
      </c>
      <c r="AR313" s="68">
        <f t="shared" si="86"/>
        <v>185576.04225002872</v>
      </c>
      <c r="AS313" s="69">
        <f t="shared" si="87"/>
        <v>74256.397545926506</v>
      </c>
      <c r="AT313" s="69">
        <f>AS313*INDEX('IGT Commitment Suggestions'!H:H,MATCH(G:G,'IGT Commitment Suggestions'!A:A,0))</f>
        <v>36662.089014716228</v>
      </c>
      <c r="AU313" s="105">
        <f t="shared" si="94"/>
        <v>7277.23</v>
      </c>
    </row>
    <row r="314" spans="1:47" x14ac:dyDescent="0.2">
      <c r="A314" s="60" t="s">
        <v>1113</v>
      </c>
      <c r="B314" s="61" t="s">
        <v>1113</v>
      </c>
      <c r="C314" s="61" t="s">
        <v>1114</v>
      </c>
      <c r="D314" s="63" t="s">
        <v>1114</v>
      </c>
      <c r="E314" s="72" t="s">
        <v>1115</v>
      </c>
      <c r="F314" s="62" t="s">
        <v>621</v>
      </c>
      <c r="G314" s="62" t="s">
        <v>31</v>
      </c>
      <c r="H314" s="62" t="str">
        <f t="shared" si="77"/>
        <v>Rural MRSA West</v>
      </c>
      <c r="I314" s="64">
        <f>INDEX('Encounters and MCO Fees'!N:N,MATCH(A:A,'Encounters and MCO Fees'!G:G,0))</f>
        <v>27127.155461063769</v>
      </c>
      <c r="J314" s="64">
        <f>INDEX('Encounters and MCO Fees'!M:M,MATCH(A:A,'Encounters and MCO Fees'!G:G,0))</f>
        <v>346675.98079376796</v>
      </c>
      <c r="K314" s="64">
        <f t="shared" si="78"/>
        <v>373803.13625483174</v>
      </c>
      <c r="L314" s="64">
        <v>30451.26394807981</v>
      </c>
      <c r="M314" s="64">
        <v>-68546.919792682544</v>
      </c>
      <c r="N314" s="64">
        <f t="shared" si="79"/>
        <v>-38095.655844602734</v>
      </c>
      <c r="O314" s="64">
        <v>43816.528586653309</v>
      </c>
      <c r="P314" s="64">
        <v>15795.876722776098</v>
      </c>
      <c r="Q314" s="64">
        <f t="shared" si="80"/>
        <v>59612.405309429407</v>
      </c>
      <c r="R314" s="64" t="str">
        <f t="shared" si="81"/>
        <v>Yes</v>
      </c>
      <c r="S314" s="65" t="str">
        <f t="shared" si="81"/>
        <v>Yes</v>
      </c>
      <c r="T314" s="66">
        <f>ROUND(INDEX(Summary!H:H,MATCH(H:H,Summary!A:A,0)),2)</f>
        <v>0.03</v>
      </c>
      <c r="U314" s="66">
        <f>ROUND(INDEX(Summary!I:I,MATCH(H:H,Summary!A:A,0)),2)</f>
        <v>0.21</v>
      </c>
      <c r="V314" s="67">
        <f t="shared" si="82"/>
        <v>813.81466383191298</v>
      </c>
      <c r="W314" s="67">
        <f t="shared" si="82"/>
        <v>72801.955966691268</v>
      </c>
      <c r="X314" s="64">
        <f t="shared" si="83"/>
        <v>73615.770630523184</v>
      </c>
      <c r="Y314" s="64" t="s">
        <v>163</v>
      </c>
      <c r="Z314" s="64" t="s">
        <v>163</v>
      </c>
      <c r="AA314" s="64" t="b">
        <f t="shared" si="88"/>
        <v>1</v>
      </c>
      <c r="AB314" s="64" t="str">
        <f t="shared" si="89"/>
        <v>No</v>
      </c>
      <c r="AC314" s="64" t="str">
        <f t="shared" si="89"/>
        <v>No</v>
      </c>
      <c r="AD314" s="64" t="str">
        <f t="shared" si="84"/>
        <v>Yes</v>
      </c>
      <c r="AE314" s="66">
        <f t="shared" si="90"/>
        <v>1.1000000000000001</v>
      </c>
      <c r="AF314" s="66">
        <f t="shared" si="90"/>
        <v>0</v>
      </c>
      <c r="AG314" s="64">
        <f t="shared" si="91"/>
        <v>29839.871007170146</v>
      </c>
      <c r="AH314" s="64">
        <f t="shared" si="91"/>
        <v>0</v>
      </c>
      <c r="AI314" s="64">
        <f t="shared" si="85"/>
        <v>29839.871007170146</v>
      </c>
      <c r="AJ314" s="66">
        <v>0</v>
      </c>
      <c r="AK314" s="66">
        <v>0</v>
      </c>
      <c r="AL314" s="64">
        <f t="shared" si="92"/>
        <v>0</v>
      </c>
      <c r="AM314" s="64">
        <f t="shared" si="92"/>
        <v>0</v>
      </c>
      <c r="AN314" s="66">
        <f t="shared" si="93"/>
        <v>0.03</v>
      </c>
      <c r="AO314" s="66">
        <f t="shared" si="93"/>
        <v>0.21</v>
      </c>
      <c r="AP314" s="68">
        <f>IFERROR(INDEX('Encounters and MCO Fees'!Q:Q,MATCH(A:A,'Encounters and MCO Fees'!G:G,0)),0)</f>
        <v>73615.770630523184</v>
      </c>
      <c r="AQ314" s="68">
        <f>IFERROR(INDEX('Encounters and MCO Fees'!R:R,MATCH(A:A,'Encounters and MCO Fees'!G:G,0)),0)</f>
        <v>4616.4655079547947</v>
      </c>
      <c r="AR314" s="68">
        <f t="shared" si="86"/>
        <v>78232.23613847798</v>
      </c>
      <c r="AS314" s="69">
        <f t="shared" si="87"/>
        <v>31303.846968450584</v>
      </c>
      <c r="AT314" s="69">
        <f>AS314*INDEX('IGT Commitment Suggestions'!H:H,MATCH(G:G,'IGT Commitment Suggestions'!A:A,0))</f>
        <v>15162.810767355211</v>
      </c>
      <c r="AU314" s="105">
        <f t="shared" si="94"/>
        <v>3009.74</v>
      </c>
    </row>
    <row r="315" spans="1:47" ht="23.25" x14ac:dyDescent="0.2">
      <c r="A315" s="60" t="s">
        <v>1116</v>
      </c>
      <c r="B315" s="61" t="s">
        <v>1116</v>
      </c>
      <c r="C315" s="61" t="s">
        <v>1117</v>
      </c>
      <c r="D315" s="62" t="s">
        <v>1117</v>
      </c>
      <c r="E315" s="63" t="s">
        <v>1118</v>
      </c>
      <c r="F315" s="62" t="s">
        <v>621</v>
      </c>
      <c r="G315" s="62" t="s">
        <v>31</v>
      </c>
      <c r="H315" s="62" t="str">
        <f t="shared" si="77"/>
        <v>Rural MRSA West</v>
      </c>
      <c r="I315" s="64">
        <f>INDEX('Encounters and MCO Fees'!N:N,MATCH(A:A,'Encounters and MCO Fees'!G:G,0))</f>
        <v>194413.39302782118</v>
      </c>
      <c r="J315" s="64">
        <f>INDEX('Encounters and MCO Fees'!M:M,MATCH(A:A,'Encounters and MCO Fees'!G:G,0))</f>
        <v>244408.60433174952</v>
      </c>
      <c r="K315" s="64">
        <f t="shared" si="78"/>
        <v>438821.9973595707</v>
      </c>
      <c r="L315" s="64">
        <v>27941.446573776018</v>
      </c>
      <c r="M315" s="64">
        <v>-54100.744241828725</v>
      </c>
      <c r="N315" s="64">
        <f t="shared" si="79"/>
        <v>-26159.297668052706</v>
      </c>
      <c r="O315" s="64">
        <v>-11580.682897002873</v>
      </c>
      <c r="P315" s="64">
        <v>49189.295907698746</v>
      </c>
      <c r="Q315" s="64">
        <f t="shared" si="80"/>
        <v>37608.613010695874</v>
      </c>
      <c r="R315" s="64" t="str">
        <f t="shared" si="81"/>
        <v>No</v>
      </c>
      <c r="S315" s="65" t="str">
        <f t="shared" si="81"/>
        <v>Yes</v>
      </c>
      <c r="T315" s="66">
        <f>ROUND(INDEX(Summary!H:H,MATCH(H:H,Summary!A:A,0)),2)</f>
        <v>0.03</v>
      </c>
      <c r="U315" s="66">
        <f>ROUND(INDEX(Summary!I:I,MATCH(H:H,Summary!A:A,0)),2)</f>
        <v>0.21</v>
      </c>
      <c r="V315" s="67">
        <f t="shared" si="82"/>
        <v>5832.401790834635</v>
      </c>
      <c r="W315" s="67">
        <f t="shared" si="82"/>
        <v>51325.806909667401</v>
      </c>
      <c r="X315" s="64">
        <f t="shared" si="83"/>
        <v>57158.208700502037</v>
      </c>
      <c r="Y315" s="64" t="s">
        <v>163</v>
      </c>
      <c r="Z315" s="64" t="s">
        <v>163</v>
      </c>
      <c r="AA315" s="64" t="b">
        <f t="shared" si="88"/>
        <v>1</v>
      </c>
      <c r="AB315" s="64" t="str">
        <f t="shared" si="89"/>
        <v>No</v>
      </c>
      <c r="AC315" s="64" t="str">
        <f t="shared" si="89"/>
        <v>No</v>
      </c>
      <c r="AD315" s="64" t="str">
        <f t="shared" si="84"/>
        <v>No</v>
      </c>
      <c r="AE315" s="66">
        <f t="shared" si="90"/>
        <v>0</v>
      </c>
      <c r="AF315" s="66">
        <f t="shared" si="90"/>
        <v>0</v>
      </c>
      <c r="AG315" s="64">
        <f t="shared" si="91"/>
        <v>0</v>
      </c>
      <c r="AH315" s="64">
        <f t="shared" si="91"/>
        <v>0</v>
      </c>
      <c r="AI315" s="64">
        <f t="shared" si="85"/>
        <v>0</v>
      </c>
      <c r="AJ315" s="66">
        <v>0</v>
      </c>
      <c r="AK315" s="66">
        <v>0</v>
      </c>
      <c r="AL315" s="64">
        <f t="shared" si="92"/>
        <v>0</v>
      </c>
      <c r="AM315" s="64">
        <f t="shared" si="92"/>
        <v>0</v>
      </c>
      <c r="AN315" s="66">
        <f t="shared" si="93"/>
        <v>0.03</v>
      </c>
      <c r="AO315" s="66">
        <f t="shared" si="93"/>
        <v>0.21</v>
      </c>
      <c r="AP315" s="68">
        <f>IFERROR(INDEX('Encounters and MCO Fees'!Q:Q,MATCH(A:A,'Encounters and MCO Fees'!G:G,0)),0)</f>
        <v>57158.208700502037</v>
      </c>
      <c r="AQ315" s="68">
        <f>IFERROR(INDEX('Encounters and MCO Fees'!R:R,MATCH(A:A,'Encounters and MCO Fees'!G:G,0)),0)</f>
        <v>3530.6961745101821</v>
      </c>
      <c r="AR315" s="68">
        <f t="shared" si="86"/>
        <v>60688.904875012217</v>
      </c>
      <c r="AS315" s="69">
        <f t="shared" si="87"/>
        <v>24284.058396687393</v>
      </c>
      <c r="AT315" s="69">
        <f>AS315*INDEX('IGT Commitment Suggestions'!H:H,MATCH(G:G,'IGT Commitment Suggestions'!A:A,0))</f>
        <v>11762.598459655053</v>
      </c>
      <c r="AU315" s="105">
        <f t="shared" si="94"/>
        <v>2334.81</v>
      </c>
    </row>
    <row r="316" spans="1:47" x14ac:dyDescent="0.2">
      <c r="A316" s="60" t="s">
        <v>1119</v>
      </c>
      <c r="B316" s="61" t="s">
        <v>1119</v>
      </c>
      <c r="C316" s="61" t="s">
        <v>1120</v>
      </c>
      <c r="D316" s="62" t="s">
        <v>1120</v>
      </c>
      <c r="E316" s="63" t="s">
        <v>1121</v>
      </c>
      <c r="F316" s="62" t="s">
        <v>621</v>
      </c>
      <c r="G316" s="62" t="s">
        <v>31</v>
      </c>
      <c r="H316" s="62" t="str">
        <f t="shared" si="77"/>
        <v>Rural MRSA West</v>
      </c>
      <c r="I316" s="64">
        <f>INDEX('Encounters and MCO Fees'!N:N,MATCH(A:A,'Encounters and MCO Fees'!G:G,0))</f>
        <v>270555.35352063354</v>
      </c>
      <c r="J316" s="64">
        <f>INDEX('Encounters and MCO Fees'!M:M,MATCH(A:A,'Encounters and MCO Fees'!G:G,0))</f>
        <v>176281.81785390669</v>
      </c>
      <c r="K316" s="64">
        <f t="shared" si="78"/>
        <v>446837.17137454019</v>
      </c>
      <c r="L316" s="64">
        <v>179096.75313561881</v>
      </c>
      <c r="M316" s="64">
        <v>43116.651920511154</v>
      </c>
      <c r="N316" s="64">
        <f t="shared" si="79"/>
        <v>222213.40505612997</v>
      </c>
      <c r="O316" s="64">
        <v>68428.908429397881</v>
      </c>
      <c r="P316" s="64">
        <v>104765.97146818432</v>
      </c>
      <c r="Q316" s="64">
        <f t="shared" si="80"/>
        <v>173194.8798975822</v>
      </c>
      <c r="R316" s="64" t="str">
        <f t="shared" si="81"/>
        <v>Yes</v>
      </c>
      <c r="S316" s="65" t="str">
        <f t="shared" si="81"/>
        <v>Yes</v>
      </c>
      <c r="T316" s="66">
        <f>ROUND(INDEX(Summary!H:H,MATCH(H:H,Summary!A:A,0)),2)</f>
        <v>0.03</v>
      </c>
      <c r="U316" s="66">
        <f>ROUND(INDEX(Summary!I:I,MATCH(H:H,Summary!A:A,0)),2)</f>
        <v>0.21</v>
      </c>
      <c r="V316" s="67">
        <f t="shared" si="82"/>
        <v>8116.6606056190058</v>
      </c>
      <c r="W316" s="67">
        <f t="shared" si="82"/>
        <v>37019.1817493204</v>
      </c>
      <c r="X316" s="64">
        <f t="shared" si="83"/>
        <v>45135.842354939407</v>
      </c>
      <c r="Y316" s="64" t="s">
        <v>163</v>
      </c>
      <c r="Z316" s="64" t="s">
        <v>163</v>
      </c>
      <c r="AA316" s="64" t="b">
        <f t="shared" si="88"/>
        <v>1</v>
      </c>
      <c r="AB316" s="64" t="str">
        <f t="shared" si="89"/>
        <v>No</v>
      </c>
      <c r="AC316" s="64" t="str">
        <f t="shared" si="89"/>
        <v>Yes</v>
      </c>
      <c r="AD316" s="64" t="str">
        <f t="shared" si="84"/>
        <v>Yes</v>
      </c>
      <c r="AE316" s="66">
        <f t="shared" si="90"/>
        <v>0.16</v>
      </c>
      <c r="AF316" s="66">
        <f t="shared" si="90"/>
        <v>0.27</v>
      </c>
      <c r="AG316" s="64">
        <f t="shared" si="91"/>
        <v>43288.856563301364</v>
      </c>
      <c r="AH316" s="64">
        <f t="shared" si="91"/>
        <v>47596.090820554811</v>
      </c>
      <c r="AI316" s="64">
        <f t="shared" si="85"/>
        <v>90884.947383856168</v>
      </c>
      <c r="AJ316" s="66">
        <v>0</v>
      </c>
      <c r="AK316" s="66">
        <v>0.22</v>
      </c>
      <c r="AL316" s="64">
        <f t="shared" si="92"/>
        <v>0</v>
      </c>
      <c r="AM316" s="64">
        <f t="shared" si="92"/>
        <v>38781.99992785947</v>
      </c>
      <c r="AN316" s="66">
        <f t="shared" si="93"/>
        <v>0.03</v>
      </c>
      <c r="AO316" s="66">
        <f t="shared" si="93"/>
        <v>0.43</v>
      </c>
      <c r="AP316" s="68">
        <f>IFERROR(INDEX('Encounters and MCO Fees'!Q:Q,MATCH(A:A,'Encounters and MCO Fees'!G:G,0)),0)</f>
        <v>83917.842282798883</v>
      </c>
      <c r="AQ316" s="68">
        <f>IFERROR(INDEX('Encounters and MCO Fees'!R:R,MATCH(A:A,'Encounters and MCO Fees'!G:G,0)),0)</f>
        <v>5167.9400462056192</v>
      </c>
      <c r="AR316" s="68">
        <f t="shared" si="86"/>
        <v>89085.782329004505</v>
      </c>
      <c r="AS316" s="69">
        <f t="shared" si="87"/>
        <v>35646.784941127873</v>
      </c>
      <c r="AT316" s="69">
        <f>AS316*INDEX('IGT Commitment Suggestions'!H:H,MATCH(G:G,'IGT Commitment Suggestions'!A:A,0))</f>
        <v>17266.422720238661</v>
      </c>
      <c r="AU316" s="105">
        <f t="shared" si="94"/>
        <v>3427.29</v>
      </c>
    </row>
    <row r="317" spans="1:47" x14ac:dyDescent="0.2">
      <c r="A317" s="60" t="s">
        <v>1122</v>
      </c>
      <c r="B317" s="61" t="s">
        <v>1122</v>
      </c>
      <c r="C317" s="61" t="s">
        <v>1123</v>
      </c>
      <c r="D317" s="62" t="s">
        <v>1123</v>
      </c>
      <c r="E317" s="63" t="s">
        <v>1124</v>
      </c>
      <c r="F317" s="62" t="s">
        <v>621</v>
      </c>
      <c r="G317" s="62" t="s">
        <v>31</v>
      </c>
      <c r="H317" s="62" t="str">
        <f t="shared" si="77"/>
        <v>Rural MRSA West</v>
      </c>
      <c r="I317" s="64">
        <f>INDEX('Encounters and MCO Fees'!N:N,MATCH(A:A,'Encounters and MCO Fees'!G:G,0))</f>
        <v>91863.229275774735</v>
      </c>
      <c r="J317" s="64">
        <f>INDEX('Encounters and MCO Fees'!M:M,MATCH(A:A,'Encounters and MCO Fees'!G:G,0))</f>
        <v>425105.52238115575</v>
      </c>
      <c r="K317" s="64">
        <f t="shared" si="78"/>
        <v>516968.75165693049</v>
      </c>
      <c r="L317" s="64">
        <v>139896.52378674032</v>
      </c>
      <c r="M317" s="64">
        <v>-4624.623214733263</v>
      </c>
      <c r="N317" s="64">
        <f t="shared" si="79"/>
        <v>135271.90057200706</v>
      </c>
      <c r="O317" s="64">
        <v>51992.323438498337</v>
      </c>
      <c r="P317" s="64">
        <v>173611.66783862386</v>
      </c>
      <c r="Q317" s="64">
        <f t="shared" si="80"/>
        <v>225603.9912771222</v>
      </c>
      <c r="R317" s="64" t="str">
        <f t="shared" si="81"/>
        <v>Yes</v>
      </c>
      <c r="S317" s="65" t="str">
        <f t="shared" si="81"/>
        <v>Yes</v>
      </c>
      <c r="T317" s="66">
        <f>ROUND(INDEX(Summary!H:H,MATCH(H:H,Summary!A:A,0)),2)</f>
        <v>0.03</v>
      </c>
      <c r="U317" s="66">
        <f>ROUND(INDEX(Summary!I:I,MATCH(H:H,Summary!A:A,0)),2)</f>
        <v>0.21</v>
      </c>
      <c r="V317" s="67">
        <f t="shared" si="82"/>
        <v>2755.8968782732418</v>
      </c>
      <c r="W317" s="67">
        <f t="shared" si="82"/>
        <v>89272.159700042699</v>
      </c>
      <c r="X317" s="64">
        <f t="shared" si="83"/>
        <v>92028.05657831594</v>
      </c>
      <c r="Y317" s="64" t="s">
        <v>163</v>
      </c>
      <c r="Z317" s="64" t="s">
        <v>163</v>
      </c>
      <c r="AA317" s="64" t="b">
        <f t="shared" si="88"/>
        <v>1</v>
      </c>
      <c r="AB317" s="64" t="str">
        <f t="shared" si="89"/>
        <v>No</v>
      </c>
      <c r="AC317" s="64" t="str">
        <f t="shared" si="89"/>
        <v>Yes</v>
      </c>
      <c r="AD317" s="64" t="str">
        <f t="shared" si="84"/>
        <v>Yes</v>
      </c>
      <c r="AE317" s="66">
        <f t="shared" si="90"/>
        <v>0.37</v>
      </c>
      <c r="AF317" s="66">
        <f t="shared" si="90"/>
        <v>0.14000000000000001</v>
      </c>
      <c r="AG317" s="64">
        <f t="shared" si="91"/>
        <v>33989.394832036654</v>
      </c>
      <c r="AH317" s="64">
        <f t="shared" si="91"/>
        <v>59514.773133361814</v>
      </c>
      <c r="AI317" s="64">
        <f t="shared" si="85"/>
        <v>93504.167965398461</v>
      </c>
      <c r="AJ317" s="66">
        <v>0</v>
      </c>
      <c r="AK317" s="66">
        <v>0.11</v>
      </c>
      <c r="AL317" s="64">
        <f t="shared" si="92"/>
        <v>0</v>
      </c>
      <c r="AM317" s="64">
        <f t="shared" si="92"/>
        <v>46761.607461927131</v>
      </c>
      <c r="AN317" s="66">
        <f t="shared" si="93"/>
        <v>0.03</v>
      </c>
      <c r="AO317" s="66">
        <f t="shared" si="93"/>
        <v>0.32</v>
      </c>
      <c r="AP317" s="68">
        <f>IFERROR(INDEX('Encounters and MCO Fees'!Q:Q,MATCH(A:A,'Encounters and MCO Fees'!G:G,0)),0)</f>
        <v>138789.66404024311</v>
      </c>
      <c r="AQ317" s="68">
        <f>IFERROR(INDEX('Encounters and MCO Fees'!R:R,MATCH(A:A,'Encounters and MCO Fees'!G:G,0)),0)</f>
        <v>8600.0259209331289</v>
      </c>
      <c r="AR317" s="68">
        <f t="shared" si="86"/>
        <v>147389.68996117625</v>
      </c>
      <c r="AS317" s="69">
        <f t="shared" si="87"/>
        <v>58976.510541065072</v>
      </c>
      <c r="AT317" s="69">
        <f>AS317*INDEX('IGT Commitment Suggestions'!H:H,MATCH(G:G,'IGT Commitment Suggestions'!A:A,0))</f>
        <v>28566.765929898789</v>
      </c>
      <c r="AU317" s="105">
        <f t="shared" si="94"/>
        <v>5670.35</v>
      </c>
    </row>
    <row r="318" spans="1:47" x14ac:dyDescent="0.2">
      <c r="A318" s="60" t="s">
        <v>1125</v>
      </c>
      <c r="B318" s="61" t="s">
        <v>1125</v>
      </c>
      <c r="C318" s="61" t="s">
        <v>1126</v>
      </c>
      <c r="D318" s="62" t="s">
        <v>1126</v>
      </c>
      <c r="E318" s="63" t="s">
        <v>1127</v>
      </c>
      <c r="F318" s="62" t="s">
        <v>702</v>
      </c>
      <c r="G318" s="62" t="s">
        <v>22</v>
      </c>
      <c r="H318" s="62" t="str">
        <f t="shared" si="77"/>
        <v>State-Owned IMD Bexar</v>
      </c>
      <c r="I318" s="64">
        <f>INDEX('Encounters and MCO Fees'!N:N,MATCH(A:A,'Encounters and MCO Fees'!G:G,0))</f>
        <v>107545.75184968112</v>
      </c>
      <c r="J318" s="64">
        <f>INDEX('Encounters and MCO Fees'!M:M,MATCH(A:A,'Encounters and MCO Fees'!G:G,0))</f>
        <v>0</v>
      </c>
      <c r="K318" s="64">
        <f t="shared" si="78"/>
        <v>107545.75184968112</v>
      </c>
      <c r="L318" s="64">
        <v>40526.000000000015</v>
      </c>
      <c r="M318" s="64">
        <v>0</v>
      </c>
      <c r="N318" s="64">
        <f t="shared" si="79"/>
        <v>40526.000000000015</v>
      </c>
      <c r="O318" s="64">
        <v>-31645.590497135403</v>
      </c>
      <c r="P318" s="64">
        <v>0</v>
      </c>
      <c r="Q318" s="64">
        <f t="shared" si="80"/>
        <v>-31645.590497135403</v>
      </c>
      <c r="R318" s="64" t="str">
        <f t="shared" si="81"/>
        <v>No</v>
      </c>
      <c r="S318" s="65" t="str">
        <f t="shared" si="81"/>
        <v>No</v>
      </c>
      <c r="T318" s="66">
        <f>ROUND(INDEX(Summary!H:H,MATCH(H:H,Summary!A:A,0)),2)</f>
        <v>0.38</v>
      </c>
      <c r="U318" s="66">
        <f>ROUND(INDEX(Summary!I:I,MATCH(H:H,Summary!A:A,0)),2)</f>
        <v>0</v>
      </c>
      <c r="V318" s="67">
        <f t="shared" si="82"/>
        <v>40867.385702878826</v>
      </c>
      <c r="W318" s="67">
        <f t="shared" si="82"/>
        <v>0</v>
      </c>
      <c r="X318" s="64">
        <f t="shared" si="83"/>
        <v>40867.385702878826</v>
      </c>
      <c r="Y318" s="64" t="s">
        <v>163</v>
      </c>
      <c r="Z318" s="64" t="s">
        <v>163</v>
      </c>
      <c r="AA318" s="64" t="b">
        <f t="shared" si="88"/>
        <v>1</v>
      </c>
      <c r="AB318" s="64" t="str">
        <f t="shared" si="89"/>
        <v>No</v>
      </c>
      <c r="AC318" s="64" t="str">
        <f t="shared" si="89"/>
        <v>No</v>
      </c>
      <c r="AD318" s="64" t="str">
        <f t="shared" si="84"/>
        <v>No</v>
      </c>
      <c r="AE318" s="66">
        <f t="shared" si="90"/>
        <v>0</v>
      </c>
      <c r="AF318" s="66">
        <f t="shared" si="90"/>
        <v>0</v>
      </c>
      <c r="AG318" s="64">
        <f t="shared" si="91"/>
        <v>0</v>
      </c>
      <c r="AH318" s="64">
        <f t="shared" si="91"/>
        <v>0</v>
      </c>
      <c r="AI318" s="64">
        <f t="shared" si="85"/>
        <v>0</v>
      </c>
      <c r="AJ318" s="66">
        <v>0</v>
      </c>
      <c r="AK318" s="66">
        <v>0</v>
      </c>
      <c r="AL318" s="64">
        <f t="shared" si="92"/>
        <v>0</v>
      </c>
      <c r="AM318" s="64">
        <f t="shared" si="92"/>
        <v>0</v>
      </c>
      <c r="AN318" s="66">
        <f t="shared" si="93"/>
        <v>0.38</v>
      </c>
      <c r="AO318" s="66">
        <f t="shared" si="93"/>
        <v>0</v>
      </c>
      <c r="AP318" s="68">
        <f>IFERROR(INDEX('Encounters and MCO Fees'!Q:Q,MATCH(A:A,'Encounters and MCO Fees'!G:G,0)),0)</f>
        <v>40867.385702878826</v>
      </c>
      <c r="AQ318" s="68">
        <f>IFERROR(INDEX('Encounters and MCO Fees'!R:R,MATCH(A:A,'Encounters and MCO Fees'!G:G,0)),0)</f>
        <v>2493.2357325363741</v>
      </c>
      <c r="AR318" s="68">
        <f t="shared" si="86"/>
        <v>43360.621435415203</v>
      </c>
      <c r="AS318" s="69">
        <f t="shared" si="87"/>
        <v>17350.319061167043</v>
      </c>
      <c r="AT318" s="69">
        <f>AS318*INDEX('IGT Commitment Suggestions'!H:H,MATCH(G:G,'IGT Commitment Suggestions'!A:A,0))</f>
        <v>7584.3172809744756</v>
      </c>
      <c r="AU318" s="105">
        <f t="shared" si="94"/>
        <v>1505.45</v>
      </c>
    </row>
    <row r="319" spans="1:47" ht="23.25" x14ac:dyDescent="0.2">
      <c r="A319" s="60" t="s">
        <v>1128</v>
      </c>
      <c r="B319" s="61" t="s">
        <v>1128</v>
      </c>
      <c r="C319" s="61" t="s">
        <v>1129</v>
      </c>
      <c r="D319" s="62" t="s">
        <v>1129</v>
      </c>
      <c r="E319" s="63" t="s">
        <v>1130</v>
      </c>
      <c r="F319" s="62" t="s">
        <v>621</v>
      </c>
      <c r="G319" s="62" t="s">
        <v>27</v>
      </c>
      <c r="H319" s="62" t="str">
        <f t="shared" si="77"/>
        <v>Rural Jefferson</v>
      </c>
      <c r="I319" s="64">
        <f>INDEX('Encounters and MCO Fees'!N:N,MATCH(A:A,'Encounters and MCO Fees'!G:G,0))</f>
        <v>31182.813923161193</v>
      </c>
      <c r="J319" s="64">
        <f>INDEX('Encounters and MCO Fees'!M:M,MATCH(A:A,'Encounters and MCO Fees'!G:G,0))</f>
        <v>479191.5165304945</v>
      </c>
      <c r="K319" s="64">
        <f t="shared" si="78"/>
        <v>510374.33045365568</v>
      </c>
      <c r="L319" s="64">
        <v>45014.392213940126</v>
      </c>
      <c r="M319" s="64">
        <v>72723.534483042313</v>
      </c>
      <c r="N319" s="64">
        <f t="shared" si="79"/>
        <v>117737.92669698244</v>
      </c>
      <c r="O319" s="64">
        <v>-10551.619729766266</v>
      </c>
      <c r="P319" s="64">
        <v>63520.77193500119</v>
      </c>
      <c r="Q319" s="64">
        <f t="shared" si="80"/>
        <v>52969.152205234925</v>
      </c>
      <c r="R319" s="64" t="str">
        <f t="shared" si="81"/>
        <v>No</v>
      </c>
      <c r="S319" s="65" t="str">
        <f t="shared" si="81"/>
        <v>Yes</v>
      </c>
      <c r="T319" s="66">
        <f>ROUND(INDEX(Summary!H:H,MATCH(H:H,Summary!A:A,0)),2)</f>
        <v>0</v>
      </c>
      <c r="U319" s="66">
        <f>ROUND(INDEX(Summary!I:I,MATCH(H:H,Summary!A:A,0)),2)</f>
        <v>0.25</v>
      </c>
      <c r="V319" s="67">
        <f t="shared" si="82"/>
        <v>0</v>
      </c>
      <c r="W319" s="67">
        <f t="shared" si="82"/>
        <v>119797.87913262362</v>
      </c>
      <c r="X319" s="64">
        <f t="shared" si="83"/>
        <v>119797.87913262362</v>
      </c>
      <c r="Y319" s="64" t="s">
        <v>163</v>
      </c>
      <c r="Z319" s="64" t="s">
        <v>163</v>
      </c>
      <c r="AA319" s="64" t="b">
        <f t="shared" si="88"/>
        <v>1</v>
      </c>
      <c r="AB319" s="64" t="str">
        <f t="shared" si="89"/>
        <v>No</v>
      </c>
      <c r="AC319" s="64" t="str">
        <f t="shared" si="89"/>
        <v>No</v>
      </c>
      <c r="AD319" s="64" t="str">
        <f t="shared" si="84"/>
        <v>No</v>
      </c>
      <c r="AE319" s="66">
        <f t="shared" si="90"/>
        <v>0</v>
      </c>
      <c r="AF319" s="66">
        <f t="shared" si="90"/>
        <v>0</v>
      </c>
      <c r="AG319" s="64">
        <f t="shared" si="91"/>
        <v>0</v>
      </c>
      <c r="AH319" s="64">
        <f t="shared" si="91"/>
        <v>0</v>
      </c>
      <c r="AI319" s="64">
        <f t="shared" si="85"/>
        <v>0</v>
      </c>
      <c r="AJ319" s="66">
        <v>0</v>
      </c>
      <c r="AK319" s="66">
        <v>0</v>
      </c>
      <c r="AL319" s="64">
        <f t="shared" si="92"/>
        <v>0</v>
      </c>
      <c r="AM319" s="64">
        <f t="shared" si="92"/>
        <v>0</v>
      </c>
      <c r="AN319" s="66">
        <f t="shared" si="93"/>
        <v>0</v>
      </c>
      <c r="AO319" s="66">
        <f t="shared" si="93"/>
        <v>0.25</v>
      </c>
      <c r="AP319" s="68">
        <f>IFERROR(INDEX('Encounters and MCO Fees'!Q:Q,MATCH(A:A,'Encounters and MCO Fees'!G:G,0)),0)</f>
        <v>119797.87913262362</v>
      </c>
      <c r="AQ319" s="68">
        <f>IFERROR(INDEX('Encounters and MCO Fees'!R:R,MATCH(A:A,'Encounters and MCO Fees'!G:G,0)),0)</f>
        <v>7414.9144631447125</v>
      </c>
      <c r="AR319" s="68">
        <f t="shared" si="86"/>
        <v>127212.79359576834</v>
      </c>
      <c r="AS319" s="69">
        <f t="shared" si="87"/>
        <v>50902.92722941075</v>
      </c>
      <c r="AT319" s="69">
        <f>AS319*INDEX('IGT Commitment Suggestions'!H:H,MATCH(G:G,'IGT Commitment Suggestions'!A:A,0))</f>
        <v>24786.759663545541</v>
      </c>
      <c r="AU319" s="105">
        <f t="shared" si="94"/>
        <v>4920.04</v>
      </c>
    </row>
    <row r="320" spans="1:47" x14ac:dyDescent="0.2">
      <c r="A320" s="60" t="s">
        <v>1131</v>
      </c>
      <c r="B320" s="61" t="s">
        <v>1131</v>
      </c>
      <c r="C320" s="61" t="s">
        <v>1132</v>
      </c>
      <c r="D320" s="62" t="s">
        <v>1132</v>
      </c>
      <c r="E320" s="63" t="s">
        <v>1133</v>
      </c>
      <c r="F320" s="62" t="s">
        <v>621</v>
      </c>
      <c r="G320" s="62" t="s">
        <v>28</v>
      </c>
      <c r="H320" s="62" t="str">
        <f t="shared" si="77"/>
        <v>Rural Lubbock</v>
      </c>
      <c r="I320" s="64">
        <f>INDEX('Encounters and MCO Fees'!N:N,MATCH(A:A,'Encounters and MCO Fees'!G:G,0))</f>
        <v>286485.62819623109</v>
      </c>
      <c r="J320" s="64">
        <f>INDEX('Encounters and MCO Fees'!M:M,MATCH(A:A,'Encounters and MCO Fees'!G:G,0))</f>
        <v>293087.83795703884</v>
      </c>
      <c r="K320" s="64">
        <f t="shared" si="78"/>
        <v>579573.46615326987</v>
      </c>
      <c r="L320" s="64">
        <v>432233.00831943523</v>
      </c>
      <c r="M320" s="64">
        <v>146361.37317916373</v>
      </c>
      <c r="N320" s="64">
        <f t="shared" si="79"/>
        <v>578594.38149859896</v>
      </c>
      <c r="O320" s="64">
        <v>-21260.137380001397</v>
      </c>
      <c r="P320" s="64">
        <v>186339.02677476578</v>
      </c>
      <c r="Q320" s="64">
        <f t="shared" si="80"/>
        <v>165078.88939476438</v>
      </c>
      <c r="R320" s="64" t="str">
        <f t="shared" si="81"/>
        <v>No</v>
      </c>
      <c r="S320" s="65" t="str">
        <f t="shared" si="81"/>
        <v>Yes</v>
      </c>
      <c r="T320" s="66">
        <f>ROUND(INDEX(Summary!H:H,MATCH(H:H,Summary!A:A,0)),2)</f>
        <v>0.67</v>
      </c>
      <c r="U320" s="66">
        <f>ROUND(INDEX(Summary!I:I,MATCH(H:H,Summary!A:A,0)),2)</f>
        <v>0.5</v>
      </c>
      <c r="V320" s="67">
        <f t="shared" si="82"/>
        <v>191945.37089147483</v>
      </c>
      <c r="W320" s="67">
        <f t="shared" si="82"/>
        <v>146543.91897851942</v>
      </c>
      <c r="X320" s="64">
        <f t="shared" si="83"/>
        <v>338489.28986999427</v>
      </c>
      <c r="Y320" s="64" t="s">
        <v>163</v>
      </c>
      <c r="Z320" s="64" t="s">
        <v>163</v>
      </c>
      <c r="AA320" s="64" t="b">
        <f t="shared" si="88"/>
        <v>1</v>
      </c>
      <c r="AB320" s="64" t="str">
        <f t="shared" si="89"/>
        <v>No</v>
      </c>
      <c r="AC320" s="64" t="str">
        <f t="shared" si="89"/>
        <v>Yes</v>
      </c>
      <c r="AD320" s="64" t="str">
        <f t="shared" si="84"/>
        <v>Yes</v>
      </c>
      <c r="AE320" s="66">
        <f t="shared" si="90"/>
        <v>0</v>
      </c>
      <c r="AF320" s="66">
        <f t="shared" si="90"/>
        <v>0.09</v>
      </c>
      <c r="AG320" s="64">
        <f t="shared" si="91"/>
        <v>0</v>
      </c>
      <c r="AH320" s="64">
        <f t="shared" si="91"/>
        <v>26377.905416133493</v>
      </c>
      <c r="AI320" s="64">
        <f t="shared" si="85"/>
        <v>26377.905416133493</v>
      </c>
      <c r="AJ320" s="66">
        <v>0</v>
      </c>
      <c r="AK320" s="66">
        <v>0.09</v>
      </c>
      <c r="AL320" s="64">
        <f t="shared" si="92"/>
        <v>0</v>
      </c>
      <c r="AM320" s="64">
        <f t="shared" si="92"/>
        <v>26377.905416133493</v>
      </c>
      <c r="AN320" s="66">
        <f t="shared" si="93"/>
        <v>0.67</v>
      </c>
      <c r="AO320" s="66">
        <f t="shared" si="93"/>
        <v>0.59</v>
      </c>
      <c r="AP320" s="68">
        <f>IFERROR(INDEX('Encounters and MCO Fees'!Q:Q,MATCH(A:A,'Encounters and MCO Fees'!G:G,0)),0)</f>
        <v>364867.19528612774</v>
      </c>
      <c r="AQ320" s="68">
        <f>IFERROR(INDEX('Encounters and MCO Fees'!R:R,MATCH(A:A,'Encounters and MCO Fees'!G:G,0)),0)</f>
        <v>22440.258153563584</v>
      </c>
      <c r="AR320" s="68">
        <f t="shared" si="86"/>
        <v>387307.45343969134</v>
      </c>
      <c r="AS320" s="69">
        <f t="shared" si="87"/>
        <v>154977.20441935811</v>
      </c>
      <c r="AT320" s="69">
        <f>AS320*INDEX('IGT Commitment Suggestions'!H:H,MATCH(G:G,'IGT Commitment Suggestions'!A:A,0))</f>
        <v>50704.654518863768</v>
      </c>
      <c r="AU320" s="105">
        <f t="shared" si="94"/>
        <v>10064.6</v>
      </c>
    </row>
    <row r="321" spans="1:47" ht="23.25" x14ac:dyDescent="0.2">
      <c r="A321" s="60" t="s">
        <v>1134</v>
      </c>
      <c r="B321" s="61" t="s">
        <v>1134</v>
      </c>
      <c r="C321" s="61" t="s">
        <v>1135</v>
      </c>
      <c r="D321" s="62" t="s">
        <v>1135</v>
      </c>
      <c r="E321" s="63" t="s">
        <v>1136</v>
      </c>
      <c r="F321" s="62" t="s">
        <v>621</v>
      </c>
      <c r="G321" s="62" t="s">
        <v>29</v>
      </c>
      <c r="H321" s="62" t="str">
        <f t="shared" si="77"/>
        <v>Rural MRSA Central</v>
      </c>
      <c r="I321" s="64">
        <f>INDEX('Encounters and MCO Fees'!N:N,MATCH(A:A,'Encounters and MCO Fees'!G:G,0))</f>
        <v>59.066952124089099</v>
      </c>
      <c r="J321" s="64">
        <f>INDEX('Encounters and MCO Fees'!M:M,MATCH(A:A,'Encounters and MCO Fees'!G:G,0))</f>
        <v>62909.648765451035</v>
      </c>
      <c r="K321" s="64">
        <f t="shared" si="78"/>
        <v>62968.715717575127</v>
      </c>
      <c r="L321" s="64">
        <v>27738.349500849006</v>
      </c>
      <c r="M321" s="64">
        <v>55032.144829290948</v>
      </c>
      <c r="N321" s="64">
        <f t="shared" si="79"/>
        <v>82770.494330139947</v>
      </c>
      <c r="O321" s="64">
        <v>0</v>
      </c>
      <c r="P321" s="64">
        <v>0</v>
      </c>
      <c r="Q321" s="64">
        <f t="shared" si="80"/>
        <v>0</v>
      </c>
      <c r="R321" s="64" t="str">
        <f t="shared" si="81"/>
        <v>No</v>
      </c>
      <c r="S321" s="65" t="str">
        <f t="shared" si="81"/>
        <v>No</v>
      </c>
      <c r="T321" s="66">
        <f>ROUND(INDEX(Summary!H:H,MATCH(H:H,Summary!A:A,0)),2)</f>
        <v>0.1</v>
      </c>
      <c r="U321" s="66">
        <f>ROUND(INDEX(Summary!I:I,MATCH(H:H,Summary!A:A,0)),2)</f>
        <v>0.12</v>
      </c>
      <c r="V321" s="67">
        <f t="shared" si="82"/>
        <v>5.90669521240891</v>
      </c>
      <c r="W321" s="67">
        <f t="shared" si="82"/>
        <v>7549.1578518541237</v>
      </c>
      <c r="X321" s="64">
        <f t="shared" si="83"/>
        <v>7555.0645470665322</v>
      </c>
      <c r="Y321" s="64" t="s">
        <v>202</v>
      </c>
      <c r="Z321" s="64" t="s">
        <v>202</v>
      </c>
      <c r="AA321" s="64" t="b">
        <f t="shared" si="88"/>
        <v>1</v>
      </c>
      <c r="AB321" s="64" t="str">
        <f t="shared" si="89"/>
        <v>No</v>
      </c>
      <c r="AC321" s="64" t="str">
        <f t="shared" si="89"/>
        <v>No</v>
      </c>
      <c r="AD321" s="64" t="str">
        <f t="shared" si="84"/>
        <v>No</v>
      </c>
      <c r="AE321" s="66">
        <f t="shared" si="90"/>
        <v>0</v>
      </c>
      <c r="AF321" s="66">
        <f t="shared" si="90"/>
        <v>0</v>
      </c>
      <c r="AG321" s="64">
        <f t="shared" si="91"/>
        <v>0</v>
      </c>
      <c r="AH321" s="64">
        <f t="shared" si="91"/>
        <v>0</v>
      </c>
      <c r="AI321" s="64">
        <f t="shared" si="85"/>
        <v>0</v>
      </c>
      <c r="AJ321" s="66">
        <v>0</v>
      </c>
      <c r="AK321" s="66">
        <v>0</v>
      </c>
      <c r="AL321" s="64">
        <f t="shared" si="92"/>
        <v>0</v>
      </c>
      <c r="AM321" s="64">
        <f t="shared" si="92"/>
        <v>0</v>
      </c>
      <c r="AN321" s="66">
        <f t="shared" si="93"/>
        <v>0.1</v>
      </c>
      <c r="AO321" s="66">
        <f t="shared" si="93"/>
        <v>0.12</v>
      </c>
      <c r="AP321" s="68">
        <f>IFERROR(INDEX('Encounters and MCO Fees'!Q:Q,MATCH(A:A,'Encounters and MCO Fees'!G:G,0)),0)</f>
        <v>7555.0645470665322</v>
      </c>
      <c r="AQ321" s="68">
        <f>IFERROR(INDEX('Encounters and MCO Fees'!R:R,MATCH(A:A,'Encounters and MCO Fees'!G:G,0)),0)</f>
        <v>481.91997547007435</v>
      </c>
      <c r="AR321" s="68">
        <f t="shared" si="86"/>
        <v>8036.9845225366062</v>
      </c>
      <c r="AS321" s="69">
        <f t="shared" si="87"/>
        <v>3215.9189868477984</v>
      </c>
      <c r="AT321" s="69">
        <f>AS321*INDEX('IGT Commitment Suggestions'!H:H,MATCH(G:G,'IGT Commitment Suggestions'!A:A,0))</f>
        <v>1497.7880250696328</v>
      </c>
      <c r="AU321" s="105">
        <f t="shared" si="94"/>
        <v>297.3</v>
      </c>
    </row>
    <row r="322" spans="1:47" ht="23.25" x14ac:dyDescent="0.2">
      <c r="A322" s="60" t="s">
        <v>1137</v>
      </c>
      <c r="B322" s="61" t="s">
        <v>1137</v>
      </c>
      <c r="C322" s="61" t="s">
        <v>1138</v>
      </c>
      <c r="D322" s="62" t="s">
        <v>1138</v>
      </c>
      <c r="E322" s="63" t="s">
        <v>1139</v>
      </c>
      <c r="F322" s="62" t="s">
        <v>657</v>
      </c>
      <c r="G322" s="62" t="s">
        <v>23</v>
      </c>
      <c r="H322" s="62" t="str">
        <f t="shared" si="77"/>
        <v>Non-State-Owned IMD Dallas</v>
      </c>
      <c r="I322" s="64">
        <f>INDEX('Encounters and MCO Fees'!N:N,MATCH(A:A,'Encounters and MCO Fees'!G:G,0))</f>
        <v>403986.17465380329</v>
      </c>
      <c r="J322" s="64">
        <f>INDEX('Encounters and MCO Fees'!M:M,MATCH(A:A,'Encounters and MCO Fees'!G:G,0))</f>
        <v>0</v>
      </c>
      <c r="K322" s="64">
        <f t="shared" si="78"/>
        <v>403986.17465380329</v>
      </c>
      <c r="L322" s="64">
        <v>223477.31000000006</v>
      </c>
      <c r="M322" s="64">
        <v>0</v>
      </c>
      <c r="N322" s="64">
        <f t="shared" si="79"/>
        <v>223477.31000000006</v>
      </c>
      <c r="O322" s="64">
        <v>515744.29621604562</v>
      </c>
      <c r="P322" s="64">
        <v>0</v>
      </c>
      <c r="Q322" s="64">
        <f t="shared" si="80"/>
        <v>515744.29621604562</v>
      </c>
      <c r="R322" s="64" t="str">
        <f t="shared" si="81"/>
        <v>Yes</v>
      </c>
      <c r="S322" s="65" t="str">
        <f t="shared" si="81"/>
        <v>No</v>
      </c>
      <c r="T322" s="66">
        <f>ROUND(INDEX(Summary!H:H,MATCH(H:H,Summary!A:A,0)),2)</f>
        <v>0.32</v>
      </c>
      <c r="U322" s="66">
        <f>ROUND(INDEX(Summary!I:I,MATCH(H:H,Summary!A:A,0)),2)</f>
        <v>0</v>
      </c>
      <c r="V322" s="67">
        <f t="shared" si="82"/>
        <v>129275.57588921706</v>
      </c>
      <c r="W322" s="67">
        <f t="shared" si="82"/>
        <v>0</v>
      </c>
      <c r="X322" s="64">
        <f t="shared" si="83"/>
        <v>129275.57588921706</v>
      </c>
      <c r="Y322" s="64" t="s">
        <v>163</v>
      </c>
      <c r="Z322" s="64" t="s">
        <v>163</v>
      </c>
      <c r="AA322" s="64" t="b">
        <f t="shared" si="88"/>
        <v>1</v>
      </c>
      <c r="AB322" s="64" t="str">
        <f t="shared" si="89"/>
        <v>No</v>
      </c>
      <c r="AC322" s="64" t="str">
        <f t="shared" si="89"/>
        <v>No</v>
      </c>
      <c r="AD322" s="64" t="str">
        <f t="shared" si="84"/>
        <v>Yes</v>
      </c>
      <c r="AE322" s="66">
        <f t="shared" si="90"/>
        <v>0.67</v>
      </c>
      <c r="AF322" s="66">
        <f t="shared" si="90"/>
        <v>0</v>
      </c>
      <c r="AG322" s="64">
        <f t="shared" si="91"/>
        <v>270670.73701804824</v>
      </c>
      <c r="AH322" s="64">
        <f t="shared" si="91"/>
        <v>0</v>
      </c>
      <c r="AI322" s="64">
        <f t="shared" si="85"/>
        <v>270670.73701804824</v>
      </c>
      <c r="AJ322" s="66">
        <v>0</v>
      </c>
      <c r="AK322" s="66">
        <v>0</v>
      </c>
      <c r="AL322" s="64">
        <f t="shared" si="92"/>
        <v>0</v>
      </c>
      <c r="AM322" s="64">
        <f t="shared" si="92"/>
        <v>0</v>
      </c>
      <c r="AN322" s="66">
        <f t="shared" si="93"/>
        <v>0.32</v>
      </c>
      <c r="AO322" s="66">
        <f t="shared" si="93"/>
        <v>0</v>
      </c>
      <c r="AP322" s="68">
        <f>IFERROR(INDEX('Encounters and MCO Fees'!Q:Q,MATCH(A:A,'Encounters and MCO Fees'!G:G,0)),0)</f>
        <v>129275.57588921706</v>
      </c>
      <c r="AQ322" s="68">
        <f>IFERROR(INDEX('Encounters and MCO Fees'!R:R,MATCH(A:A,'Encounters and MCO Fees'!G:G,0)),0)</f>
        <v>7886.8388473527657</v>
      </c>
      <c r="AR322" s="68">
        <f t="shared" si="86"/>
        <v>137162.41473656983</v>
      </c>
      <c r="AS322" s="69">
        <f t="shared" si="87"/>
        <v>54884.168632691064</v>
      </c>
      <c r="AT322" s="69">
        <f>AS322*INDEX('IGT Commitment Suggestions'!H:H,MATCH(G:G,'IGT Commitment Suggestions'!A:A,0))</f>
        <v>26984.478970869921</v>
      </c>
      <c r="AU322" s="105">
        <f t="shared" si="94"/>
        <v>5356.27</v>
      </c>
    </row>
    <row r="323" spans="1:47" x14ac:dyDescent="0.2">
      <c r="A323" s="60" t="s">
        <v>1140</v>
      </c>
      <c r="B323" s="61" t="s">
        <v>1140</v>
      </c>
      <c r="C323" s="61" t="s">
        <v>1141</v>
      </c>
      <c r="D323" s="62" t="s">
        <v>1141</v>
      </c>
      <c r="E323" s="63" t="s">
        <v>1142</v>
      </c>
      <c r="F323" s="62" t="s">
        <v>621</v>
      </c>
      <c r="G323" s="62" t="s">
        <v>27</v>
      </c>
      <c r="H323" s="62" t="str">
        <f t="shared" si="77"/>
        <v>Rural Jefferson</v>
      </c>
      <c r="I323" s="64">
        <f>INDEX('Encounters and MCO Fees'!N:N,MATCH(A:A,'Encounters and MCO Fees'!G:G,0))</f>
        <v>63681.716169723499</v>
      </c>
      <c r="J323" s="64">
        <f>INDEX('Encounters and MCO Fees'!M:M,MATCH(A:A,'Encounters and MCO Fees'!G:G,0))</f>
        <v>438667.96326742816</v>
      </c>
      <c r="K323" s="64">
        <f t="shared" si="78"/>
        <v>502349.67943715164</v>
      </c>
      <c r="L323" s="64">
        <v>41340.468545842377</v>
      </c>
      <c r="M323" s="64">
        <v>-60867.627158142568</v>
      </c>
      <c r="N323" s="64">
        <f t="shared" si="79"/>
        <v>-19527.158612300191</v>
      </c>
      <c r="O323" s="64">
        <v>-21016.71222133065</v>
      </c>
      <c r="P323" s="64">
        <v>-85953.071188901522</v>
      </c>
      <c r="Q323" s="64">
        <f t="shared" si="80"/>
        <v>-106969.78341023216</v>
      </c>
      <c r="R323" s="64" t="str">
        <f t="shared" si="81"/>
        <v>No</v>
      </c>
      <c r="S323" s="65" t="str">
        <f t="shared" si="81"/>
        <v>No</v>
      </c>
      <c r="T323" s="66">
        <f>ROUND(INDEX(Summary!H:H,MATCH(H:H,Summary!A:A,0)),2)</f>
        <v>0</v>
      </c>
      <c r="U323" s="66">
        <f>ROUND(INDEX(Summary!I:I,MATCH(H:H,Summary!A:A,0)),2)</f>
        <v>0.25</v>
      </c>
      <c r="V323" s="67">
        <f t="shared" si="82"/>
        <v>0</v>
      </c>
      <c r="W323" s="67">
        <f t="shared" si="82"/>
        <v>109666.99081685704</v>
      </c>
      <c r="X323" s="64">
        <f t="shared" si="83"/>
        <v>109666.99081685704</v>
      </c>
      <c r="Y323" s="64" t="s">
        <v>163</v>
      </c>
      <c r="Z323" s="64" t="s">
        <v>163</v>
      </c>
      <c r="AA323" s="64" t="b">
        <f t="shared" si="88"/>
        <v>1</v>
      </c>
      <c r="AB323" s="64" t="str">
        <f t="shared" si="89"/>
        <v>No</v>
      </c>
      <c r="AC323" s="64" t="str">
        <f t="shared" si="89"/>
        <v>No</v>
      </c>
      <c r="AD323" s="64" t="str">
        <f t="shared" si="84"/>
        <v>No</v>
      </c>
      <c r="AE323" s="66">
        <f t="shared" si="90"/>
        <v>0</v>
      </c>
      <c r="AF323" s="66">
        <f t="shared" si="90"/>
        <v>0</v>
      </c>
      <c r="AG323" s="64">
        <f t="shared" si="91"/>
        <v>0</v>
      </c>
      <c r="AH323" s="64">
        <f t="shared" si="91"/>
        <v>0</v>
      </c>
      <c r="AI323" s="64">
        <f t="shared" si="85"/>
        <v>0</v>
      </c>
      <c r="AJ323" s="66">
        <v>0</v>
      </c>
      <c r="AK323" s="66">
        <v>0</v>
      </c>
      <c r="AL323" s="64">
        <f t="shared" si="92"/>
        <v>0</v>
      </c>
      <c r="AM323" s="64">
        <f t="shared" si="92"/>
        <v>0</v>
      </c>
      <c r="AN323" s="66">
        <f t="shared" si="93"/>
        <v>0</v>
      </c>
      <c r="AO323" s="66">
        <f t="shared" si="93"/>
        <v>0.25</v>
      </c>
      <c r="AP323" s="68">
        <f>IFERROR(INDEX('Encounters and MCO Fees'!Q:Q,MATCH(A:A,'Encounters and MCO Fees'!G:G,0)),0)</f>
        <v>109666.99081685704</v>
      </c>
      <c r="AQ323" s="68">
        <f>IFERROR(INDEX('Encounters and MCO Fees'!R:R,MATCH(A:A,'Encounters and MCO Fees'!G:G,0)),0)</f>
        <v>6770.0563208357835</v>
      </c>
      <c r="AR323" s="68">
        <f t="shared" si="86"/>
        <v>116437.04713769282</v>
      </c>
      <c r="AS323" s="69">
        <f t="shared" si="87"/>
        <v>46591.120041676419</v>
      </c>
      <c r="AT323" s="69">
        <f>AS323*INDEX('IGT Commitment Suggestions'!H:H,MATCH(G:G,'IGT Commitment Suggestions'!A:A,0))</f>
        <v>22687.160793793933</v>
      </c>
      <c r="AU323" s="105">
        <f t="shared" si="94"/>
        <v>4503.28</v>
      </c>
    </row>
    <row r="324" spans="1:47" x14ac:dyDescent="0.2">
      <c r="A324" s="60" t="s">
        <v>1143</v>
      </c>
      <c r="B324" s="61" t="s">
        <v>1143</v>
      </c>
      <c r="C324" s="61" t="s">
        <v>1144</v>
      </c>
      <c r="D324" s="62" t="s">
        <v>1144</v>
      </c>
      <c r="E324" s="63" t="s">
        <v>1145</v>
      </c>
      <c r="F324" s="62" t="s">
        <v>621</v>
      </c>
      <c r="G324" s="62" t="s">
        <v>31</v>
      </c>
      <c r="H324" s="62" t="str">
        <f t="shared" si="77"/>
        <v>Rural MRSA West</v>
      </c>
      <c r="I324" s="64">
        <f>INDEX('Encounters and MCO Fees'!N:N,MATCH(A:A,'Encounters and MCO Fees'!G:G,0))</f>
        <v>336250.23429958901</v>
      </c>
      <c r="J324" s="64">
        <f>INDEX('Encounters and MCO Fees'!M:M,MATCH(A:A,'Encounters and MCO Fees'!G:G,0))</f>
        <v>71497.958034927797</v>
      </c>
      <c r="K324" s="64">
        <f t="shared" si="78"/>
        <v>407748.19233451679</v>
      </c>
      <c r="L324" s="64">
        <v>132709.39558695233</v>
      </c>
      <c r="M324" s="64">
        <v>14774.803796926022</v>
      </c>
      <c r="N324" s="64">
        <f t="shared" si="79"/>
        <v>147484.19938387835</v>
      </c>
      <c r="O324" s="64">
        <v>38416.750060634135</v>
      </c>
      <c r="P324" s="64">
        <v>8382.3162541792408</v>
      </c>
      <c r="Q324" s="64">
        <f t="shared" si="80"/>
        <v>46799.066314813375</v>
      </c>
      <c r="R324" s="64" t="str">
        <f t="shared" si="81"/>
        <v>Yes</v>
      </c>
      <c r="S324" s="65" t="str">
        <f t="shared" si="81"/>
        <v>Yes</v>
      </c>
      <c r="T324" s="66">
        <f>ROUND(INDEX(Summary!H:H,MATCH(H:H,Summary!A:A,0)),2)</f>
        <v>0.03</v>
      </c>
      <c r="U324" s="66">
        <f>ROUND(INDEX(Summary!I:I,MATCH(H:H,Summary!A:A,0)),2)</f>
        <v>0.21</v>
      </c>
      <c r="V324" s="67">
        <f t="shared" si="82"/>
        <v>10087.507028987669</v>
      </c>
      <c r="W324" s="67">
        <f t="shared" si="82"/>
        <v>15014.571187334837</v>
      </c>
      <c r="X324" s="64">
        <f t="shared" si="83"/>
        <v>25102.078216322509</v>
      </c>
      <c r="Y324" s="64" t="s">
        <v>163</v>
      </c>
      <c r="Z324" s="64" t="s">
        <v>163</v>
      </c>
      <c r="AA324" s="64" t="b">
        <f t="shared" si="88"/>
        <v>1</v>
      </c>
      <c r="AB324" s="64" t="str">
        <f t="shared" si="89"/>
        <v>No</v>
      </c>
      <c r="AC324" s="64" t="str">
        <f t="shared" si="89"/>
        <v>No</v>
      </c>
      <c r="AD324" s="64" t="str">
        <f t="shared" si="84"/>
        <v>Yes</v>
      </c>
      <c r="AE324" s="66">
        <f t="shared" si="90"/>
        <v>0.06</v>
      </c>
      <c r="AF324" s="66">
        <f t="shared" si="90"/>
        <v>0</v>
      </c>
      <c r="AG324" s="64">
        <f t="shared" si="91"/>
        <v>20175.014057975339</v>
      </c>
      <c r="AH324" s="64">
        <f t="shared" si="91"/>
        <v>0</v>
      </c>
      <c r="AI324" s="64">
        <f t="shared" si="85"/>
        <v>20175.014057975339</v>
      </c>
      <c r="AJ324" s="66">
        <v>0</v>
      </c>
      <c r="AK324" s="66">
        <v>0</v>
      </c>
      <c r="AL324" s="64">
        <f t="shared" si="92"/>
        <v>0</v>
      </c>
      <c r="AM324" s="64">
        <f t="shared" si="92"/>
        <v>0</v>
      </c>
      <c r="AN324" s="66">
        <f t="shared" si="93"/>
        <v>0.03</v>
      </c>
      <c r="AO324" s="66">
        <f t="shared" si="93"/>
        <v>0.21</v>
      </c>
      <c r="AP324" s="68">
        <f>IFERROR(INDEX('Encounters and MCO Fees'!Q:Q,MATCH(A:A,'Encounters and MCO Fees'!G:G,0)),0)</f>
        <v>25102.078216322509</v>
      </c>
      <c r="AQ324" s="68">
        <f>IFERROR(INDEX('Encounters and MCO Fees'!R:R,MATCH(A:A,'Encounters and MCO Fees'!G:G,0)),0)</f>
        <v>1557.6750850451836</v>
      </c>
      <c r="AR324" s="68">
        <f t="shared" si="86"/>
        <v>26659.753301367691</v>
      </c>
      <c r="AS324" s="69">
        <f t="shared" si="87"/>
        <v>10667.633686009269</v>
      </c>
      <c r="AT324" s="69">
        <f>AS324*INDEX('IGT Commitment Suggestions'!H:H,MATCH(G:G,'IGT Commitment Suggestions'!A:A,0))</f>
        <v>5167.1384376317292</v>
      </c>
      <c r="AU324" s="105">
        <f t="shared" si="94"/>
        <v>1025.6500000000001</v>
      </c>
    </row>
    <row r="325" spans="1:47" x14ac:dyDescent="0.2">
      <c r="A325" s="60" t="s">
        <v>1146</v>
      </c>
      <c r="B325" s="61" t="s">
        <v>1146</v>
      </c>
      <c r="C325" s="61" t="s">
        <v>1147</v>
      </c>
      <c r="D325" s="62" t="s">
        <v>1147</v>
      </c>
      <c r="E325" s="63" t="s">
        <v>1148</v>
      </c>
      <c r="F325" s="62" t="s">
        <v>621</v>
      </c>
      <c r="G325" s="62" t="s">
        <v>31</v>
      </c>
      <c r="H325" s="62" t="str">
        <f t="shared" ref="H325:H388" si="95">CONCATENATE(F325," ",G325)</f>
        <v>Rural MRSA West</v>
      </c>
      <c r="I325" s="64">
        <f>INDEX('Encounters and MCO Fees'!N:N,MATCH(A:A,'Encounters and MCO Fees'!G:G,0))</f>
        <v>0</v>
      </c>
      <c r="J325" s="64">
        <f>INDEX('Encounters and MCO Fees'!M:M,MATCH(A:A,'Encounters and MCO Fees'!G:G,0))</f>
        <v>202444.53577684885</v>
      </c>
      <c r="K325" s="64">
        <f t="shared" ref="K325:K388" si="96">I325+J325</f>
        <v>202444.53577684885</v>
      </c>
      <c r="L325" s="64">
        <v>52977.455543593212</v>
      </c>
      <c r="M325" s="64">
        <v>61840.311070178665</v>
      </c>
      <c r="N325" s="64">
        <f t="shared" ref="N325:N388" si="97">+L325+M325</f>
        <v>114817.76661377188</v>
      </c>
      <c r="O325" s="64">
        <v>8336.344462800218</v>
      </c>
      <c r="P325" s="64">
        <v>51236.67311223509</v>
      </c>
      <c r="Q325" s="64">
        <f t="shared" ref="Q325:Q388" si="98">O325+P325</f>
        <v>59573.017575035308</v>
      </c>
      <c r="R325" s="64" t="str">
        <f t="shared" ref="R325:S388" si="99">IF(O325&gt;0,"Yes","No")</f>
        <v>Yes</v>
      </c>
      <c r="S325" s="65" t="str">
        <f t="shared" si="99"/>
        <v>Yes</v>
      </c>
      <c r="T325" s="66">
        <f>ROUND(INDEX(Summary!H:H,MATCH(H:H,Summary!A:A,0)),2)</f>
        <v>0.03</v>
      </c>
      <c r="U325" s="66">
        <f>ROUND(INDEX(Summary!I:I,MATCH(H:H,Summary!A:A,0)),2)</f>
        <v>0.21</v>
      </c>
      <c r="V325" s="67">
        <f t="shared" ref="V325:W388" si="100">+T325*I325</f>
        <v>0</v>
      </c>
      <c r="W325" s="67">
        <f t="shared" si="100"/>
        <v>42513.352513138256</v>
      </c>
      <c r="X325" s="64">
        <f t="shared" ref="X325:X388" si="101">+V325+W325</f>
        <v>42513.352513138256</v>
      </c>
      <c r="Y325" s="64" t="s">
        <v>163</v>
      </c>
      <c r="Z325" s="64" t="s">
        <v>163</v>
      </c>
      <c r="AA325" s="64" t="b">
        <f t="shared" si="88"/>
        <v>1</v>
      </c>
      <c r="AB325" s="64" t="str">
        <f t="shared" si="89"/>
        <v>No</v>
      </c>
      <c r="AC325" s="64" t="str">
        <f t="shared" si="89"/>
        <v>Yes</v>
      </c>
      <c r="AD325" s="64" t="str">
        <f t="shared" ref="AD325:AD388" si="102">IF(AI325&gt;0,"Yes","No")</f>
        <v>Yes</v>
      </c>
      <c r="AE325" s="66">
        <f t="shared" si="90"/>
        <v>0</v>
      </c>
      <c r="AF325" s="66">
        <f t="shared" si="90"/>
        <v>0.03</v>
      </c>
      <c r="AG325" s="64">
        <f t="shared" si="91"/>
        <v>0</v>
      </c>
      <c r="AH325" s="64">
        <f t="shared" si="91"/>
        <v>6073.3360733054651</v>
      </c>
      <c r="AI325" s="64">
        <f t="shared" ref="AI325:AI388" si="103">AG325+AH325</f>
        <v>6073.3360733054651</v>
      </c>
      <c r="AJ325" s="66">
        <v>0</v>
      </c>
      <c r="AK325" s="66">
        <v>0.02</v>
      </c>
      <c r="AL325" s="64">
        <f t="shared" si="92"/>
        <v>0</v>
      </c>
      <c r="AM325" s="64">
        <f t="shared" si="92"/>
        <v>4048.890715536977</v>
      </c>
      <c r="AN325" s="66">
        <f t="shared" si="93"/>
        <v>0.03</v>
      </c>
      <c r="AO325" s="66">
        <f t="shared" si="93"/>
        <v>0.22999999999999998</v>
      </c>
      <c r="AP325" s="68">
        <f>IFERROR(INDEX('Encounters and MCO Fees'!Q:Q,MATCH(A:A,'Encounters and MCO Fees'!G:G,0)),0)</f>
        <v>46562.24322867523</v>
      </c>
      <c r="AQ325" s="68">
        <f>IFERROR(INDEX('Encounters and MCO Fees'!R:R,MATCH(A:A,'Encounters and MCO Fees'!G:G,0)),0)</f>
        <v>2867.2469107408078</v>
      </c>
      <c r="AR325" s="68">
        <f t="shared" ref="AR325:AR388" si="104">AP325+AQ325</f>
        <v>49429.490139416041</v>
      </c>
      <c r="AS325" s="69">
        <f t="shared" ref="AS325:AS388" si="105">$AS$2*AR325*1.08</f>
        <v>19778.716184385939</v>
      </c>
      <c r="AT325" s="69">
        <f>AS325*INDEX('IGT Commitment Suggestions'!H:H,MATCH(G:G,'IGT Commitment Suggestions'!A:A,0))</f>
        <v>9580.3219018839263</v>
      </c>
      <c r="AU325" s="105">
        <f t="shared" si="94"/>
        <v>1901.64</v>
      </c>
    </row>
    <row r="326" spans="1:47" x14ac:dyDescent="0.2">
      <c r="A326" s="60" t="s">
        <v>1149</v>
      </c>
      <c r="B326" s="61" t="s">
        <v>1149</v>
      </c>
      <c r="C326" s="61" t="s">
        <v>1150</v>
      </c>
      <c r="D326" s="62" t="s">
        <v>1150</v>
      </c>
      <c r="E326" s="63" t="s">
        <v>1151</v>
      </c>
      <c r="F326" s="62" t="s">
        <v>621</v>
      </c>
      <c r="G326" s="62" t="s">
        <v>31</v>
      </c>
      <c r="H326" s="62" t="str">
        <f t="shared" si="95"/>
        <v>Rural MRSA West</v>
      </c>
      <c r="I326" s="64">
        <f>INDEX('Encounters and MCO Fees'!N:N,MATCH(A:A,'Encounters and MCO Fees'!G:G,0))</f>
        <v>100996.2814690471</v>
      </c>
      <c r="J326" s="64">
        <f>INDEX('Encounters and MCO Fees'!M:M,MATCH(A:A,'Encounters and MCO Fees'!G:G,0))</f>
        <v>433828.9521527671</v>
      </c>
      <c r="K326" s="64">
        <f t="shared" si="96"/>
        <v>534825.23362181417</v>
      </c>
      <c r="L326" s="64">
        <v>60864.418601155237</v>
      </c>
      <c r="M326" s="64">
        <v>494570.03105615842</v>
      </c>
      <c r="N326" s="64">
        <f t="shared" si="97"/>
        <v>555434.44965731364</v>
      </c>
      <c r="O326" s="64">
        <v>-27922.75559974596</v>
      </c>
      <c r="P326" s="64">
        <v>186438.55403782456</v>
      </c>
      <c r="Q326" s="64">
        <f t="shared" si="98"/>
        <v>158515.79843807861</v>
      </c>
      <c r="R326" s="64" t="str">
        <f t="shared" si="99"/>
        <v>No</v>
      </c>
      <c r="S326" s="65" t="str">
        <f t="shared" si="99"/>
        <v>Yes</v>
      </c>
      <c r="T326" s="66">
        <f>ROUND(INDEX(Summary!H:H,MATCH(H:H,Summary!A:A,0)),2)</f>
        <v>0.03</v>
      </c>
      <c r="U326" s="66">
        <f>ROUND(INDEX(Summary!I:I,MATCH(H:H,Summary!A:A,0)),2)</f>
        <v>0.21</v>
      </c>
      <c r="V326" s="67">
        <f t="shared" si="100"/>
        <v>3029.8884440714128</v>
      </c>
      <c r="W326" s="67">
        <f t="shared" si="100"/>
        <v>91104.079952081083</v>
      </c>
      <c r="X326" s="64">
        <f t="shared" si="101"/>
        <v>94133.968396152501</v>
      </c>
      <c r="Y326" s="64" t="s">
        <v>163</v>
      </c>
      <c r="Z326" s="64" t="s">
        <v>163</v>
      </c>
      <c r="AA326" s="64" t="b">
        <f t="shared" ref="AA326:AA389" si="106">Y326=Z326</f>
        <v>1</v>
      </c>
      <c r="AB326" s="64" t="str">
        <f t="shared" ref="AB326:AC389" si="107">IF(AL326&gt;0,"Yes","No")</f>
        <v>No</v>
      </c>
      <c r="AC326" s="64" t="str">
        <f t="shared" si="107"/>
        <v>Yes</v>
      </c>
      <c r="AD326" s="64" t="str">
        <f t="shared" si="102"/>
        <v>Yes</v>
      </c>
      <c r="AE326" s="66">
        <f t="shared" ref="AE326:AF389" si="108">IFERROR(ROUND(IF(I326&gt;0,IF(O326&gt;0,$R$3*MAX(O326-V326,0),0),0)/I326,2),0)</f>
        <v>0</v>
      </c>
      <c r="AF326" s="66">
        <f t="shared" si="108"/>
        <v>0.15</v>
      </c>
      <c r="AG326" s="64">
        <f t="shared" ref="AG326:AH389" si="109">AE326*I326</f>
        <v>0</v>
      </c>
      <c r="AH326" s="64">
        <f t="shared" si="109"/>
        <v>65074.34282291506</v>
      </c>
      <c r="AI326" s="64">
        <f t="shared" si="103"/>
        <v>65074.34282291506</v>
      </c>
      <c r="AJ326" s="66">
        <v>0</v>
      </c>
      <c r="AK326" s="66">
        <v>0.12</v>
      </c>
      <c r="AL326" s="64">
        <f t="shared" ref="AL326:AM389" si="110">I326*AJ326</f>
        <v>0</v>
      </c>
      <c r="AM326" s="64">
        <f t="shared" si="110"/>
        <v>52059.474258332048</v>
      </c>
      <c r="AN326" s="66">
        <f t="shared" ref="AN326:AO389" si="111">T326+AJ326</f>
        <v>0.03</v>
      </c>
      <c r="AO326" s="66">
        <f t="shared" si="111"/>
        <v>0.32999999999999996</v>
      </c>
      <c r="AP326" s="68">
        <f>IFERROR(INDEX('Encounters and MCO Fees'!Q:Q,MATCH(A:A,'Encounters and MCO Fees'!G:G,0)),0)</f>
        <v>146193.44265448453</v>
      </c>
      <c r="AQ326" s="68">
        <f>IFERROR(INDEX('Encounters and MCO Fees'!R:R,MATCH(A:A,'Encounters and MCO Fees'!G:G,0)),0)</f>
        <v>8985.0290244004664</v>
      </c>
      <c r="AR326" s="68">
        <f t="shared" si="104"/>
        <v>155178.47167888499</v>
      </c>
      <c r="AS326" s="69">
        <f t="shared" si="105"/>
        <v>62093.113657589056</v>
      </c>
      <c r="AT326" s="69">
        <f>AS326*INDEX('IGT Commitment Suggestions'!H:H,MATCH(G:G,'IGT Commitment Suggestions'!A:A,0))</f>
        <v>30076.371549311312</v>
      </c>
      <c r="AU326" s="105">
        <f t="shared" ref="AU326:AU389" si="112">ROUND((AT326/$AT$3)*$AU$3,2)</f>
        <v>5970</v>
      </c>
    </row>
    <row r="327" spans="1:47" x14ac:dyDescent="0.2">
      <c r="A327" s="60" t="s">
        <v>1152</v>
      </c>
      <c r="B327" s="61" t="s">
        <v>1152</v>
      </c>
      <c r="C327" s="61" t="s">
        <v>1153</v>
      </c>
      <c r="D327" s="62" t="s">
        <v>1153</v>
      </c>
      <c r="E327" s="63" t="s">
        <v>1154</v>
      </c>
      <c r="F327" s="62" t="s">
        <v>621</v>
      </c>
      <c r="G327" s="62" t="s">
        <v>31</v>
      </c>
      <c r="H327" s="62" t="str">
        <f t="shared" si="95"/>
        <v>Rural MRSA West</v>
      </c>
      <c r="I327" s="64">
        <f>INDEX('Encounters and MCO Fees'!N:N,MATCH(A:A,'Encounters and MCO Fees'!G:G,0))</f>
        <v>62486.745372749421</v>
      </c>
      <c r="J327" s="64">
        <f>INDEX('Encounters and MCO Fees'!M:M,MATCH(A:A,'Encounters and MCO Fees'!G:G,0))</f>
        <v>254972.11257484794</v>
      </c>
      <c r="K327" s="64">
        <f t="shared" si="96"/>
        <v>317458.85794759734</v>
      </c>
      <c r="L327" s="64">
        <v>22824.737550027188</v>
      </c>
      <c r="M327" s="64">
        <v>-28805.701630977783</v>
      </c>
      <c r="N327" s="64">
        <f t="shared" si="97"/>
        <v>-5980.9640809505945</v>
      </c>
      <c r="O327" s="64">
        <v>9803.762486605774</v>
      </c>
      <c r="P327" s="64">
        <v>67829.733489033184</v>
      </c>
      <c r="Q327" s="64">
        <f t="shared" si="98"/>
        <v>77633.495975638958</v>
      </c>
      <c r="R327" s="64" t="str">
        <f t="shared" si="99"/>
        <v>Yes</v>
      </c>
      <c r="S327" s="65" t="str">
        <f t="shared" si="99"/>
        <v>Yes</v>
      </c>
      <c r="T327" s="66">
        <f>ROUND(INDEX(Summary!H:H,MATCH(H:H,Summary!A:A,0)),2)</f>
        <v>0.03</v>
      </c>
      <c r="U327" s="66">
        <f>ROUND(INDEX(Summary!I:I,MATCH(H:H,Summary!A:A,0)),2)</f>
        <v>0.21</v>
      </c>
      <c r="V327" s="67">
        <f t="shared" si="100"/>
        <v>1874.6023611824826</v>
      </c>
      <c r="W327" s="67">
        <f t="shared" si="100"/>
        <v>53544.143640718066</v>
      </c>
      <c r="X327" s="64">
        <f t="shared" si="101"/>
        <v>55418.746001900552</v>
      </c>
      <c r="Y327" s="64" t="s">
        <v>163</v>
      </c>
      <c r="Z327" s="64" t="s">
        <v>163</v>
      </c>
      <c r="AA327" s="64" t="b">
        <f t="shared" si="106"/>
        <v>1</v>
      </c>
      <c r="AB327" s="64" t="str">
        <f t="shared" si="107"/>
        <v>No</v>
      </c>
      <c r="AC327" s="64" t="str">
        <f t="shared" si="107"/>
        <v>Yes</v>
      </c>
      <c r="AD327" s="64" t="str">
        <f t="shared" si="102"/>
        <v>Yes</v>
      </c>
      <c r="AE327" s="66">
        <f t="shared" si="108"/>
        <v>0.09</v>
      </c>
      <c r="AF327" s="66">
        <f t="shared" si="108"/>
        <v>0.04</v>
      </c>
      <c r="AG327" s="64">
        <f t="shared" si="109"/>
        <v>5623.8070835474473</v>
      </c>
      <c r="AH327" s="64">
        <f t="shared" si="109"/>
        <v>10198.884502993918</v>
      </c>
      <c r="AI327" s="64">
        <f t="shared" si="103"/>
        <v>15822.691586541365</v>
      </c>
      <c r="AJ327" s="66">
        <v>0</v>
      </c>
      <c r="AK327" s="66">
        <v>0.03</v>
      </c>
      <c r="AL327" s="64">
        <f t="shared" si="110"/>
        <v>0</v>
      </c>
      <c r="AM327" s="64">
        <f t="shared" si="110"/>
        <v>7649.1633772454379</v>
      </c>
      <c r="AN327" s="66">
        <f t="shared" si="111"/>
        <v>0.03</v>
      </c>
      <c r="AO327" s="66">
        <f t="shared" si="111"/>
        <v>0.24</v>
      </c>
      <c r="AP327" s="68">
        <f>IFERROR(INDEX('Encounters and MCO Fees'!Q:Q,MATCH(A:A,'Encounters and MCO Fees'!G:G,0)),0)</f>
        <v>63067.909379145989</v>
      </c>
      <c r="AQ327" s="68">
        <f>IFERROR(INDEX('Encounters and MCO Fees'!R:R,MATCH(A:A,'Encounters and MCO Fees'!G:G,0)),0)</f>
        <v>3920.988567435139</v>
      </c>
      <c r="AR327" s="68">
        <f t="shared" si="104"/>
        <v>66988.897946581128</v>
      </c>
      <c r="AS327" s="69">
        <f t="shared" si="105"/>
        <v>26804.937624344977</v>
      </c>
      <c r="AT327" s="69">
        <f>AS327*INDEX('IGT Commitment Suggestions'!H:H,MATCH(G:G,'IGT Commitment Suggestions'!A:A,0))</f>
        <v>12983.650132149234</v>
      </c>
      <c r="AU327" s="105">
        <f t="shared" si="112"/>
        <v>2577.19</v>
      </c>
    </row>
    <row r="328" spans="1:47" x14ac:dyDescent="0.2">
      <c r="A328" s="60" t="s">
        <v>1155</v>
      </c>
      <c r="B328" s="61" t="s">
        <v>1156</v>
      </c>
      <c r="C328" s="61" t="s">
        <v>1157</v>
      </c>
      <c r="D328" s="62" t="s">
        <v>1157</v>
      </c>
      <c r="E328" s="63" t="s">
        <v>1158</v>
      </c>
      <c r="F328" s="62" t="s">
        <v>621</v>
      </c>
      <c r="G328" s="62" t="s">
        <v>28</v>
      </c>
      <c r="H328" s="62" t="str">
        <f t="shared" si="95"/>
        <v>Rural Lubbock</v>
      </c>
      <c r="I328" s="64">
        <f>INDEX('Encounters and MCO Fees'!N:N,MATCH(A:A,'Encounters and MCO Fees'!G:G,0))</f>
        <v>36180.980254882117</v>
      </c>
      <c r="J328" s="64">
        <f>INDEX('Encounters and MCO Fees'!M:M,MATCH(A:A,'Encounters and MCO Fees'!G:G,0))</f>
        <v>303046.02271510864</v>
      </c>
      <c r="K328" s="64">
        <f t="shared" si="96"/>
        <v>339227.00296999078</v>
      </c>
      <c r="L328" s="64">
        <v>82759.910447345057</v>
      </c>
      <c r="M328" s="64">
        <v>5058.4845028362615</v>
      </c>
      <c r="N328" s="64">
        <f t="shared" si="97"/>
        <v>87818.394950181319</v>
      </c>
      <c r="O328" s="64">
        <v>75503.142699321528</v>
      </c>
      <c r="P328" s="64">
        <v>49405.096712603641</v>
      </c>
      <c r="Q328" s="64">
        <f t="shared" si="98"/>
        <v>124908.23941192517</v>
      </c>
      <c r="R328" s="64" t="str">
        <f t="shared" si="99"/>
        <v>Yes</v>
      </c>
      <c r="S328" s="65" t="str">
        <f t="shared" si="99"/>
        <v>Yes</v>
      </c>
      <c r="T328" s="66">
        <f>ROUND(INDEX(Summary!H:H,MATCH(H:H,Summary!A:A,0)),2)</f>
        <v>0.67</v>
      </c>
      <c r="U328" s="66">
        <f>ROUND(INDEX(Summary!I:I,MATCH(H:H,Summary!A:A,0)),2)</f>
        <v>0.5</v>
      </c>
      <c r="V328" s="67">
        <f t="shared" si="100"/>
        <v>24241.256770771019</v>
      </c>
      <c r="W328" s="67">
        <f t="shared" si="100"/>
        <v>151523.01135755432</v>
      </c>
      <c r="X328" s="64">
        <f t="shared" si="101"/>
        <v>175764.26812832535</v>
      </c>
      <c r="Y328" s="64" t="s">
        <v>163</v>
      </c>
      <c r="Z328" s="64" t="s">
        <v>163</v>
      </c>
      <c r="AA328" s="64" t="b">
        <f t="shared" si="106"/>
        <v>1</v>
      </c>
      <c r="AB328" s="64" t="str">
        <f t="shared" si="107"/>
        <v>No</v>
      </c>
      <c r="AC328" s="64" t="str">
        <f t="shared" si="107"/>
        <v>No</v>
      </c>
      <c r="AD328" s="64" t="str">
        <f t="shared" si="102"/>
        <v>Yes</v>
      </c>
      <c r="AE328" s="66">
        <f t="shared" si="108"/>
        <v>0.99</v>
      </c>
      <c r="AF328" s="66">
        <f t="shared" si="108"/>
        <v>0</v>
      </c>
      <c r="AG328" s="64">
        <f t="shared" si="109"/>
        <v>35819.170452333296</v>
      </c>
      <c r="AH328" s="64">
        <f t="shared" si="109"/>
        <v>0</v>
      </c>
      <c r="AI328" s="64">
        <f t="shared" si="103"/>
        <v>35819.170452333296</v>
      </c>
      <c r="AJ328" s="66">
        <v>0</v>
      </c>
      <c r="AK328" s="66">
        <v>0</v>
      </c>
      <c r="AL328" s="64">
        <f t="shared" si="110"/>
        <v>0</v>
      </c>
      <c r="AM328" s="64">
        <f t="shared" si="110"/>
        <v>0</v>
      </c>
      <c r="AN328" s="66">
        <f t="shared" si="111"/>
        <v>0.67</v>
      </c>
      <c r="AO328" s="66">
        <f t="shared" si="111"/>
        <v>0.5</v>
      </c>
      <c r="AP328" s="68">
        <f>IFERROR(INDEX('Encounters and MCO Fees'!Q:Q,MATCH(A:A,'Encounters and MCO Fees'!G:G,0)),0)</f>
        <v>175764.26812832535</v>
      </c>
      <c r="AQ328" s="68">
        <f>IFERROR(INDEX('Encounters and MCO Fees'!R:R,MATCH(A:A,'Encounters and MCO Fees'!G:G,0)),0)</f>
        <v>10809.476836423706</v>
      </c>
      <c r="AR328" s="68">
        <f t="shared" si="104"/>
        <v>186573.74496474906</v>
      </c>
      <c r="AS328" s="69">
        <f t="shared" si="105"/>
        <v>74655.618310194695</v>
      </c>
      <c r="AT328" s="69">
        <f>AS328*INDEX('IGT Commitment Suggestions'!H:H,MATCH(G:G,'IGT Commitment Suggestions'!A:A,0))</f>
        <v>24425.445977639225</v>
      </c>
      <c r="AU328" s="105">
        <f t="shared" si="112"/>
        <v>4848.32</v>
      </c>
    </row>
    <row r="329" spans="1:47" x14ac:dyDescent="0.2">
      <c r="A329" s="60" t="s">
        <v>1159</v>
      </c>
      <c r="B329" s="61" t="s">
        <v>1159</v>
      </c>
      <c r="C329" s="61" t="s">
        <v>1160</v>
      </c>
      <c r="D329" s="62" t="s">
        <v>1160</v>
      </c>
      <c r="E329" s="63" t="s">
        <v>1161</v>
      </c>
      <c r="F329" s="62" t="s">
        <v>621</v>
      </c>
      <c r="G329" s="62" t="s">
        <v>25</v>
      </c>
      <c r="H329" s="62" t="str">
        <f t="shared" si="95"/>
        <v>Rural Harris</v>
      </c>
      <c r="I329" s="64">
        <f>INDEX('Encounters and MCO Fees'!N:N,MATCH(A:A,'Encounters and MCO Fees'!G:G,0))</f>
        <v>7119.6947203909658</v>
      </c>
      <c r="J329" s="64">
        <f>INDEX('Encounters and MCO Fees'!M:M,MATCH(A:A,'Encounters and MCO Fees'!G:G,0))</f>
        <v>321405.90814653982</v>
      </c>
      <c r="K329" s="64">
        <f t="shared" si="96"/>
        <v>328525.60286693077</v>
      </c>
      <c r="L329" s="64">
        <v>2185.3185969938131</v>
      </c>
      <c r="M329" s="64">
        <v>139946.1060255795</v>
      </c>
      <c r="N329" s="64">
        <f t="shared" si="97"/>
        <v>142131.42462257331</v>
      </c>
      <c r="O329" s="64">
        <v>10177.03373306257</v>
      </c>
      <c r="P329" s="64">
        <v>113103.9236247525</v>
      </c>
      <c r="Q329" s="64">
        <f t="shared" si="98"/>
        <v>123280.95735781506</v>
      </c>
      <c r="R329" s="64" t="str">
        <f t="shared" si="99"/>
        <v>Yes</v>
      </c>
      <c r="S329" s="65" t="str">
        <f t="shared" si="99"/>
        <v>Yes</v>
      </c>
      <c r="T329" s="66">
        <f>ROUND(INDEX(Summary!H:H,MATCH(H:H,Summary!A:A,0)),2)</f>
        <v>0.06</v>
      </c>
      <c r="U329" s="66">
        <f>ROUND(INDEX(Summary!I:I,MATCH(H:H,Summary!A:A,0)),2)</f>
        <v>0.46</v>
      </c>
      <c r="V329" s="67">
        <f t="shared" si="100"/>
        <v>427.18168322345792</v>
      </c>
      <c r="W329" s="67">
        <f t="shared" si="100"/>
        <v>147846.71774740831</v>
      </c>
      <c r="X329" s="64">
        <f t="shared" si="101"/>
        <v>148273.89943063178</v>
      </c>
      <c r="Y329" s="64" t="s">
        <v>163</v>
      </c>
      <c r="Z329" s="64" t="s">
        <v>163</v>
      </c>
      <c r="AA329" s="64" t="b">
        <f t="shared" si="106"/>
        <v>1</v>
      </c>
      <c r="AB329" s="64" t="str">
        <f t="shared" si="107"/>
        <v>No</v>
      </c>
      <c r="AC329" s="64" t="str">
        <f t="shared" si="107"/>
        <v>No</v>
      </c>
      <c r="AD329" s="64" t="str">
        <f t="shared" si="102"/>
        <v>Yes</v>
      </c>
      <c r="AE329" s="66">
        <f t="shared" si="108"/>
        <v>0.95</v>
      </c>
      <c r="AF329" s="66">
        <f t="shared" si="108"/>
        <v>0</v>
      </c>
      <c r="AG329" s="64">
        <f t="shared" si="109"/>
        <v>6763.7099843714168</v>
      </c>
      <c r="AH329" s="64">
        <f t="shared" si="109"/>
        <v>0</v>
      </c>
      <c r="AI329" s="64">
        <f t="shared" si="103"/>
        <v>6763.7099843714168</v>
      </c>
      <c r="AJ329" s="66">
        <v>0</v>
      </c>
      <c r="AK329" s="66">
        <v>0</v>
      </c>
      <c r="AL329" s="64">
        <f t="shared" si="110"/>
        <v>0</v>
      </c>
      <c r="AM329" s="64">
        <f t="shared" si="110"/>
        <v>0</v>
      </c>
      <c r="AN329" s="66">
        <f t="shared" si="111"/>
        <v>0.06</v>
      </c>
      <c r="AO329" s="66">
        <f t="shared" si="111"/>
        <v>0.46</v>
      </c>
      <c r="AP329" s="68">
        <f>IFERROR(INDEX('Encounters and MCO Fees'!Q:Q,MATCH(A:A,'Encounters and MCO Fees'!G:G,0)),0)</f>
        <v>148273.89943063178</v>
      </c>
      <c r="AQ329" s="68">
        <f>IFERROR(INDEX('Encounters and MCO Fees'!R:R,MATCH(A:A,'Encounters and MCO Fees'!G:G,0)),0)</f>
        <v>9151.6105067215576</v>
      </c>
      <c r="AR329" s="68">
        <f t="shared" si="104"/>
        <v>157425.50993735334</v>
      </c>
      <c r="AS329" s="69">
        <f t="shared" si="105"/>
        <v>62992.243546332582</v>
      </c>
      <c r="AT329" s="69">
        <f>AS329*INDEX('IGT Commitment Suggestions'!H:H,MATCH(G:G,'IGT Commitment Suggestions'!A:A,0))</f>
        <v>27692.668809463845</v>
      </c>
      <c r="AU329" s="105">
        <f t="shared" si="112"/>
        <v>5496.85</v>
      </c>
    </row>
    <row r="330" spans="1:47" x14ac:dyDescent="0.2">
      <c r="A330" s="60" t="s">
        <v>1162</v>
      </c>
      <c r="B330" s="61" t="s">
        <v>1162</v>
      </c>
      <c r="C330" s="61" t="s">
        <v>1163</v>
      </c>
      <c r="D330" s="62" t="s">
        <v>1163</v>
      </c>
      <c r="E330" s="63" t="s">
        <v>1164</v>
      </c>
      <c r="F330" s="62" t="s">
        <v>621</v>
      </c>
      <c r="G330" s="62" t="s">
        <v>31</v>
      </c>
      <c r="H330" s="62" t="str">
        <f t="shared" si="95"/>
        <v>Rural MRSA West</v>
      </c>
      <c r="I330" s="64">
        <f>INDEX('Encounters and MCO Fees'!N:N,MATCH(A:A,'Encounters and MCO Fees'!G:G,0))</f>
        <v>52580.069203088395</v>
      </c>
      <c r="J330" s="64">
        <f>INDEX('Encounters and MCO Fees'!M:M,MATCH(A:A,'Encounters and MCO Fees'!G:G,0))</f>
        <v>373909.77641455259</v>
      </c>
      <c r="K330" s="64">
        <f t="shared" si="96"/>
        <v>426489.845617641</v>
      </c>
      <c r="L330" s="64">
        <v>4778.7266212323266</v>
      </c>
      <c r="M330" s="64">
        <v>-51638.858264373004</v>
      </c>
      <c r="N330" s="64">
        <f t="shared" si="97"/>
        <v>-46860.131643140674</v>
      </c>
      <c r="O330" s="64">
        <v>-8860.18875726228</v>
      </c>
      <c r="P330" s="64">
        <v>7205.4830455142364</v>
      </c>
      <c r="Q330" s="64">
        <f t="shared" si="98"/>
        <v>-1654.7057117480435</v>
      </c>
      <c r="R330" s="64" t="str">
        <f t="shared" si="99"/>
        <v>No</v>
      </c>
      <c r="S330" s="65" t="str">
        <f t="shared" si="99"/>
        <v>Yes</v>
      </c>
      <c r="T330" s="66">
        <f>ROUND(INDEX(Summary!H:H,MATCH(H:H,Summary!A:A,0)),2)</f>
        <v>0.03</v>
      </c>
      <c r="U330" s="66">
        <f>ROUND(INDEX(Summary!I:I,MATCH(H:H,Summary!A:A,0)),2)</f>
        <v>0.21</v>
      </c>
      <c r="V330" s="67">
        <f t="shared" si="100"/>
        <v>1577.4020760926519</v>
      </c>
      <c r="W330" s="67">
        <f t="shared" si="100"/>
        <v>78521.053047056033</v>
      </c>
      <c r="X330" s="64">
        <f t="shared" si="101"/>
        <v>80098.455123148684</v>
      </c>
      <c r="Y330" s="64" t="s">
        <v>163</v>
      </c>
      <c r="Z330" s="64" t="s">
        <v>163</v>
      </c>
      <c r="AA330" s="64" t="b">
        <f t="shared" si="106"/>
        <v>1</v>
      </c>
      <c r="AB330" s="64" t="str">
        <f t="shared" si="107"/>
        <v>No</v>
      </c>
      <c r="AC330" s="64" t="str">
        <f t="shared" si="107"/>
        <v>No</v>
      </c>
      <c r="AD330" s="64" t="str">
        <f t="shared" si="102"/>
        <v>No</v>
      </c>
      <c r="AE330" s="66">
        <f t="shared" si="108"/>
        <v>0</v>
      </c>
      <c r="AF330" s="66">
        <f t="shared" si="108"/>
        <v>0</v>
      </c>
      <c r="AG330" s="64">
        <f t="shared" si="109"/>
        <v>0</v>
      </c>
      <c r="AH330" s="64">
        <f t="shared" si="109"/>
        <v>0</v>
      </c>
      <c r="AI330" s="64">
        <f t="shared" si="103"/>
        <v>0</v>
      </c>
      <c r="AJ330" s="66">
        <v>0</v>
      </c>
      <c r="AK330" s="66">
        <v>0</v>
      </c>
      <c r="AL330" s="64">
        <f t="shared" si="110"/>
        <v>0</v>
      </c>
      <c r="AM330" s="64">
        <f t="shared" si="110"/>
        <v>0</v>
      </c>
      <c r="AN330" s="66">
        <f t="shared" si="111"/>
        <v>0.03</v>
      </c>
      <c r="AO330" s="66">
        <f t="shared" si="111"/>
        <v>0.21</v>
      </c>
      <c r="AP330" s="68">
        <f>IFERROR(INDEX('Encounters and MCO Fees'!Q:Q,MATCH(A:A,'Encounters and MCO Fees'!G:G,0)),0)</f>
        <v>80098.455123148684</v>
      </c>
      <c r="AQ330" s="68">
        <f>IFERROR(INDEX('Encounters and MCO Fees'!R:R,MATCH(A:A,'Encounters and MCO Fees'!G:G,0)),0)</f>
        <v>4950.1336340815942</v>
      </c>
      <c r="AR330" s="68">
        <f t="shared" si="104"/>
        <v>85048.588757230274</v>
      </c>
      <c r="AS330" s="69">
        <f t="shared" si="105"/>
        <v>34031.342305318132</v>
      </c>
      <c r="AT330" s="69">
        <f>AS330*INDEX('IGT Commitment Suggestions'!H:H,MATCH(G:G,'IGT Commitment Suggestions'!A:A,0))</f>
        <v>16483.942183038635</v>
      </c>
      <c r="AU330" s="105">
        <f t="shared" si="112"/>
        <v>3271.97</v>
      </c>
    </row>
    <row r="331" spans="1:47" x14ac:dyDescent="0.2">
      <c r="A331" s="60" t="s">
        <v>1165</v>
      </c>
      <c r="B331" s="61" t="s">
        <v>1165</v>
      </c>
      <c r="C331" s="61" t="s">
        <v>1166</v>
      </c>
      <c r="D331" s="62" t="s">
        <v>1166</v>
      </c>
      <c r="E331" s="63" t="s">
        <v>1167</v>
      </c>
      <c r="F331" s="62" t="s">
        <v>621</v>
      </c>
      <c r="G331" s="62" t="s">
        <v>30</v>
      </c>
      <c r="H331" s="62" t="str">
        <f t="shared" si="95"/>
        <v>Rural MRSA Northeast</v>
      </c>
      <c r="I331" s="64">
        <f>INDEX('Encounters and MCO Fees'!N:N,MATCH(A:A,'Encounters and MCO Fees'!G:G,0))</f>
        <v>60756.737717616968</v>
      </c>
      <c r="J331" s="64">
        <f>INDEX('Encounters and MCO Fees'!M:M,MATCH(A:A,'Encounters and MCO Fees'!G:G,0))</f>
        <v>373233.51133013028</v>
      </c>
      <c r="K331" s="64">
        <f t="shared" si="96"/>
        <v>433990.24904774723</v>
      </c>
      <c r="L331" s="64">
        <v>4735.3864264900294</v>
      </c>
      <c r="M331" s="64">
        <v>-43353.369443333999</v>
      </c>
      <c r="N331" s="64">
        <f t="shared" si="97"/>
        <v>-38617.983016843966</v>
      </c>
      <c r="O331" s="64">
        <v>-8788.9672299895865</v>
      </c>
      <c r="P331" s="64">
        <v>15519.94413705531</v>
      </c>
      <c r="Q331" s="64">
        <f t="shared" si="98"/>
        <v>6730.9769070657239</v>
      </c>
      <c r="R331" s="64" t="str">
        <f t="shared" si="99"/>
        <v>No</v>
      </c>
      <c r="S331" s="65" t="str">
        <f t="shared" si="99"/>
        <v>Yes</v>
      </c>
      <c r="T331" s="66">
        <f>ROUND(INDEX(Summary!H:H,MATCH(H:H,Summary!A:A,0)),2)</f>
        <v>0</v>
      </c>
      <c r="U331" s="66">
        <f>ROUND(INDEX(Summary!I:I,MATCH(H:H,Summary!A:A,0)),2)</f>
        <v>0.32</v>
      </c>
      <c r="V331" s="67">
        <f t="shared" si="100"/>
        <v>0</v>
      </c>
      <c r="W331" s="67">
        <f t="shared" si="100"/>
        <v>119434.72362564169</v>
      </c>
      <c r="X331" s="64">
        <f t="shared" si="101"/>
        <v>119434.72362564169</v>
      </c>
      <c r="Y331" s="64" t="s">
        <v>163</v>
      </c>
      <c r="Z331" s="64" t="s">
        <v>163</v>
      </c>
      <c r="AA331" s="64" t="b">
        <f t="shared" si="106"/>
        <v>1</v>
      </c>
      <c r="AB331" s="64" t="str">
        <f t="shared" si="107"/>
        <v>No</v>
      </c>
      <c r="AC331" s="64" t="str">
        <f t="shared" si="107"/>
        <v>No</v>
      </c>
      <c r="AD331" s="64" t="str">
        <f t="shared" si="102"/>
        <v>No</v>
      </c>
      <c r="AE331" s="66">
        <f t="shared" si="108"/>
        <v>0</v>
      </c>
      <c r="AF331" s="66">
        <f t="shared" si="108"/>
        <v>0</v>
      </c>
      <c r="AG331" s="64">
        <f t="shared" si="109"/>
        <v>0</v>
      </c>
      <c r="AH331" s="64">
        <f t="shared" si="109"/>
        <v>0</v>
      </c>
      <c r="AI331" s="64">
        <f t="shared" si="103"/>
        <v>0</v>
      </c>
      <c r="AJ331" s="66">
        <v>0</v>
      </c>
      <c r="AK331" s="66">
        <v>0</v>
      </c>
      <c r="AL331" s="64">
        <f t="shared" si="110"/>
        <v>0</v>
      </c>
      <c r="AM331" s="64">
        <f t="shared" si="110"/>
        <v>0</v>
      </c>
      <c r="AN331" s="66">
        <f t="shared" si="111"/>
        <v>0</v>
      </c>
      <c r="AO331" s="66">
        <f t="shared" si="111"/>
        <v>0.32</v>
      </c>
      <c r="AP331" s="68">
        <f>IFERROR(INDEX('Encounters and MCO Fees'!Q:Q,MATCH(A:A,'Encounters and MCO Fees'!G:G,0)),0)</f>
        <v>119434.72362564169</v>
      </c>
      <c r="AQ331" s="68">
        <f>IFERROR(INDEX('Encounters and MCO Fees'!R:R,MATCH(A:A,'Encounters and MCO Fees'!G:G,0)),0)</f>
        <v>7397.9811836932677</v>
      </c>
      <c r="AR331" s="68">
        <f t="shared" si="104"/>
        <v>126832.70480933496</v>
      </c>
      <c r="AS331" s="69">
        <f t="shared" si="105"/>
        <v>50750.8385024073</v>
      </c>
      <c r="AT331" s="69">
        <f>AS331*INDEX('IGT Commitment Suggestions'!H:H,MATCH(G:G,'IGT Commitment Suggestions'!A:A,0))</f>
        <v>24818.298265369889</v>
      </c>
      <c r="AU331" s="105">
        <f t="shared" si="112"/>
        <v>4926.3</v>
      </c>
    </row>
    <row r="332" spans="1:47" x14ac:dyDescent="0.2">
      <c r="A332" s="60" t="s">
        <v>1168</v>
      </c>
      <c r="B332" s="61" t="s">
        <v>1168</v>
      </c>
      <c r="C332" s="61" t="s">
        <v>1169</v>
      </c>
      <c r="D332" s="62" t="s">
        <v>1169</v>
      </c>
      <c r="E332" s="63" t="s">
        <v>1170</v>
      </c>
      <c r="F332" s="62" t="s">
        <v>621</v>
      </c>
      <c r="G332" s="62" t="s">
        <v>30</v>
      </c>
      <c r="H332" s="62" t="str">
        <f t="shared" si="95"/>
        <v>Rural MRSA Northeast</v>
      </c>
      <c r="I332" s="64">
        <f>INDEX('Encounters and MCO Fees'!N:N,MATCH(A:A,'Encounters and MCO Fees'!G:G,0))</f>
        <v>409853.1859792996</v>
      </c>
      <c r="J332" s="64">
        <f>INDEX('Encounters and MCO Fees'!M:M,MATCH(A:A,'Encounters and MCO Fees'!G:G,0))</f>
        <v>0</v>
      </c>
      <c r="K332" s="64">
        <f t="shared" si="96"/>
        <v>409853.1859792996</v>
      </c>
      <c r="L332" s="64">
        <v>-8560.916750439188</v>
      </c>
      <c r="M332" s="64">
        <v>-94.917821682270244</v>
      </c>
      <c r="N332" s="64">
        <f t="shared" si="97"/>
        <v>-8655.8345721214591</v>
      </c>
      <c r="O332" s="64">
        <v>-18636.585850100026</v>
      </c>
      <c r="P332" s="64">
        <v>865.98853609305706</v>
      </c>
      <c r="Q332" s="64">
        <f t="shared" si="98"/>
        <v>-17770.597314006969</v>
      </c>
      <c r="R332" s="64" t="str">
        <f t="shared" si="99"/>
        <v>No</v>
      </c>
      <c r="S332" s="65" t="str">
        <f t="shared" si="99"/>
        <v>Yes</v>
      </c>
      <c r="T332" s="66">
        <f>ROUND(INDEX(Summary!H:H,MATCH(H:H,Summary!A:A,0)),2)</f>
        <v>0</v>
      </c>
      <c r="U332" s="66">
        <f>ROUND(INDEX(Summary!I:I,MATCH(H:H,Summary!A:A,0)),2)</f>
        <v>0.32</v>
      </c>
      <c r="V332" s="67">
        <f t="shared" si="100"/>
        <v>0</v>
      </c>
      <c r="W332" s="67">
        <f t="shared" si="100"/>
        <v>0</v>
      </c>
      <c r="X332" s="64">
        <f t="shared" si="101"/>
        <v>0</v>
      </c>
      <c r="Y332" s="64" t="s">
        <v>163</v>
      </c>
      <c r="Z332" s="64" t="s">
        <v>163</v>
      </c>
      <c r="AA332" s="64" t="b">
        <f t="shared" si="106"/>
        <v>1</v>
      </c>
      <c r="AB332" s="64" t="str">
        <f t="shared" si="107"/>
        <v>No</v>
      </c>
      <c r="AC332" s="64" t="str">
        <f t="shared" si="107"/>
        <v>No</v>
      </c>
      <c r="AD332" s="64" t="str">
        <f t="shared" si="102"/>
        <v>No</v>
      </c>
      <c r="AE332" s="66">
        <f t="shared" si="108"/>
        <v>0</v>
      </c>
      <c r="AF332" s="66">
        <f t="shared" si="108"/>
        <v>0</v>
      </c>
      <c r="AG332" s="64">
        <f t="shared" si="109"/>
        <v>0</v>
      </c>
      <c r="AH332" s="64">
        <f t="shared" si="109"/>
        <v>0</v>
      </c>
      <c r="AI332" s="64">
        <f t="shared" si="103"/>
        <v>0</v>
      </c>
      <c r="AJ332" s="66">
        <v>0</v>
      </c>
      <c r="AK332" s="66">
        <v>0</v>
      </c>
      <c r="AL332" s="64">
        <f t="shared" si="110"/>
        <v>0</v>
      </c>
      <c r="AM332" s="64">
        <f t="shared" si="110"/>
        <v>0</v>
      </c>
      <c r="AN332" s="66">
        <f t="shared" si="111"/>
        <v>0</v>
      </c>
      <c r="AO332" s="66">
        <f t="shared" si="111"/>
        <v>0.32</v>
      </c>
      <c r="AP332" s="68">
        <f>IFERROR(INDEX('Encounters and MCO Fees'!Q:Q,MATCH(A:A,'Encounters and MCO Fees'!G:G,0)),0)</f>
        <v>0</v>
      </c>
      <c r="AQ332" s="68">
        <f>IFERROR(INDEX('Encounters and MCO Fees'!R:R,MATCH(A:A,'Encounters and MCO Fees'!G:G,0)),0)</f>
        <v>0</v>
      </c>
      <c r="AR332" s="68">
        <f t="shared" si="104"/>
        <v>0</v>
      </c>
      <c r="AS332" s="69">
        <f t="shared" si="105"/>
        <v>0</v>
      </c>
      <c r="AT332" s="69">
        <f>AS332*INDEX('IGT Commitment Suggestions'!H:H,MATCH(G:G,'IGT Commitment Suggestions'!A:A,0))</f>
        <v>0</v>
      </c>
      <c r="AU332" s="105">
        <f t="shared" si="112"/>
        <v>0</v>
      </c>
    </row>
    <row r="333" spans="1:47" x14ac:dyDescent="0.2">
      <c r="A333" s="60" t="s">
        <v>1171</v>
      </c>
      <c r="B333" s="61" t="s">
        <v>1171</v>
      </c>
      <c r="C333" s="61" t="s">
        <v>1172</v>
      </c>
      <c r="D333" s="62" t="s">
        <v>1172</v>
      </c>
      <c r="E333" s="63" t="s">
        <v>1173</v>
      </c>
      <c r="F333" s="62" t="s">
        <v>621</v>
      </c>
      <c r="G333" s="62" t="s">
        <v>28</v>
      </c>
      <c r="H333" s="62" t="str">
        <f t="shared" si="95"/>
        <v>Rural Lubbock</v>
      </c>
      <c r="I333" s="64">
        <f>INDEX('Encounters and MCO Fees'!N:N,MATCH(A:A,'Encounters and MCO Fees'!G:G,0))</f>
        <v>21330.743423370448</v>
      </c>
      <c r="J333" s="64">
        <f>INDEX('Encounters and MCO Fees'!M:M,MATCH(A:A,'Encounters and MCO Fees'!G:G,0))</f>
        <v>311206.49426805257</v>
      </c>
      <c r="K333" s="64">
        <f t="shared" si="96"/>
        <v>332537.23769142304</v>
      </c>
      <c r="L333" s="64">
        <v>79125.947144006554</v>
      </c>
      <c r="M333" s="64">
        <v>-47258.587242132315</v>
      </c>
      <c r="N333" s="64">
        <f t="shared" si="97"/>
        <v>31867.359901874239</v>
      </c>
      <c r="O333" s="64">
        <v>57093.863983774339</v>
      </c>
      <c r="P333" s="64">
        <v>46724.792644810863</v>
      </c>
      <c r="Q333" s="64">
        <f t="shared" si="98"/>
        <v>103818.6566285852</v>
      </c>
      <c r="R333" s="64" t="str">
        <f t="shared" si="99"/>
        <v>Yes</v>
      </c>
      <c r="S333" s="65" t="str">
        <f t="shared" si="99"/>
        <v>Yes</v>
      </c>
      <c r="T333" s="66">
        <f>ROUND(INDEX(Summary!H:H,MATCH(H:H,Summary!A:A,0)),2)</f>
        <v>0.67</v>
      </c>
      <c r="U333" s="66">
        <f>ROUND(INDEX(Summary!I:I,MATCH(H:H,Summary!A:A,0)),2)</f>
        <v>0.5</v>
      </c>
      <c r="V333" s="67">
        <f t="shared" si="100"/>
        <v>14291.598093658202</v>
      </c>
      <c r="W333" s="67">
        <f t="shared" si="100"/>
        <v>155603.24713402629</v>
      </c>
      <c r="X333" s="64">
        <f t="shared" si="101"/>
        <v>169894.84522768448</v>
      </c>
      <c r="Y333" s="64" t="s">
        <v>163</v>
      </c>
      <c r="Z333" s="64" t="s">
        <v>163</v>
      </c>
      <c r="AA333" s="64" t="b">
        <f t="shared" si="106"/>
        <v>1</v>
      </c>
      <c r="AB333" s="64" t="str">
        <f t="shared" si="107"/>
        <v>No</v>
      </c>
      <c r="AC333" s="64" t="str">
        <f t="shared" si="107"/>
        <v>No</v>
      </c>
      <c r="AD333" s="64" t="str">
        <f t="shared" si="102"/>
        <v>Yes</v>
      </c>
      <c r="AE333" s="66">
        <f t="shared" si="108"/>
        <v>1.4</v>
      </c>
      <c r="AF333" s="66">
        <f t="shared" si="108"/>
        <v>0</v>
      </c>
      <c r="AG333" s="64">
        <f t="shared" si="109"/>
        <v>29863.040792718624</v>
      </c>
      <c r="AH333" s="64">
        <f t="shared" si="109"/>
        <v>0</v>
      </c>
      <c r="AI333" s="64">
        <f t="shared" si="103"/>
        <v>29863.040792718624</v>
      </c>
      <c r="AJ333" s="66">
        <v>0</v>
      </c>
      <c r="AK333" s="66">
        <v>0</v>
      </c>
      <c r="AL333" s="64">
        <f t="shared" si="110"/>
        <v>0</v>
      </c>
      <c r="AM333" s="64">
        <f t="shared" si="110"/>
        <v>0</v>
      </c>
      <c r="AN333" s="66">
        <f t="shared" si="111"/>
        <v>0.67</v>
      </c>
      <c r="AO333" s="66">
        <f t="shared" si="111"/>
        <v>0.5</v>
      </c>
      <c r="AP333" s="68">
        <f>IFERROR(INDEX('Encounters and MCO Fees'!Q:Q,MATCH(A:A,'Encounters and MCO Fees'!G:G,0)),0)</f>
        <v>169894.84522768448</v>
      </c>
      <c r="AQ333" s="68">
        <f>IFERROR(INDEX('Encounters and MCO Fees'!R:R,MATCH(A:A,'Encounters and MCO Fees'!G:G,0)),0)</f>
        <v>10455.531548619509</v>
      </c>
      <c r="AR333" s="68">
        <f t="shared" si="104"/>
        <v>180350.37677630398</v>
      </c>
      <c r="AS333" s="69">
        <f t="shared" si="105"/>
        <v>72165.399763270281</v>
      </c>
      <c r="AT333" s="69">
        <f>AS333*INDEX('IGT Commitment Suggestions'!H:H,MATCH(G:G,'IGT Commitment Suggestions'!A:A,0))</f>
        <v>23610.708922784353</v>
      </c>
      <c r="AU333" s="105">
        <f t="shared" si="112"/>
        <v>4686.6000000000004</v>
      </c>
    </row>
    <row r="334" spans="1:47" ht="23.25" x14ac:dyDescent="0.2">
      <c r="A334" s="60" t="s">
        <v>1174</v>
      </c>
      <c r="B334" s="61" t="s">
        <v>1174</v>
      </c>
      <c r="C334" s="61" t="s">
        <v>1175</v>
      </c>
      <c r="D334" s="62" t="s">
        <v>1175</v>
      </c>
      <c r="E334" s="63" t="s">
        <v>1176</v>
      </c>
      <c r="F334" s="62" t="s">
        <v>162</v>
      </c>
      <c r="G334" s="62" t="s">
        <v>23</v>
      </c>
      <c r="H334" s="62" t="str">
        <f t="shared" si="95"/>
        <v>Urban Dallas</v>
      </c>
      <c r="I334" s="64">
        <f>INDEX('Encounters and MCO Fees'!N:N,MATCH(A:A,'Encounters and MCO Fees'!G:G,0))</f>
        <v>0</v>
      </c>
      <c r="J334" s="64">
        <f>INDEX('Encounters and MCO Fees'!M:M,MATCH(A:A,'Encounters and MCO Fees'!G:G,0))</f>
        <v>71537.027518869407</v>
      </c>
      <c r="K334" s="64">
        <f t="shared" si="96"/>
        <v>71537.027518869407</v>
      </c>
      <c r="L334" s="64">
        <v>0</v>
      </c>
      <c r="M334" s="64">
        <v>78974.4918484597</v>
      </c>
      <c r="N334" s="64">
        <f t="shared" si="97"/>
        <v>78974.4918484597</v>
      </c>
      <c r="O334" s="64">
        <v>0</v>
      </c>
      <c r="P334" s="64">
        <v>160522.09909770489</v>
      </c>
      <c r="Q334" s="64">
        <f t="shared" si="98"/>
        <v>160522.09909770489</v>
      </c>
      <c r="R334" s="64" t="str">
        <f t="shared" si="99"/>
        <v>No</v>
      </c>
      <c r="S334" s="65" t="str">
        <f t="shared" si="99"/>
        <v>Yes</v>
      </c>
      <c r="T334" s="66">
        <f>ROUND(INDEX(Summary!H:H,MATCH(H:H,Summary!A:A,0)),2)</f>
        <v>0.68</v>
      </c>
      <c r="U334" s="66">
        <f>ROUND(INDEX(Summary!I:I,MATCH(H:H,Summary!A:A,0)),2)</f>
        <v>0.39</v>
      </c>
      <c r="V334" s="67">
        <f t="shared" si="100"/>
        <v>0</v>
      </c>
      <c r="W334" s="67">
        <f t="shared" si="100"/>
        <v>27899.440732359071</v>
      </c>
      <c r="X334" s="64">
        <f t="shared" si="101"/>
        <v>27899.440732359071</v>
      </c>
      <c r="Y334" s="64" t="s">
        <v>163</v>
      </c>
      <c r="Z334" s="64" t="s">
        <v>163</v>
      </c>
      <c r="AA334" s="64" t="b">
        <f t="shared" si="106"/>
        <v>1</v>
      </c>
      <c r="AB334" s="64" t="str">
        <f t="shared" si="107"/>
        <v>No</v>
      </c>
      <c r="AC334" s="64" t="str">
        <f t="shared" si="107"/>
        <v>Yes</v>
      </c>
      <c r="AD334" s="64" t="str">
        <f t="shared" si="102"/>
        <v>Yes</v>
      </c>
      <c r="AE334" s="66">
        <f t="shared" si="108"/>
        <v>0</v>
      </c>
      <c r="AF334" s="66">
        <f t="shared" si="108"/>
        <v>1.29</v>
      </c>
      <c r="AG334" s="64">
        <f t="shared" si="109"/>
        <v>0</v>
      </c>
      <c r="AH334" s="64">
        <f t="shared" si="109"/>
        <v>92282.765499341534</v>
      </c>
      <c r="AI334" s="64">
        <f t="shared" si="103"/>
        <v>92282.765499341534</v>
      </c>
      <c r="AJ334" s="66">
        <v>0</v>
      </c>
      <c r="AK334" s="66">
        <v>1.29</v>
      </c>
      <c r="AL334" s="64">
        <f t="shared" si="110"/>
        <v>0</v>
      </c>
      <c r="AM334" s="64">
        <f t="shared" si="110"/>
        <v>92282.765499341534</v>
      </c>
      <c r="AN334" s="66">
        <f t="shared" si="111"/>
        <v>0.68</v>
      </c>
      <c r="AO334" s="66">
        <f t="shared" si="111"/>
        <v>1.6800000000000002</v>
      </c>
      <c r="AP334" s="68">
        <f>IFERROR(INDEX('Encounters and MCO Fees'!Q:Q,MATCH(A:A,'Encounters and MCO Fees'!G:G,0)),0)</f>
        <v>120182.20623170062</v>
      </c>
      <c r="AQ334" s="68">
        <f>IFERROR(INDEX('Encounters and MCO Fees'!R:R,MATCH(A:A,'Encounters and MCO Fees'!G:G,0)),0)</f>
        <v>7338.7286898993616</v>
      </c>
      <c r="AR334" s="68">
        <f t="shared" si="104"/>
        <v>127520.93492159998</v>
      </c>
      <c r="AS334" s="69">
        <f t="shared" si="105"/>
        <v>51026.226899529029</v>
      </c>
      <c r="AT334" s="69">
        <f>AS334*INDEX('IGT Commitment Suggestions'!H:H,MATCH(G:G,'IGT Commitment Suggestions'!A:A,0))</f>
        <v>25087.674297266032</v>
      </c>
      <c r="AU334" s="105">
        <f t="shared" si="112"/>
        <v>4979.7700000000004</v>
      </c>
    </row>
    <row r="335" spans="1:47" ht="23.25" x14ac:dyDescent="0.2">
      <c r="A335" s="60" t="s">
        <v>1177</v>
      </c>
      <c r="B335" s="61" t="s">
        <v>1177</v>
      </c>
      <c r="C335" s="61" t="s">
        <v>1178</v>
      </c>
      <c r="D335" s="62" t="s">
        <v>1178</v>
      </c>
      <c r="E335" s="63" t="s">
        <v>1179</v>
      </c>
      <c r="F335" s="62" t="s">
        <v>621</v>
      </c>
      <c r="G335" s="62" t="s">
        <v>31</v>
      </c>
      <c r="H335" s="62" t="str">
        <f t="shared" si="95"/>
        <v>Rural MRSA West</v>
      </c>
      <c r="I335" s="64">
        <f>INDEX('Encounters and MCO Fees'!N:N,MATCH(A:A,'Encounters and MCO Fees'!G:G,0))</f>
        <v>51794.506165357292</v>
      </c>
      <c r="J335" s="64">
        <f>INDEX('Encounters and MCO Fees'!M:M,MATCH(A:A,'Encounters and MCO Fees'!G:G,0))</f>
        <v>261633.3715873998</v>
      </c>
      <c r="K335" s="64">
        <f t="shared" si="96"/>
        <v>313427.87775275711</v>
      </c>
      <c r="L335" s="64">
        <v>26621.015479112612</v>
      </c>
      <c r="M335" s="64">
        <v>60336.347375909943</v>
      </c>
      <c r="N335" s="64">
        <f t="shared" si="97"/>
        <v>86957.362855022555</v>
      </c>
      <c r="O335" s="64">
        <v>7158.2872096058491</v>
      </c>
      <c r="P335" s="64">
        <v>94979.584676202241</v>
      </c>
      <c r="Q335" s="64">
        <f t="shared" si="98"/>
        <v>102137.8718858081</v>
      </c>
      <c r="R335" s="64" t="str">
        <f t="shared" si="99"/>
        <v>Yes</v>
      </c>
      <c r="S335" s="65" t="str">
        <f t="shared" si="99"/>
        <v>Yes</v>
      </c>
      <c r="T335" s="66">
        <f>ROUND(INDEX(Summary!H:H,MATCH(H:H,Summary!A:A,0)),2)</f>
        <v>0.03</v>
      </c>
      <c r="U335" s="66">
        <f>ROUND(INDEX(Summary!I:I,MATCH(H:H,Summary!A:A,0)),2)</f>
        <v>0.21</v>
      </c>
      <c r="V335" s="67">
        <f t="shared" si="100"/>
        <v>1553.8351849607186</v>
      </c>
      <c r="W335" s="67">
        <f t="shared" si="100"/>
        <v>54943.008033353959</v>
      </c>
      <c r="X335" s="64">
        <f t="shared" si="101"/>
        <v>56496.84321831468</v>
      </c>
      <c r="Y335" s="64" t="s">
        <v>163</v>
      </c>
      <c r="Z335" s="64" t="s">
        <v>163</v>
      </c>
      <c r="AA335" s="64" t="b">
        <f t="shared" si="106"/>
        <v>1</v>
      </c>
      <c r="AB335" s="64" t="str">
        <f t="shared" si="107"/>
        <v>No</v>
      </c>
      <c r="AC335" s="64" t="str">
        <f t="shared" si="107"/>
        <v>Yes</v>
      </c>
      <c r="AD335" s="64" t="str">
        <f t="shared" si="102"/>
        <v>Yes</v>
      </c>
      <c r="AE335" s="66">
        <f t="shared" si="108"/>
        <v>0.08</v>
      </c>
      <c r="AF335" s="66">
        <f t="shared" si="108"/>
        <v>0.11</v>
      </c>
      <c r="AG335" s="64">
        <f t="shared" si="109"/>
        <v>4143.5604932285833</v>
      </c>
      <c r="AH335" s="64">
        <f t="shared" si="109"/>
        <v>28779.670874613978</v>
      </c>
      <c r="AI335" s="64">
        <f t="shared" si="103"/>
        <v>32923.231367842563</v>
      </c>
      <c r="AJ335" s="66">
        <v>0</v>
      </c>
      <c r="AK335" s="66">
        <v>0.09</v>
      </c>
      <c r="AL335" s="64">
        <f t="shared" si="110"/>
        <v>0</v>
      </c>
      <c r="AM335" s="64">
        <f t="shared" si="110"/>
        <v>23547.003442865982</v>
      </c>
      <c r="AN335" s="66">
        <f t="shared" si="111"/>
        <v>0.03</v>
      </c>
      <c r="AO335" s="66">
        <f t="shared" si="111"/>
        <v>0.3</v>
      </c>
      <c r="AP335" s="68">
        <f>IFERROR(INDEX('Encounters and MCO Fees'!Q:Q,MATCH(A:A,'Encounters and MCO Fees'!G:G,0)),0)</f>
        <v>80043.846661180651</v>
      </c>
      <c r="AQ335" s="68">
        <f>IFERROR(INDEX('Encounters and MCO Fees'!R:R,MATCH(A:A,'Encounters and MCO Fees'!G:G,0)),0)</f>
        <v>4911.4805586226248</v>
      </c>
      <c r="AR335" s="68">
        <f t="shared" si="104"/>
        <v>84955.327219803279</v>
      </c>
      <c r="AS335" s="69">
        <f t="shared" si="105"/>
        <v>33994.024633732093</v>
      </c>
      <c r="AT335" s="69">
        <f>AS335*INDEX('IGT Commitment Suggestions'!H:H,MATCH(G:G,'IGT Commitment Suggestions'!A:A,0))</f>
        <v>16465.86642407177</v>
      </c>
      <c r="AU335" s="105">
        <f t="shared" si="112"/>
        <v>3268.39</v>
      </c>
    </row>
    <row r="336" spans="1:47" x14ac:dyDescent="0.2">
      <c r="A336" s="60" t="s">
        <v>1180</v>
      </c>
      <c r="B336" s="61" t="s">
        <v>1180</v>
      </c>
      <c r="C336" s="61" t="s">
        <v>1181</v>
      </c>
      <c r="D336" s="62" t="s">
        <v>1181</v>
      </c>
      <c r="E336" s="63" t="s">
        <v>1182</v>
      </c>
      <c r="F336" s="62" t="s">
        <v>621</v>
      </c>
      <c r="G336" s="62" t="s">
        <v>29</v>
      </c>
      <c r="H336" s="62" t="str">
        <f t="shared" si="95"/>
        <v>Rural MRSA Central</v>
      </c>
      <c r="I336" s="64">
        <f>INDEX('Encounters and MCO Fees'!N:N,MATCH(A:A,'Encounters and MCO Fees'!G:G,0))</f>
        <v>42274.914945141718</v>
      </c>
      <c r="J336" s="64">
        <f>INDEX('Encounters and MCO Fees'!M:M,MATCH(A:A,'Encounters and MCO Fees'!G:G,0))</f>
        <v>196851.97020681427</v>
      </c>
      <c r="K336" s="64">
        <f t="shared" si="96"/>
        <v>239126.885151956</v>
      </c>
      <c r="L336" s="64">
        <v>17405.907714466077</v>
      </c>
      <c r="M336" s="64">
        <v>18777.891442030261</v>
      </c>
      <c r="N336" s="64">
        <f t="shared" si="97"/>
        <v>36183.799156496338</v>
      </c>
      <c r="O336" s="64">
        <v>-16636.949382783336</v>
      </c>
      <c r="P336" s="64">
        <v>-14789.588939422727</v>
      </c>
      <c r="Q336" s="64">
        <f t="shared" si="98"/>
        <v>-31426.538322206063</v>
      </c>
      <c r="R336" s="64" t="str">
        <f t="shared" si="99"/>
        <v>No</v>
      </c>
      <c r="S336" s="65" t="str">
        <f t="shared" si="99"/>
        <v>No</v>
      </c>
      <c r="T336" s="66">
        <f>ROUND(INDEX(Summary!H:H,MATCH(H:H,Summary!A:A,0)),2)</f>
        <v>0.1</v>
      </c>
      <c r="U336" s="66">
        <f>ROUND(INDEX(Summary!I:I,MATCH(H:H,Summary!A:A,0)),2)</f>
        <v>0.12</v>
      </c>
      <c r="V336" s="67">
        <f t="shared" si="100"/>
        <v>4227.4914945141718</v>
      </c>
      <c r="W336" s="67">
        <f t="shared" si="100"/>
        <v>23622.236424817711</v>
      </c>
      <c r="X336" s="64">
        <f t="shared" si="101"/>
        <v>27849.727919331883</v>
      </c>
      <c r="Y336" s="64" t="s">
        <v>163</v>
      </c>
      <c r="Z336" s="64" t="s">
        <v>163</v>
      </c>
      <c r="AA336" s="64" t="b">
        <f t="shared" si="106"/>
        <v>1</v>
      </c>
      <c r="AB336" s="64" t="str">
        <f t="shared" si="107"/>
        <v>No</v>
      </c>
      <c r="AC336" s="64" t="str">
        <f t="shared" si="107"/>
        <v>No</v>
      </c>
      <c r="AD336" s="64" t="str">
        <f t="shared" si="102"/>
        <v>No</v>
      </c>
      <c r="AE336" s="66">
        <f t="shared" si="108"/>
        <v>0</v>
      </c>
      <c r="AF336" s="66">
        <f t="shared" si="108"/>
        <v>0</v>
      </c>
      <c r="AG336" s="64">
        <f t="shared" si="109"/>
        <v>0</v>
      </c>
      <c r="AH336" s="64">
        <f t="shared" si="109"/>
        <v>0</v>
      </c>
      <c r="AI336" s="64">
        <f t="shared" si="103"/>
        <v>0</v>
      </c>
      <c r="AJ336" s="66">
        <v>0</v>
      </c>
      <c r="AK336" s="66">
        <v>0</v>
      </c>
      <c r="AL336" s="64">
        <f t="shared" si="110"/>
        <v>0</v>
      </c>
      <c r="AM336" s="64">
        <f t="shared" si="110"/>
        <v>0</v>
      </c>
      <c r="AN336" s="66">
        <f t="shared" si="111"/>
        <v>0.1</v>
      </c>
      <c r="AO336" s="66">
        <f t="shared" si="111"/>
        <v>0.12</v>
      </c>
      <c r="AP336" s="68">
        <f>IFERROR(INDEX('Encounters and MCO Fees'!Q:Q,MATCH(A:A,'Encounters and MCO Fees'!G:G,0)),0)</f>
        <v>27849.727919331883</v>
      </c>
      <c r="AQ336" s="68">
        <f>IFERROR(INDEX('Encounters and MCO Fees'!R:R,MATCH(A:A,'Encounters and MCO Fees'!G:G,0)),0)</f>
        <v>1741.0843285638396</v>
      </c>
      <c r="AR336" s="68">
        <f t="shared" si="104"/>
        <v>29590.812247895723</v>
      </c>
      <c r="AS336" s="69">
        <f t="shared" si="105"/>
        <v>11840.467612872997</v>
      </c>
      <c r="AT336" s="69">
        <f>AS336*INDEX('IGT Commitment Suggestions'!H:H,MATCH(G:G,'IGT Commitment Suggestions'!A:A,0))</f>
        <v>5514.6011682244307</v>
      </c>
      <c r="AU336" s="105">
        <f t="shared" si="112"/>
        <v>1094.6199999999999</v>
      </c>
    </row>
    <row r="337" spans="1:47" x14ac:dyDescent="0.2">
      <c r="A337" s="60" t="s">
        <v>1183</v>
      </c>
      <c r="B337" s="61" t="s">
        <v>1183</v>
      </c>
      <c r="C337" s="61" t="s">
        <v>1184</v>
      </c>
      <c r="D337" s="62" t="s">
        <v>1184</v>
      </c>
      <c r="E337" s="63" t="s">
        <v>1185</v>
      </c>
      <c r="F337" s="62" t="s">
        <v>621</v>
      </c>
      <c r="G337" s="62" t="s">
        <v>27</v>
      </c>
      <c r="H337" s="62" t="str">
        <f t="shared" si="95"/>
        <v>Rural Jefferson</v>
      </c>
      <c r="I337" s="64">
        <f>INDEX('Encounters and MCO Fees'!N:N,MATCH(A:A,'Encounters and MCO Fees'!G:G,0))</f>
        <v>51199.952033036636</v>
      </c>
      <c r="J337" s="64">
        <f>INDEX('Encounters and MCO Fees'!M:M,MATCH(A:A,'Encounters and MCO Fees'!G:G,0))</f>
        <v>362271.88174641761</v>
      </c>
      <c r="K337" s="64">
        <f t="shared" si="96"/>
        <v>413471.83377945423</v>
      </c>
      <c r="L337" s="64">
        <v>7436.3682781110456</v>
      </c>
      <c r="M337" s="64">
        <v>191090.53662782439</v>
      </c>
      <c r="N337" s="64">
        <f t="shared" si="97"/>
        <v>198526.90490593543</v>
      </c>
      <c r="O337" s="64">
        <v>3297.5607997383722</v>
      </c>
      <c r="P337" s="64">
        <v>238871.19802481661</v>
      </c>
      <c r="Q337" s="64">
        <f t="shared" si="98"/>
        <v>242168.75882455497</v>
      </c>
      <c r="R337" s="64" t="str">
        <f t="shared" si="99"/>
        <v>Yes</v>
      </c>
      <c r="S337" s="65" t="str">
        <f t="shared" si="99"/>
        <v>Yes</v>
      </c>
      <c r="T337" s="66">
        <f>ROUND(INDEX(Summary!H:H,MATCH(H:H,Summary!A:A,0)),2)</f>
        <v>0</v>
      </c>
      <c r="U337" s="66">
        <f>ROUND(INDEX(Summary!I:I,MATCH(H:H,Summary!A:A,0)),2)</f>
        <v>0.25</v>
      </c>
      <c r="V337" s="67">
        <f t="shared" si="100"/>
        <v>0</v>
      </c>
      <c r="W337" s="67">
        <f t="shared" si="100"/>
        <v>90567.970436604402</v>
      </c>
      <c r="X337" s="64">
        <f t="shared" si="101"/>
        <v>90567.970436604402</v>
      </c>
      <c r="Y337" s="64" t="s">
        <v>163</v>
      </c>
      <c r="Z337" s="64" t="s">
        <v>163</v>
      </c>
      <c r="AA337" s="64" t="b">
        <f t="shared" si="106"/>
        <v>1</v>
      </c>
      <c r="AB337" s="64" t="str">
        <f t="shared" si="107"/>
        <v>No</v>
      </c>
      <c r="AC337" s="64" t="str">
        <f t="shared" si="107"/>
        <v>Yes</v>
      </c>
      <c r="AD337" s="64" t="str">
        <f t="shared" si="102"/>
        <v>Yes</v>
      </c>
      <c r="AE337" s="66">
        <f t="shared" si="108"/>
        <v>0.04</v>
      </c>
      <c r="AF337" s="66">
        <f t="shared" si="108"/>
        <v>0.28999999999999998</v>
      </c>
      <c r="AG337" s="64">
        <f t="shared" si="109"/>
        <v>2047.9980813214654</v>
      </c>
      <c r="AH337" s="64">
        <f t="shared" si="109"/>
        <v>105058.8457064611</v>
      </c>
      <c r="AI337" s="64">
        <f t="shared" si="103"/>
        <v>107106.84378778256</v>
      </c>
      <c r="AJ337" s="66">
        <v>0</v>
      </c>
      <c r="AK337" s="66">
        <v>0.28000000000000003</v>
      </c>
      <c r="AL337" s="64">
        <f t="shared" si="110"/>
        <v>0</v>
      </c>
      <c r="AM337" s="64">
        <f t="shared" si="110"/>
        <v>101436.12688899694</v>
      </c>
      <c r="AN337" s="66">
        <f t="shared" si="111"/>
        <v>0</v>
      </c>
      <c r="AO337" s="66">
        <f t="shared" si="111"/>
        <v>0.53</v>
      </c>
      <c r="AP337" s="68">
        <f>IFERROR(INDEX('Encounters and MCO Fees'!Q:Q,MATCH(A:A,'Encounters and MCO Fees'!G:G,0)),0)</f>
        <v>192004.09732560135</v>
      </c>
      <c r="AQ337" s="68">
        <f>IFERROR(INDEX('Encounters and MCO Fees'!R:R,MATCH(A:A,'Encounters and MCO Fees'!G:G,0)),0)</f>
        <v>11846.047874604581</v>
      </c>
      <c r="AR337" s="68">
        <f t="shared" si="104"/>
        <v>203850.14520020594</v>
      </c>
      <c r="AS337" s="69">
        <f t="shared" si="105"/>
        <v>81568.597100410421</v>
      </c>
      <c r="AT337" s="69">
        <f>AS337*INDEX('IGT Commitment Suggestions'!H:H,MATCH(G:G,'IGT Commitment Suggestions'!A:A,0))</f>
        <v>39719.154132501062</v>
      </c>
      <c r="AU337" s="105">
        <f t="shared" si="112"/>
        <v>7884.04</v>
      </c>
    </row>
    <row r="338" spans="1:47" x14ac:dyDescent="0.2">
      <c r="A338" s="60" t="s">
        <v>1186</v>
      </c>
      <c r="B338" s="61" t="s">
        <v>1186</v>
      </c>
      <c r="C338" s="61" t="s">
        <v>1187</v>
      </c>
      <c r="D338" s="62" t="s">
        <v>1187</v>
      </c>
      <c r="E338" s="63" t="s">
        <v>1188</v>
      </c>
      <c r="F338" s="62" t="s">
        <v>621</v>
      </c>
      <c r="G338" s="62" t="s">
        <v>29</v>
      </c>
      <c r="H338" s="62" t="str">
        <f t="shared" si="95"/>
        <v>Rural MRSA Central</v>
      </c>
      <c r="I338" s="64">
        <f>INDEX('Encounters and MCO Fees'!N:N,MATCH(A:A,'Encounters and MCO Fees'!G:G,0))</f>
        <v>25228.734897847597</v>
      </c>
      <c r="J338" s="64">
        <f>INDEX('Encounters and MCO Fees'!M:M,MATCH(A:A,'Encounters and MCO Fees'!G:G,0))</f>
        <v>260829.88031149068</v>
      </c>
      <c r="K338" s="64">
        <f t="shared" si="96"/>
        <v>286058.61520933826</v>
      </c>
      <c r="L338" s="64">
        <v>15302.660402866732</v>
      </c>
      <c r="M338" s="64">
        <v>113667.93528653709</v>
      </c>
      <c r="N338" s="64">
        <f t="shared" si="97"/>
        <v>128970.59568940382</v>
      </c>
      <c r="O338" s="64">
        <v>8176.0849163961793</v>
      </c>
      <c r="P338" s="64">
        <v>132244.81508246466</v>
      </c>
      <c r="Q338" s="64">
        <f t="shared" si="98"/>
        <v>140420.89999886084</v>
      </c>
      <c r="R338" s="64" t="str">
        <f t="shared" si="99"/>
        <v>Yes</v>
      </c>
      <c r="S338" s="65" t="str">
        <f t="shared" si="99"/>
        <v>Yes</v>
      </c>
      <c r="T338" s="66">
        <f>ROUND(INDEX(Summary!H:H,MATCH(H:H,Summary!A:A,0)),2)</f>
        <v>0.1</v>
      </c>
      <c r="U338" s="66">
        <f>ROUND(INDEX(Summary!I:I,MATCH(H:H,Summary!A:A,0)),2)</f>
        <v>0.12</v>
      </c>
      <c r="V338" s="67">
        <f t="shared" si="100"/>
        <v>2522.8734897847598</v>
      </c>
      <c r="W338" s="67">
        <f t="shared" si="100"/>
        <v>31299.585637378881</v>
      </c>
      <c r="X338" s="64">
        <f t="shared" si="101"/>
        <v>33822.459127163638</v>
      </c>
      <c r="Y338" s="64" t="s">
        <v>163</v>
      </c>
      <c r="Z338" s="64" t="s">
        <v>163</v>
      </c>
      <c r="AA338" s="64" t="b">
        <f t="shared" si="106"/>
        <v>1</v>
      </c>
      <c r="AB338" s="64" t="str">
        <f t="shared" si="107"/>
        <v>Yes</v>
      </c>
      <c r="AC338" s="64" t="str">
        <f t="shared" si="107"/>
        <v>Yes</v>
      </c>
      <c r="AD338" s="64" t="str">
        <f t="shared" si="102"/>
        <v>Yes</v>
      </c>
      <c r="AE338" s="66">
        <f t="shared" si="108"/>
        <v>0.16</v>
      </c>
      <c r="AF338" s="66">
        <f t="shared" si="108"/>
        <v>0.27</v>
      </c>
      <c r="AG338" s="64">
        <f t="shared" si="109"/>
        <v>4036.5975836556154</v>
      </c>
      <c r="AH338" s="64">
        <f t="shared" si="109"/>
        <v>70424.067684102483</v>
      </c>
      <c r="AI338" s="64">
        <f t="shared" si="103"/>
        <v>74460.665267758101</v>
      </c>
      <c r="AJ338" s="66">
        <v>0.08</v>
      </c>
      <c r="AK338" s="66">
        <v>0.26</v>
      </c>
      <c r="AL338" s="64">
        <f t="shared" si="110"/>
        <v>2018.2987918278077</v>
      </c>
      <c r="AM338" s="64">
        <f t="shared" si="110"/>
        <v>67815.768880987584</v>
      </c>
      <c r="AN338" s="66">
        <f t="shared" si="111"/>
        <v>0.18</v>
      </c>
      <c r="AO338" s="66">
        <f t="shared" si="111"/>
        <v>0.38</v>
      </c>
      <c r="AP338" s="68">
        <f>IFERROR(INDEX('Encounters and MCO Fees'!Q:Q,MATCH(A:A,'Encounters and MCO Fees'!G:G,0)),0)</f>
        <v>103656.52679997902</v>
      </c>
      <c r="AQ338" s="68">
        <f>IFERROR(INDEX('Encounters and MCO Fees'!R:R,MATCH(A:A,'Encounters and MCO Fees'!G:G,0)),0)</f>
        <v>6405.1842317485225</v>
      </c>
      <c r="AR338" s="68">
        <f t="shared" si="104"/>
        <v>110061.71103172755</v>
      </c>
      <c r="AS338" s="69">
        <f t="shared" si="105"/>
        <v>44040.093052235468</v>
      </c>
      <c r="AT338" s="69">
        <f>AS338*INDEX('IGT Commitment Suggestions'!H:H,MATCH(G:G,'IGT Commitment Suggestions'!A:A,0))</f>
        <v>20511.313956091417</v>
      </c>
      <c r="AU338" s="105">
        <f t="shared" si="112"/>
        <v>4071.39</v>
      </c>
    </row>
    <row r="339" spans="1:47" x14ac:dyDescent="0.2">
      <c r="A339" s="60" t="s">
        <v>1189</v>
      </c>
      <c r="B339" s="61" t="s">
        <v>1189</v>
      </c>
      <c r="C339" s="61" t="s">
        <v>1190</v>
      </c>
      <c r="D339" s="62" t="s">
        <v>1190</v>
      </c>
      <c r="E339" s="63" t="s">
        <v>1191</v>
      </c>
      <c r="F339" s="62" t="s">
        <v>621</v>
      </c>
      <c r="G339" s="62" t="s">
        <v>27</v>
      </c>
      <c r="H339" s="62" t="str">
        <f t="shared" si="95"/>
        <v>Rural Jefferson</v>
      </c>
      <c r="I339" s="64">
        <f>INDEX('Encounters and MCO Fees'!N:N,MATCH(A:A,'Encounters and MCO Fees'!G:G,0))</f>
        <v>12282.466095262931</v>
      </c>
      <c r="J339" s="64">
        <f>INDEX('Encounters and MCO Fees'!M:M,MATCH(A:A,'Encounters and MCO Fees'!G:G,0))</f>
        <v>162480.29558811916</v>
      </c>
      <c r="K339" s="64">
        <f t="shared" si="96"/>
        <v>174762.76168338209</v>
      </c>
      <c r="L339" s="64">
        <v>12794.852722003587</v>
      </c>
      <c r="M339" s="64">
        <v>-50140.292635605503</v>
      </c>
      <c r="N339" s="64">
        <f t="shared" si="97"/>
        <v>-37345.43991360192</v>
      </c>
      <c r="O339" s="64">
        <v>-12188.486195019215</v>
      </c>
      <c r="P339" s="64">
        <v>1631.7908172487805</v>
      </c>
      <c r="Q339" s="64">
        <f t="shared" si="98"/>
        <v>-10556.695377770435</v>
      </c>
      <c r="R339" s="64" t="str">
        <f t="shared" si="99"/>
        <v>No</v>
      </c>
      <c r="S339" s="65" t="str">
        <f t="shared" si="99"/>
        <v>Yes</v>
      </c>
      <c r="T339" s="66">
        <f>ROUND(INDEX(Summary!H:H,MATCH(H:H,Summary!A:A,0)),2)</f>
        <v>0</v>
      </c>
      <c r="U339" s="66">
        <f>ROUND(INDEX(Summary!I:I,MATCH(H:H,Summary!A:A,0)),2)</f>
        <v>0.25</v>
      </c>
      <c r="V339" s="67">
        <f t="shared" si="100"/>
        <v>0</v>
      </c>
      <c r="W339" s="67">
        <f t="shared" si="100"/>
        <v>40620.07389702979</v>
      </c>
      <c r="X339" s="64">
        <f t="shared" si="101"/>
        <v>40620.07389702979</v>
      </c>
      <c r="Y339" s="64" t="s">
        <v>163</v>
      </c>
      <c r="Z339" s="64" t="s">
        <v>163</v>
      </c>
      <c r="AA339" s="64" t="b">
        <f t="shared" si="106"/>
        <v>1</v>
      </c>
      <c r="AB339" s="64" t="str">
        <f t="shared" si="107"/>
        <v>No</v>
      </c>
      <c r="AC339" s="64" t="str">
        <f t="shared" si="107"/>
        <v>No</v>
      </c>
      <c r="AD339" s="64" t="str">
        <f t="shared" si="102"/>
        <v>No</v>
      </c>
      <c r="AE339" s="66">
        <f t="shared" si="108"/>
        <v>0</v>
      </c>
      <c r="AF339" s="66">
        <f t="shared" si="108"/>
        <v>0</v>
      </c>
      <c r="AG339" s="64">
        <f t="shared" si="109"/>
        <v>0</v>
      </c>
      <c r="AH339" s="64">
        <f t="shared" si="109"/>
        <v>0</v>
      </c>
      <c r="AI339" s="64">
        <f t="shared" si="103"/>
        <v>0</v>
      </c>
      <c r="AJ339" s="66">
        <v>0</v>
      </c>
      <c r="AK339" s="66">
        <v>0</v>
      </c>
      <c r="AL339" s="64">
        <f t="shared" si="110"/>
        <v>0</v>
      </c>
      <c r="AM339" s="64">
        <f t="shared" si="110"/>
        <v>0</v>
      </c>
      <c r="AN339" s="66">
        <f t="shared" si="111"/>
        <v>0</v>
      </c>
      <c r="AO339" s="66">
        <f t="shared" si="111"/>
        <v>0.25</v>
      </c>
      <c r="AP339" s="68">
        <f>IFERROR(INDEX('Encounters and MCO Fees'!Q:Q,MATCH(A:A,'Encounters and MCO Fees'!G:G,0)),0)</f>
        <v>40620.07389702979</v>
      </c>
      <c r="AQ339" s="68">
        <f>IFERROR(INDEX('Encounters and MCO Fees'!R:R,MATCH(A:A,'Encounters and MCO Fees'!G:G,0)),0)</f>
        <v>2493.978055837671</v>
      </c>
      <c r="AR339" s="68">
        <f t="shared" si="104"/>
        <v>43114.051952867463</v>
      </c>
      <c r="AS339" s="69">
        <f t="shared" si="105"/>
        <v>17251.656748420388</v>
      </c>
      <c r="AT339" s="69">
        <f>AS339*INDEX('IGT Commitment Suggestions'!H:H,MATCH(G:G,'IGT Commitment Suggestions'!A:A,0))</f>
        <v>8400.5516557800856</v>
      </c>
      <c r="AU339" s="105">
        <f t="shared" si="112"/>
        <v>1667.46</v>
      </c>
    </row>
    <row r="340" spans="1:47" x14ac:dyDescent="0.2">
      <c r="A340" s="60" t="s">
        <v>1192</v>
      </c>
      <c r="B340" s="61" t="s">
        <v>1192</v>
      </c>
      <c r="C340" s="61" t="s">
        <v>1193</v>
      </c>
      <c r="D340" s="62" t="s">
        <v>1193</v>
      </c>
      <c r="E340" s="63" t="s">
        <v>1194</v>
      </c>
      <c r="F340" s="62" t="s">
        <v>621</v>
      </c>
      <c r="G340" s="62" t="s">
        <v>31</v>
      </c>
      <c r="H340" s="62" t="str">
        <f t="shared" si="95"/>
        <v>Rural MRSA West</v>
      </c>
      <c r="I340" s="64">
        <f>INDEX('Encounters and MCO Fees'!N:N,MATCH(A:A,'Encounters and MCO Fees'!G:G,0))</f>
        <v>6829.6579270899656</v>
      </c>
      <c r="J340" s="64">
        <f>INDEX('Encounters and MCO Fees'!M:M,MATCH(A:A,'Encounters and MCO Fees'!G:G,0))</f>
        <v>118525.56614654968</v>
      </c>
      <c r="K340" s="64">
        <f t="shared" si="96"/>
        <v>125355.22407363965</v>
      </c>
      <c r="L340" s="64">
        <v>23545.604407116651</v>
      </c>
      <c r="M340" s="64">
        <v>-31902.148421598147</v>
      </c>
      <c r="N340" s="64">
        <f t="shared" si="97"/>
        <v>-8356.5440144814966</v>
      </c>
      <c r="O340" s="64">
        <v>5367.3961431360622</v>
      </c>
      <c r="P340" s="64">
        <v>-13453.404347449221</v>
      </c>
      <c r="Q340" s="64">
        <f t="shared" si="98"/>
        <v>-8086.0082043131588</v>
      </c>
      <c r="R340" s="64" t="str">
        <f t="shared" si="99"/>
        <v>Yes</v>
      </c>
      <c r="S340" s="65" t="str">
        <f t="shared" si="99"/>
        <v>No</v>
      </c>
      <c r="T340" s="66">
        <f>ROUND(INDEX(Summary!H:H,MATCH(H:H,Summary!A:A,0)),2)</f>
        <v>0.03</v>
      </c>
      <c r="U340" s="66">
        <f>ROUND(INDEX(Summary!I:I,MATCH(H:H,Summary!A:A,0)),2)</f>
        <v>0.21</v>
      </c>
      <c r="V340" s="67">
        <f t="shared" si="100"/>
        <v>204.88973781269897</v>
      </c>
      <c r="W340" s="67">
        <f t="shared" si="100"/>
        <v>24890.368890775433</v>
      </c>
      <c r="X340" s="64">
        <f t="shared" si="101"/>
        <v>25095.258628588133</v>
      </c>
      <c r="Y340" s="64" t="s">
        <v>163</v>
      </c>
      <c r="Z340" s="64" t="s">
        <v>163</v>
      </c>
      <c r="AA340" s="64" t="b">
        <f t="shared" si="106"/>
        <v>1</v>
      </c>
      <c r="AB340" s="64" t="str">
        <f t="shared" si="107"/>
        <v>No</v>
      </c>
      <c r="AC340" s="64" t="str">
        <f t="shared" si="107"/>
        <v>No</v>
      </c>
      <c r="AD340" s="64" t="str">
        <f t="shared" si="102"/>
        <v>Yes</v>
      </c>
      <c r="AE340" s="66">
        <f t="shared" si="108"/>
        <v>0.53</v>
      </c>
      <c r="AF340" s="66">
        <f t="shared" si="108"/>
        <v>0</v>
      </c>
      <c r="AG340" s="64">
        <f t="shared" si="109"/>
        <v>3619.7187013576818</v>
      </c>
      <c r="AH340" s="64">
        <f t="shared" si="109"/>
        <v>0</v>
      </c>
      <c r="AI340" s="64">
        <f t="shared" si="103"/>
        <v>3619.7187013576818</v>
      </c>
      <c r="AJ340" s="66">
        <v>0</v>
      </c>
      <c r="AK340" s="66">
        <v>0</v>
      </c>
      <c r="AL340" s="64">
        <f t="shared" si="110"/>
        <v>0</v>
      </c>
      <c r="AM340" s="64">
        <f t="shared" si="110"/>
        <v>0</v>
      </c>
      <c r="AN340" s="66">
        <f t="shared" si="111"/>
        <v>0.03</v>
      </c>
      <c r="AO340" s="66">
        <f t="shared" si="111"/>
        <v>0.21</v>
      </c>
      <c r="AP340" s="68">
        <f>IFERROR(INDEX('Encounters and MCO Fees'!Q:Q,MATCH(A:A,'Encounters and MCO Fees'!G:G,0)),0)</f>
        <v>25095.258628588133</v>
      </c>
      <c r="AQ340" s="68">
        <f>IFERROR(INDEX('Encounters and MCO Fees'!R:R,MATCH(A:A,'Encounters and MCO Fees'!G:G,0)),0)</f>
        <v>1541.9253898941161</v>
      </c>
      <c r="AR340" s="68">
        <f t="shared" si="104"/>
        <v>26637.18401848225</v>
      </c>
      <c r="AS340" s="69">
        <f t="shared" si="105"/>
        <v>10658.60281315549</v>
      </c>
      <c r="AT340" s="69">
        <f>AS340*INDEX('IGT Commitment Suggestions'!H:H,MATCH(G:G,'IGT Commitment Suggestions'!A:A,0))</f>
        <v>5162.7641057394258</v>
      </c>
      <c r="AU340" s="105">
        <f t="shared" si="112"/>
        <v>1024.78</v>
      </c>
    </row>
    <row r="341" spans="1:47" x14ac:dyDescent="0.2">
      <c r="A341" s="60" t="s">
        <v>1195</v>
      </c>
      <c r="B341" s="61" t="s">
        <v>1195</v>
      </c>
      <c r="C341" s="61" t="s">
        <v>1196</v>
      </c>
      <c r="D341" s="62" t="s">
        <v>1196</v>
      </c>
      <c r="E341" s="63" t="s">
        <v>1197</v>
      </c>
      <c r="F341" s="62" t="s">
        <v>621</v>
      </c>
      <c r="G341" s="62" t="s">
        <v>31</v>
      </c>
      <c r="H341" s="62" t="str">
        <f t="shared" si="95"/>
        <v>Rural MRSA West</v>
      </c>
      <c r="I341" s="64">
        <f>INDEX('Encounters and MCO Fees'!N:N,MATCH(A:A,'Encounters and MCO Fees'!G:G,0))</f>
        <v>14459.514702657269</v>
      </c>
      <c r="J341" s="64">
        <f>INDEX('Encounters and MCO Fees'!M:M,MATCH(A:A,'Encounters and MCO Fees'!G:G,0))</f>
        <v>184027.80118084062</v>
      </c>
      <c r="K341" s="64">
        <f t="shared" si="96"/>
        <v>198487.31588349788</v>
      </c>
      <c r="L341" s="64">
        <v>7157.9765883105429</v>
      </c>
      <c r="M341" s="64">
        <v>47093.878739842621</v>
      </c>
      <c r="N341" s="64">
        <f t="shared" si="97"/>
        <v>54251.855328153164</v>
      </c>
      <c r="O341" s="64">
        <v>-5349.4977239528644</v>
      </c>
      <c r="P341" s="64">
        <v>88685.256267737015</v>
      </c>
      <c r="Q341" s="64">
        <f t="shared" si="98"/>
        <v>83335.758543784148</v>
      </c>
      <c r="R341" s="64" t="str">
        <f t="shared" si="99"/>
        <v>No</v>
      </c>
      <c r="S341" s="65" t="str">
        <f t="shared" si="99"/>
        <v>Yes</v>
      </c>
      <c r="T341" s="66">
        <f>ROUND(INDEX(Summary!H:H,MATCH(H:H,Summary!A:A,0)),2)</f>
        <v>0.03</v>
      </c>
      <c r="U341" s="66">
        <f>ROUND(INDEX(Summary!I:I,MATCH(H:H,Summary!A:A,0)),2)</f>
        <v>0.21</v>
      </c>
      <c r="V341" s="67">
        <f t="shared" si="100"/>
        <v>433.78544107971805</v>
      </c>
      <c r="W341" s="67">
        <f t="shared" si="100"/>
        <v>38645.838247976528</v>
      </c>
      <c r="X341" s="64">
        <f t="shared" si="101"/>
        <v>39079.623689056243</v>
      </c>
      <c r="Y341" s="64" t="s">
        <v>163</v>
      </c>
      <c r="Z341" s="64" t="s">
        <v>163</v>
      </c>
      <c r="AA341" s="64" t="b">
        <f t="shared" si="106"/>
        <v>1</v>
      </c>
      <c r="AB341" s="64" t="str">
        <f t="shared" si="107"/>
        <v>No</v>
      </c>
      <c r="AC341" s="64" t="str">
        <f t="shared" si="107"/>
        <v>Yes</v>
      </c>
      <c r="AD341" s="64" t="str">
        <f t="shared" si="102"/>
        <v>Yes</v>
      </c>
      <c r="AE341" s="66">
        <f t="shared" si="108"/>
        <v>0</v>
      </c>
      <c r="AF341" s="66">
        <f t="shared" si="108"/>
        <v>0.19</v>
      </c>
      <c r="AG341" s="64">
        <f t="shared" si="109"/>
        <v>0</v>
      </c>
      <c r="AH341" s="64">
        <f t="shared" si="109"/>
        <v>34965.282224359718</v>
      </c>
      <c r="AI341" s="64">
        <f t="shared" si="103"/>
        <v>34965.282224359718</v>
      </c>
      <c r="AJ341" s="66">
        <v>0</v>
      </c>
      <c r="AK341" s="66">
        <v>0.15</v>
      </c>
      <c r="AL341" s="64">
        <f t="shared" si="110"/>
        <v>0</v>
      </c>
      <c r="AM341" s="64">
        <f t="shared" si="110"/>
        <v>27604.170177126092</v>
      </c>
      <c r="AN341" s="66">
        <f t="shared" si="111"/>
        <v>0.03</v>
      </c>
      <c r="AO341" s="66">
        <f t="shared" si="111"/>
        <v>0.36</v>
      </c>
      <c r="AP341" s="68">
        <f>IFERROR(INDEX('Encounters and MCO Fees'!Q:Q,MATCH(A:A,'Encounters and MCO Fees'!G:G,0)),0)</f>
        <v>66683.793866182328</v>
      </c>
      <c r="AQ341" s="68">
        <f>IFERROR(INDEX('Encounters and MCO Fees'!R:R,MATCH(A:A,'Encounters and MCO Fees'!G:G,0)),0)</f>
        <v>4075.3007014419022</v>
      </c>
      <c r="AR341" s="68">
        <f t="shared" si="104"/>
        <v>70759.094567624226</v>
      </c>
      <c r="AS341" s="69">
        <f t="shared" si="105"/>
        <v>28313.544100289164</v>
      </c>
      <c r="AT341" s="69">
        <f>AS341*INDEX('IGT Commitment Suggestions'!H:H,MATCH(G:G,'IGT Commitment Suggestions'!A:A,0))</f>
        <v>13714.38187065417</v>
      </c>
      <c r="AU341" s="105">
        <f t="shared" si="112"/>
        <v>2722.23</v>
      </c>
    </row>
    <row r="342" spans="1:47" x14ac:dyDescent="0.2">
      <c r="A342" s="60" t="s">
        <v>1198</v>
      </c>
      <c r="B342" s="61" t="s">
        <v>1198</v>
      </c>
      <c r="C342" s="61" t="s">
        <v>1199</v>
      </c>
      <c r="D342" s="62" t="s">
        <v>1199</v>
      </c>
      <c r="E342" s="63" t="s">
        <v>1200</v>
      </c>
      <c r="F342" s="62" t="s">
        <v>621</v>
      </c>
      <c r="G342" s="62" t="s">
        <v>31</v>
      </c>
      <c r="H342" s="62" t="str">
        <f t="shared" si="95"/>
        <v>Rural MRSA West</v>
      </c>
      <c r="I342" s="64">
        <f>INDEX('Encounters and MCO Fees'!N:N,MATCH(A:A,'Encounters and MCO Fees'!G:G,0))</f>
        <v>0</v>
      </c>
      <c r="J342" s="64">
        <f>INDEX('Encounters and MCO Fees'!M:M,MATCH(A:A,'Encounters and MCO Fees'!G:G,0))</f>
        <v>224202.83695973465</v>
      </c>
      <c r="K342" s="64">
        <f t="shared" si="96"/>
        <v>224202.83695973465</v>
      </c>
      <c r="L342" s="64">
        <v>23059.194720025385</v>
      </c>
      <c r="M342" s="64">
        <v>20784.859531644863</v>
      </c>
      <c r="N342" s="64">
        <f t="shared" si="97"/>
        <v>43844.054251670248</v>
      </c>
      <c r="O342" s="64">
        <v>-6553.439100684318</v>
      </c>
      <c r="P342" s="64">
        <v>-6029.7617949633059</v>
      </c>
      <c r="Q342" s="64">
        <f t="shared" si="98"/>
        <v>-12583.200895647624</v>
      </c>
      <c r="R342" s="64" t="str">
        <f t="shared" si="99"/>
        <v>No</v>
      </c>
      <c r="S342" s="65" t="str">
        <f t="shared" si="99"/>
        <v>No</v>
      </c>
      <c r="T342" s="66">
        <f>ROUND(INDEX(Summary!H:H,MATCH(H:H,Summary!A:A,0)),2)</f>
        <v>0.03</v>
      </c>
      <c r="U342" s="66">
        <f>ROUND(INDEX(Summary!I:I,MATCH(H:H,Summary!A:A,0)),2)</f>
        <v>0.21</v>
      </c>
      <c r="V342" s="67">
        <f t="shared" si="100"/>
        <v>0</v>
      </c>
      <c r="W342" s="67">
        <f t="shared" si="100"/>
        <v>47082.595761544275</v>
      </c>
      <c r="X342" s="64">
        <f t="shared" si="101"/>
        <v>47082.595761544275</v>
      </c>
      <c r="Y342" s="64" t="s">
        <v>163</v>
      </c>
      <c r="Z342" s="64" t="s">
        <v>163</v>
      </c>
      <c r="AA342" s="64" t="b">
        <f t="shared" si="106"/>
        <v>1</v>
      </c>
      <c r="AB342" s="64" t="str">
        <f t="shared" si="107"/>
        <v>No</v>
      </c>
      <c r="AC342" s="64" t="str">
        <f t="shared" si="107"/>
        <v>No</v>
      </c>
      <c r="AD342" s="64" t="str">
        <f t="shared" si="102"/>
        <v>No</v>
      </c>
      <c r="AE342" s="66">
        <f t="shared" si="108"/>
        <v>0</v>
      </c>
      <c r="AF342" s="66">
        <f t="shared" si="108"/>
        <v>0</v>
      </c>
      <c r="AG342" s="64">
        <f t="shared" si="109"/>
        <v>0</v>
      </c>
      <c r="AH342" s="64">
        <f t="shared" si="109"/>
        <v>0</v>
      </c>
      <c r="AI342" s="64">
        <f t="shared" si="103"/>
        <v>0</v>
      </c>
      <c r="AJ342" s="66">
        <v>0</v>
      </c>
      <c r="AK342" s="66">
        <v>0</v>
      </c>
      <c r="AL342" s="64">
        <f t="shared" si="110"/>
        <v>0</v>
      </c>
      <c r="AM342" s="64">
        <f t="shared" si="110"/>
        <v>0</v>
      </c>
      <c r="AN342" s="66">
        <f t="shared" si="111"/>
        <v>0.03</v>
      </c>
      <c r="AO342" s="66">
        <f t="shared" si="111"/>
        <v>0.21</v>
      </c>
      <c r="AP342" s="68">
        <f>IFERROR(INDEX('Encounters and MCO Fees'!Q:Q,MATCH(A:A,'Encounters and MCO Fees'!G:G,0)),0)</f>
        <v>47082.595761544275</v>
      </c>
      <c r="AQ342" s="68">
        <f>IFERROR(INDEX('Encounters and MCO Fees'!R:R,MATCH(A:A,'Encounters and MCO Fees'!G:G,0)),0)</f>
        <v>2881.7760798888248</v>
      </c>
      <c r="AR342" s="68">
        <f t="shared" si="104"/>
        <v>49964.371841433102</v>
      </c>
      <c r="AS342" s="69">
        <f t="shared" si="105"/>
        <v>19992.743748631045</v>
      </c>
      <c r="AT342" s="69">
        <f>AS342*INDEX('IGT Commitment Suggestions'!H:H,MATCH(G:G,'IGT Commitment Suggestions'!A:A,0))</f>
        <v>9683.9915709478355</v>
      </c>
      <c r="AU342" s="105">
        <f t="shared" si="112"/>
        <v>1922.22</v>
      </c>
    </row>
    <row r="343" spans="1:47" x14ac:dyDescent="0.2">
      <c r="A343" s="60" t="s">
        <v>1201</v>
      </c>
      <c r="B343" s="61" t="s">
        <v>1201</v>
      </c>
      <c r="C343" s="61" t="s">
        <v>1202</v>
      </c>
      <c r="D343" s="63" t="s">
        <v>1202</v>
      </c>
      <c r="E343" s="72" t="s">
        <v>1203</v>
      </c>
      <c r="F343" s="62" t="s">
        <v>621</v>
      </c>
      <c r="G343" s="62" t="s">
        <v>29</v>
      </c>
      <c r="H343" s="62" t="str">
        <f t="shared" si="95"/>
        <v>Rural MRSA Central</v>
      </c>
      <c r="I343" s="64">
        <f>INDEX('Encounters and MCO Fees'!N:N,MATCH(A:A,'Encounters and MCO Fees'!G:G,0))</f>
        <v>20616.756407032568</v>
      </c>
      <c r="J343" s="64">
        <f>INDEX('Encounters and MCO Fees'!M:M,MATCH(A:A,'Encounters and MCO Fees'!G:G,0))</f>
        <v>227855.28578272049</v>
      </c>
      <c r="K343" s="64">
        <f t="shared" si="96"/>
        <v>248472.04218975306</v>
      </c>
      <c r="L343" s="64">
        <v>-1869.8049986348965</v>
      </c>
      <c r="M343" s="64">
        <v>-21112.424632930961</v>
      </c>
      <c r="N343" s="64">
        <f t="shared" si="97"/>
        <v>-22982.229631565857</v>
      </c>
      <c r="O343" s="64">
        <v>-996.52576187005707</v>
      </c>
      <c r="P343" s="64">
        <v>5225.3482941573748</v>
      </c>
      <c r="Q343" s="64">
        <f t="shared" si="98"/>
        <v>4228.8225322873177</v>
      </c>
      <c r="R343" s="64" t="str">
        <f t="shared" si="99"/>
        <v>No</v>
      </c>
      <c r="S343" s="65" t="str">
        <f t="shared" si="99"/>
        <v>Yes</v>
      </c>
      <c r="T343" s="66">
        <f>ROUND(INDEX(Summary!H:H,MATCH(H:H,Summary!A:A,0)),2)</f>
        <v>0.1</v>
      </c>
      <c r="U343" s="66">
        <f>ROUND(INDEX(Summary!I:I,MATCH(H:H,Summary!A:A,0)),2)</f>
        <v>0.12</v>
      </c>
      <c r="V343" s="67">
        <f t="shared" si="100"/>
        <v>2061.6756407032567</v>
      </c>
      <c r="W343" s="67">
        <f t="shared" si="100"/>
        <v>27342.634293926458</v>
      </c>
      <c r="X343" s="64">
        <f t="shared" si="101"/>
        <v>29404.309934629713</v>
      </c>
      <c r="Y343" s="64" t="s">
        <v>163</v>
      </c>
      <c r="Z343" s="64" t="s">
        <v>163</v>
      </c>
      <c r="AA343" s="64" t="b">
        <f t="shared" si="106"/>
        <v>1</v>
      </c>
      <c r="AB343" s="64" t="str">
        <f t="shared" si="107"/>
        <v>No</v>
      </c>
      <c r="AC343" s="64" t="str">
        <f t="shared" si="107"/>
        <v>No</v>
      </c>
      <c r="AD343" s="64" t="str">
        <f t="shared" si="102"/>
        <v>No</v>
      </c>
      <c r="AE343" s="66">
        <f t="shared" si="108"/>
        <v>0</v>
      </c>
      <c r="AF343" s="66">
        <f t="shared" si="108"/>
        <v>0</v>
      </c>
      <c r="AG343" s="64">
        <f t="shared" si="109"/>
        <v>0</v>
      </c>
      <c r="AH343" s="64">
        <f t="shared" si="109"/>
        <v>0</v>
      </c>
      <c r="AI343" s="64">
        <f t="shared" si="103"/>
        <v>0</v>
      </c>
      <c r="AJ343" s="66">
        <v>0</v>
      </c>
      <c r="AK343" s="66">
        <v>0</v>
      </c>
      <c r="AL343" s="64">
        <f t="shared" si="110"/>
        <v>0</v>
      </c>
      <c r="AM343" s="64">
        <f t="shared" si="110"/>
        <v>0</v>
      </c>
      <c r="AN343" s="66">
        <f t="shared" si="111"/>
        <v>0.1</v>
      </c>
      <c r="AO343" s="66">
        <f t="shared" si="111"/>
        <v>0.12</v>
      </c>
      <c r="AP343" s="68">
        <f>IFERROR(INDEX('Encounters and MCO Fees'!Q:Q,MATCH(A:A,'Encounters and MCO Fees'!G:G,0)),0)</f>
        <v>29404.309934629713</v>
      </c>
      <c r="AQ343" s="68">
        <f>IFERROR(INDEX('Encounters and MCO Fees'!R:R,MATCH(A:A,'Encounters and MCO Fees'!G:G,0)),0)</f>
        <v>1810.8339856191724</v>
      </c>
      <c r="AR343" s="68">
        <f t="shared" si="104"/>
        <v>31215.143920248884</v>
      </c>
      <c r="AS343" s="69">
        <f t="shared" si="105"/>
        <v>12490.42768824839</v>
      </c>
      <c r="AT343" s="69">
        <f>AS343*INDEX('IGT Commitment Suggestions'!H:H,MATCH(G:G,'IGT Commitment Suggestions'!A:A,0))</f>
        <v>5817.31476942271</v>
      </c>
      <c r="AU343" s="105">
        <f t="shared" si="112"/>
        <v>1154.71</v>
      </c>
    </row>
    <row r="344" spans="1:47" ht="23.25" x14ac:dyDescent="0.2">
      <c r="A344" s="60" t="s">
        <v>1204</v>
      </c>
      <c r="B344" s="61" t="s">
        <v>1204</v>
      </c>
      <c r="C344" s="61" t="s">
        <v>1205</v>
      </c>
      <c r="D344" s="62" t="s">
        <v>1205</v>
      </c>
      <c r="E344" s="63" t="s">
        <v>1206</v>
      </c>
      <c r="F344" s="62" t="s">
        <v>621</v>
      </c>
      <c r="G344" s="62" t="s">
        <v>31</v>
      </c>
      <c r="H344" s="62" t="str">
        <f t="shared" si="95"/>
        <v>Rural MRSA West</v>
      </c>
      <c r="I344" s="64">
        <f>INDEX('Encounters and MCO Fees'!N:N,MATCH(A:A,'Encounters and MCO Fees'!G:G,0))</f>
        <v>38982.950828120142</v>
      </c>
      <c r="J344" s="64">
        <f>INDEX('Encounters and MCO Fees'!M:M,MATCH(A:A,'Encounters and MCO Fees'!G:G,0))</f>
        <v>130057.27806458859</v>
      </c>
      <c r="K344" s="64">
        <f t="shared" si="96"/>
        <v>169040.22889270872</v>
      </c>
      <c r="L344" s="64">
        <v>41406.020312594337</v>
      </c>
      <c r="M344" s="64">
        <v>2129.0486970382481</v>
      </c>
      <c r="N344" s="64">
        <f t="shared" si="97"/>
        <v>43535.069009632585</v>
      </c>
      <c r="O344" s="64">
        <v>8702.4644702961377</v>
      </c>
      <c r="P344" s="64">
        <v>56247.059410146525</v>
      </c>
      <c r="Q344" s="64">
        <f t="shared" si="98"/>
        <v>64949.523880442663</v>
      </c>
      <c r="R344" s="64" t="str">
        <f t="shared" si="99"/>
        <v>Yes</v>
      </c>
      <c r="S344" s="65" t="str">
        <f t="shared" si="99"/>
        <v>Yes</v>
      </c>
      <c r="T344" s="66">
        <f>ROUND(INDEX(Summary!H:H,MATCH(H:H,Summary!A:A,0)),2)</f>
        <v>0.03</v>
      </c>
      <c r="U344" s="66">
        <f>ROUND(INDEX(Summary!I:I,MATCH(H:H,Summary!A:A,0)),2)</f>
        <v>0.21</v>
      </c>
      <c r="V344" s="67">
        <f t="shared" si="100"/>
        <v>1169.4885248436042</v>
      </c>
      <c r="W344" s="67">
        <f t="shared" si="100"/>
        <v>27312.028393563603</v>
      </c>
      <c r="X344" s="64">
        <f t="shared" si="101"/>
        <v>28481.516918407207</v>
      </c>
      <c r="Y344" s="64" t="s">
        <v>163</v>
      </c>
      <c r="Z344" s="64" t="s">
        <v>163</v>
      </c>
      <c r="AA344" s="64" t="b">
        <f t="shared" si="106"/>
        <v>1</v>
      </c>
      <c r="AB344" s="64" t="str">
        <f t="shared" si="107"/>
        <v>No</v>
      </c>
      <c r="AC344" s="64" t="str">
        <f t="shared" si="107"/>
        <v>Yes</v>
      </c>
      <c r="AD344" s="64" t="str">
        <f t="shared" si="102"/>
        <v>Yes</v>
      </c>
      <c r="AE344" s="66">
        <f t="shared" si="108"/>
        <v>0.13</v>
      </c>
      <c r="AF344" s="66">
        <f t="shared" si="108"/>
        <v>0.15</v>
      </c>
      <c r="AG344" s="64">
        <f t="shared" si="109"/>
        <v>5067.7836076556187</v>
      </c>
      <c r="AH344" s="64">
        <f t="shared" si="109"/>
        <v>19508.591709688288</v>
      </c>
      <c r="AI344" s="64">
        <f t="shared" si="103"/>
        <v>24576.375317343907</v>
      </c>
      <c r="AJ344" s="66">
        <v>0</v>
      </c>
      <c r="AK344" s="66">
        <v>0.13</v>
      </c>
      <c r="AL344" s="64">
        <f t="shared" si="110"/>
        <v>0</v>
      </c>
      <c r="AM344" s="64">
        <f t="shared" si="110"/>
        <v>16907.446148396517</v>
      </c>
      <c r="AN344" s="66">
        <f t="shared" si="111"/>
        <v>0.03</v>
      </c>
      <c r="AO344" s="66">
        <f t="shared" si="111"/>
        <v>0.33999999999999997</v>
      </c>
      <c r="AP344" s="68">
        <f>IFERROR(INDEX('Encounters and MCO Fees'!Q:Q,MATCH(A:A,'Encounters and MCO Fees'!G:G,0)),0)</f>
        <v>45388.963066803721</v>
      </c>
      <c r="AQ344" s="68">
        <f>IFERROR(INDEX('Encounters and MCO Fees'!R:R,MATCH(A:A,'Encounters and MCO Fees'!G:G,0)),0)</f>
        <v>2795.0482447082818</v>
      </c>
      <c r="AR344" s="68">
        <f t="shared" si="104"/>
        <v>48184.011311512004</v>
      </c>
      <c r="AS344" s="69">
        <f t="shared" si="105"/>
        <v>19280.350286188419</v>
      </c>
      <c r="AT344" s="69">
        <f>AS344*INDEX('IGT Commitment Suggestions'!H:H,MATCH(G:G,'IGT Commitment Suggestions'!A:A,0))</f>
        <v>9338.9257624609381</v>
      </c>
      <c r="AU344" s="105">
        <f t="shared" si="112"/>
        <v>1853.73</v>
      </c>
    </row>
    <row r="345" spans="1:47" x14ac:dyDescent="0.2">
      <c r="A345" s="60" t="s">
        <v>1207</v>
      </c>
      <c r="B345" s="61" t="s">
        <v>1207</v>
      </c>
      <c r="C345" s="61" t="s">
        <v>1208</v>
      </c>
      <c r="D345" s="62" t="s">
        <v>1208</v>
      </c>
      <c r="E345" s="63" t="s">
        <v>1209</v>
      </c>
      <c r="F345" s="62" t="s">
        <v>621</v>
      </c>
      <c r="G345" s="62" t="s">
        <v>28</v>
      </c>
      <c r="H345" s="62" t="str">
        <f t="shared" si="95"/>
        <v>Rural Lubbock</v>
      </c>
      <c r="I345" s="64">
        <f>INDEX('Encounters and MCO Fees'!N:N,MATCH(A:A,'Encounters and MCO Fees'!G:G,0))</f>
        <v>18025.605000081949</v>
      </c>
      <c r="J345" s="64">
        <f>INDEX('Encounters and MCO Fees'!M:M,MATCH(A:A,'Encounters and MCO Fees'!G:G,0))</f>
        <v>248184.93282055133</v>
      </c>
      <c r="K345" s="64">
        <f t="shared" si="96"/>
        <v>266210.53782063327</v>
      </c>
      <c r="L345" s="64">
        <v>13354.072586931372</v>
      </c>
      <c r="M345" s="64">
        <v>28340.430404171238</v>
      </c>
      <c r="N345" s="64">
        <f t="shared" si="97"/>
        <v>41694.502991102607</v>
      </c>
      <c r="O345" s="64">
        <v>7755.9074760537624</v>
      </c>
      <c r="P345" s="64">
        <v>67210.369464658754</v>
      </c>
      <c r="Q345" s="64">
        <f t="shared" si="98"/>
        <v>74966.276940712516</v>
      </c>
      <c r="R345" s="64" t="str">
        <f t="shared" si="99"/>
        <v>Yes</v>
      </c>
      <c r="S345" s="65" t="str">
        <f t="shared" si="99"/>
        <v>Yes</v>
      </c>
      <c r="T345" s="66">
        <f>ROUND(INDEX(Summary!H:H,MATCH(H:H,Summary!A:A,0)),2)</f>
        <v>0.67</v>
      </c>
      <c r="U345" s="66">
        <f>ROUND(INDEX(Summary!I:I,MATCH(H:H,Summary!A:A,0)),2)</f>
        <v>0.5</v>
      </c>
      <c r="V345" s="67">
        <f t="shared" si="100"/>
        <v>12077.155350054907</v>
      </c>
      <c r="W345" s="67">
        <f t="shared" si="100"/>
        <v>124092.46641027567</v>
      </c>
      <c r="X345" s="64">
        <f t="shared" si="101"/>
        <v>136169.62176033057</v>
      </c>
      <c r="Y345" s="64" t="s">
        <v>163</v>
      </c>
      <c r="Z345" s="64" t="s">
        <v>163</v>
      </c>
      <c r="AA345" s="64" t="b">
        <f t="shared" si="106"/>
        <v>1</v>
      </c>
      <c r="AB345" s="64" t="str">
        <f t="shared" si="107"/>
        <v>No</v>
      </c>
      <c r="AC345" s="64" t="str">
        <f t="shared" si="107"/>
        <v>No</v>
      </c>
      <c r="AD345" s="64" t="str">
        <f t="shared" si="102"/>
        <v>No</v>
      </c>
      <c r="AE345" s="66">
        <f t="shared" si="108"/>
        <v>0</v>
      </c>
      <c r="AF345" s="66">
        <f t="shared" si="108"/>
        <v>0</v>
      </c>
      <c r="AG345" s="64">
        <f t="shared" si="109"/>
        <v>0</v>
      </c>
      <c r="AH345" s="64">
        <f t="shared" si="109"/>
        <v>0</v>
      </c>
      <c r="AI345" s="64">
        <f t="shared" si="103"/>
        <v>0</v>
      </c>
      <c r="AJ345" s="66">
        <v>0</v>
      </c>
      <c r="AK345" s="66">
        <v>0</v>
      </c>
      <c r="AL345" s="64">
        <f t="shared" si="110"/>
        <v>0</v>
      </c>
      <c r="AM345" s="64">
        <f t="shared" si="110"/>
        <v>0</v>
      </c>
      <c r="AN345" s="66">
        <f t="shared" si="111"/>
        <v>0.67</v>
      </c>
      <c r="AO345" s="66">
        <f t="shared" si="111"/>
        <v>0.5</v>
      </c>
      <c r="AP345" s="68">
        <f>IFERROR(INDEX('Encounters and MCO Fees'!Q:Q,MATCH(A:A,'Encounters and MCO Fees'!G:G,0)),0)</f>
        <v>136169.62176033057</v>
      </c>
      <c r="AQ345" s="68">
        <f>IFERROR(INDEX('Encounters and MCO Fees'!R:R,MATCH(A:A,'Encounters and MCO Fees'!G:G,0)),0)</f>
        <v>8415.6592630122414</v>
      </c>
      <c r="AR345" s="68">
        <f t="shared" si="104"/>
        <v>144585.2810233428</v>
      </c>
      <c r="AS345" s="69">
        <f t="shared" si="105"/>
        <v>57854.354348680397</v>
      </c>
      <c r="AT345" s="69">
        <f>AS345*INDEX('IGT Commitment Suggestions'!H:H,MATCH(G:G,'IGT Commitment Suggestions'!A:A,0))</f>
        <v>18928.493778504006</v>
      </c>
      <c r="AU345" s="105">
        <f t="shared" si="112"/>
        <v>3757.2</v>
      </c>
    </row>
    <row r="346" spans="1:47" x14ac:dyDescent="0.2">
      <c r="A346" s="60" t="s">
        <v>1210</v>
      </c>
      <c r="B346" s="61" t="s">
        <v>1210</v>
      </c>
      <c r="C346" s="61" t="s">
        <v>1211</v>
      </c>
      <c r="D346" s="62" t="s">
        <v>1211</v>
      </c>
      <c r="E346" s="63" t="s">
        <v>1212</v>
      </c>
      <c r="F346" s="62" t="s">
        <v>621</v>
      </c>
      <c r="G346" s="62" t="s">
        <v>25</v>
      </c>
      <c r="H346" s="62" t="str">
        <f t="shared" si="95"/>
        <v>Rural Harris</v>
      </c>
      <c r="I346" s="64">
        <f>INDEX('Encounters and MCO Fees'!N:N,MATCH(A:A,'Encounters and MCO Fees'!G:G,0))</f>
        <v>148188.96321411402</v>
      </c>
      <c r="J346" s="64">
        <f>INDEX('Encounters and MCO Fees'!M:M,MATCH(A:A,'Encounters and MCO Fees'!G:G,0))</f>
        <v>109185.72343386269</v>
      </c>
      <c r="K346" s="64">
        <f t="shared" si="96"/>
        <v>257374.68664797669</v>
      </c>
      <c r="L346" s="64">
        <v>4725.6659029668162</v>
      </c>
      <c r="M346" s="64">
        <v>16404.161534110579</v>
      </c>
      <c r="N346" s="64">
        <f t="shared" si="97"/>
        <v>21129.827437077394</v>
      </c>
      <c r="O346" s="64">
        <v>-1870.7961709645842</v>
      </c>
      <c r="P346" s="64">
        <v>10594.539535267635</v>
      </c>
      <c r="Q346" s="64">
        <f t="shared" si="98"/>
        <v>8723.7433643030508</v>
      </c>
      <c r="R346" s="64" t="str">
        <f t="shared" si="99"/>
        <v>No</v>
      </c>
      <c r="S346" s="65" t="str">
        <f t="shared" si="99"/>
        <v>Yes</v>
      </c>
      <c r="T346" s="66">
        <f>ROUND(INDEX(Summary!H:H,MATCH(H:H,Summary!A:A,0)),2)</f>
        <v>0.06</v>
      </c>
      <c r="U346" s="66">
        <f>ROUND(INDEX(Summary!I:I,MATCH(H:H,Summary!A:A,0)),2)</f>
        <v>0.46</v>
      </c>
      <c r="V346" s="67">
        <f t="shared" si="100"/>
        <v>8891.3377928468399</v>
      </c>
      <c r="W346" s="67">
        <f t="shared" si="100"/>
        <v>50225.43277957684</v>
      </c>
      <c r="X346" s="64">
        <f t="shared" si="101"/>
        <v>59116.77057242368</v>
      </c>
      <c r="Y346" s="64" t="s">
        <v>163</v>
      </c>
      <c r="Z346" s="64" t="s">
        <v>163</v>
      </c>
      <c r="AA346" s="64" t="b">
        <f t="shared" si="106"/>
        <v>1</v>
      </c>
      <c r="AB346" s="64" t="str">
        <f t="shared" si="107"/>
        <v>No</v>
      </c>
      <c r="AC346" s="64" t="str">
        <f t="shared" si="107"/>
        <v>No</v>
      </c>
      <c r="AD346" s="64" t="str">
        <f t="shared" si="102"/>
        <v>No</v>
      </c>
      <c r="AE346" s="66">
        <f t="shared" si="108"/>
        <v>0</v>
      </c>
      <c r="AF346" s="66">
        <f t="shared" si="108"/>
        <v>0</v>
      </c>
      <c r="AG346" s="64">
        <f t="shared" si="109"/>
        <v>0</v>
      </c>
      <c r="AH346" s="64">
        <f t="shared" si="109"/>
        <v>0</v>
      </c>
      <c r="AI346" s="64">
        <f t="shared" si="103"/>
        <v>0</v>
      </c>
      <c r="AJ346" s="66">
        <v>0</v>
      </c>
      <c r="AK346" s="66">
        <v>0</v>
      </c>
      <c r="AL346" s="64">
        <f t="shared" si="110"/>
        <v>0</v>
      </c>
      <c r="AM346" s="64">
        <f t="shared" si="110"/>
        <v>0</v>
      </c>
      <c r="AN346" s="66">
        <f t="shared" si="111"/>
        <v>0.06</v>
      </c>
      <c r="AO346" s="66">
        <f t="shared" si="111"/>
        <v>0.46</v>
      </c>
      <c r="AP346" s="68">
        <f>IFERROR(INDEX('Encounters and MCO Fees'!Q:Q,MATCH(A:A,'Encounters and MCO Fees'!G:G,0)),0)</f>
        <v>59116.77057242368</v>
      </c>
      <c r="AQ346" s="68">
        <f>IFERROR(INDEX('Encounters and MCO Fees'!R:R,MATCH(A:A,'Encounters and MCO Fees'!G:G,0)),0)</f>
        <v>3627.0987067055526</v>
      </c>
      <c r="AR346" s="68">
        <f t="shared" si="104"/>
        <v>62743.869279129234</v>
      </c>
      <c r="AS346" s="69">
        <f t="shared" si="105"/>
        <v>25106.331853350777</v>
      </c>
      <c r="AT346" s="69">
        <f>AS346*INDEX('IGT Commitment Suggestions'!H:H,MATCH(G:G,'IGT Commitment Suggestions'!A:A,0))</f>
        <v>11037.253063132308</v>
      </c>
      <c r="AU346" s="105">
        <f t="shared" si="112"/>
        <v>2190.84</v>
      </c>
    </row>
    <row r="347" spans="1:47" x14ac:dyDescent="0.2">
      <c r="A347" s="60" t="s">
        <v>1213</v>
      </c>
      <c r="B347" s="61" t="s">
        <v>1214</v>
      </c>
      <c r="C347" s="61" t="s">
        <v>1215</v>
      </c>
      <c r="D347" s="62" t="s">
        <v>1215</v>
      </c>
      <c r="E347" s="63" t="s">
        <v>1216</v>
      </c>
      <c r="F347" s="62" t="s">
        <v>621</v>
      </c>
      <c r="G347" s="62" t="s">
        <v>31</v>
      </c>
      <c r="H347" s="62" t="str">
        <f t="shared" si="95"/>
        <v>Rural MRSA West</v>
      </c>
      <c r="I347" s="64">
        <f>INDEX('Encounters and MCO Fees'!N:N,MATCH(A:A,'Encounters and MCO Fees'!G:G,0))</f>
        <v>35564.88509161878</v>
      </c>
      <c r="J347" s="64">
        <f>INDEX('Encounters and MCO Fees'!M:M,MATCH(A:A,'Encounters and MCO Fees'!G:G,0))</f>
        <v>166703.64361925281</v>
      </c>
      <c r="K347" s="64">
        <f t="shared" si="96"/>
        <v>202268.52871087159</v>
      </c>
      <c r="L347" s="64">
        <v>49016.685226638518</v>
      </c>
      <c r="M347" s="64">
        <v>-10940.633601405032</v>
      </c>
      <c r="N347" s="64">
        <f t="shared" si="97"/>
        <v>38076.051625233486</v>
      </c>
      <c r="O347" s="64">
        <v>25168.139281820084</v>
      </c>
      <c r="P347" s="64">
        <v>10686.259573917334</v>
      </c>
      <c r="Q347" s="64">
        <f t="shared" si="98"/>
        <v>35854.398855737418</v>
      </c>
      <c r="R347" s="64" t="str">
        <f t="shared" si="99"/>
        <v>Yes</v>
      </c>
      <c r="S347" s="65" t="str">
        <f t="shared" si="99"/>
        <v>Yes</v>
      </c>
      <c r="T347" s="66">
        <f>ROUND(INDEX(Summary!H:H,MATCH(H:H,Summary!A:A,0)),2)</f>
        <v>0.03</v>
      </c>
      <c r="U347" s="66">
        <f>ROUND(INDEX(Summary!I:I,MATCH(H:H,Summary!A:A,0)),2)</f>
        <v>0.21</v>
      </c>
      <c r="V347" s="67">
        <f t="shared" si="100"/>
        <v>1066.9465527485634</v>
      </c>
      <c r="W347" s="67">
        <f t="shared" si="100"/>
        <v>35007.765160043091</v>
      </c>
      <c r="X347" s="64">
        <f t="shared" si="101"/>
        <v>36074.711712791657</v>
      </c>
      <c r="Y347" s="64" t="s">
        <v>163</v>
      </c>
      <c r="Z347" s="64" t="s">
        <v>163</v>
      </c>
      <c r="AA347" s="64" t="b">
        <f t="shared" si="106"/>
        <v>1</v>
      </c>
      <c r="AB347" s="64" t="str">
        <f t="shared" si="107"/>
        <v>No</v>
      </c>
      <c r="AC347" s="64" t="str">
        <f t="shared" si="107"/>
        <v>No</v>
      </c>
      <c r="AD347" s="64" t="str">
        <f t="shared" si="102"/>
        <v>Yes</v>
      </c>
      <c r="AE347" s="66">
        <f t="shared" si="108"/>
        <v>0.47</v>
      </c>
      <c r="AF347" s="66">
        <f t="shared" si="108"/>
        <v>0</v>
      </c>
      <c r="AG347" s="64">
        <f t="shared" si="109"/>
        <v>16715.495993060827</v>
      </c>
      <c r="AH347" s="64">
        <f t="shared" si="109"/>
        <v>0</v>
      </c>
      <c r="AI347" s="64">
        <f t="shared" si="103"/>
        <v>16715.495993060827</v>
      </c>
      <c r="AJ347" s="66">
        <v>0</v>
      </c>
      <c r="AK347" s="66">
        <v>0</v>
      </c>
      <c r="AL347" s="64">
        <f t="shared" si="110"/>
        <v>0</v>
      </c>
      <c r="AM347" s="64">
        <f t="shared" si="110"/>
        <v>0</v>
      </c>
      <c r="AN347" s="66">
        <f t="shared" si="111"/>
        <v>0.03</v>
      </c>
      <c r="AO347" s="66">
        <f t="shared" si="111"/>
        <v>0.21</v>
      </c>
      <c r="AP347" s="68">
        <f>IFERROR(INDEX('Encounters and MCO Fees'!Q:Q,MATCH(A:A,'Encounters and MCO Fees'!G:G,0)),0)</f>
        <v>36074.711712791657</v>
      </c>
      <c r="AQ347" s="68">
        <f>IFERROR(INDEX('Encounters and MCO Fees'!R:R,MATCH(A:A,'Encounters and MCO Fees'!G:G,0)),0)</f>
        <v>2226.1426706097968</v>
      </c>
      <c r="AR347" s="68">
        <f t="shared" si="104"/>
        <v>38300.854383401456</v>
      </c>
      <c r="AS347" s="69">
        <f t="shared" si="105"/>
        <v>15325.703872974262</v>
      </c>
      <c r="AT347" s="69">
        <f>AS347*INDEX('IGT Commitment Suggestions'!H:H,MATCH(G:G,'IGT Commitment Suggestions'!A:A,0))</f>
        <v>7423.3926563925288</v>
      </c>
      <c r="AU347" s="105">
        <f t="shared" si="112"/>
        <v>1473.5</v>
      </c>
    </row>
    <row r="348" spans="1:47" x14ac:dyDescent="0.2">
      <c r="A348" s="60" t="s">
        <v>1217</v>
      </c>
      <c r="B348" s="61" t="s">
        <v>1217</v>
      </c>
      <c r="C348" s="61" t="s">
        <v>1218</v>
      </c>
      <c r="D348" s="62" t="s">
        <v>1218</v>
      </c>
      <c r="E348" s="63" t="s">
        <v>1219</v>
      </c>
      <c r="F348" s="62" t="s">
        <v>621</v>
      </c>
      <c r="G348" s="62" t="s">
        <v>30</v>
      </c>
      <c r="H348" s="62" t="str">
        <f t="shared" si="95"/>
        <v>Rural MRSA Northeast</v>
      </c>
      <c r="I348" s="64">
        <f>INDEX('Encounters and MCO Fees'!N:N,MATCH(A:A,'Encounters and MCO Fees'!G:G,0))</f>
        <v>22830.027413056549</v>
      </c>
      <c r="J348" s="64">
        <f>INDEX('Encounters and MCO Fees'!M:M,MATCH(A:A,'Encounters and MCO Fees'!G:G,0))</f>
        <v>133757.9201391153</v>
      </c>
      <c r="K348" s="64">
        <f t="shared" si="96"/>
        <v>156587.94755217186</v>
      </c>
      <c r="L348" s="64">
        <v>88051.739402623774</v>
      </c>
      <c r="M348" s="64">
        <v>68224.282409226726</v>
      </c>
      <c r="N348" s="64">
        <f t="shared" si="97"/>
        <v>156276.02181185049</v>
      </c>
      <c r="O348" s="64">
        <v>12123.198942839495</v>
      </c>
      <c r="P348" s="64">
        <v>58156.906766093976</v>
      </c>
      <c r="Q348" s="64">
        <f t="shared" si="98"/>
        <v>70280.105708933464</v>
      </c>
      <c r="R348" s="64" t="str">
        <f t="shared" si="99"/>
        <v>Yes</v>
      </c>
      <c r="S348" s="65" t="str">
        <f t="shared" si="99"/>
        <v>Yes</v>
      </c>
      <c r="T348" s="66">
        <f>ROUND(INDEX(Summary!H:H,MATCH(H:H,Summary!A:A,0)),2)</f>
        <v>0</v>
      </c>
      <c r="U348" s="66">
        <f>ROUND(INDEX(Summary!I:I,MATCH(H:H,Summary!A:A,0)),2)</f>
        <v>0.32</v>
      </c>
      <c r="V348" s="67">
        <f t="shared" si="100"/>
        <v>0</v>
      </c>
      <c r="W348" s="67">
        <f t="shared" si="100"/>
        <v>42802.534444516896</v>
      </c>
      <c r="X348" s="64">
        <f t="shared" si="101"/>
        <v>42802.534444516896</v>
      </c>
      <c r="Y348" s="64" t="s">
        <v>163</v>
      </c>
      <c r="Z348" s="64" t="s">
        <v>163</v>
      </c>
      <c r="AA348" s="64" t="b">
        <f t="shared" si="106"/>
        <v>1</v>
      </c>
      <c r="AB348" s="64" t="str">
        <f t="shared" si="107"/>
        <v>Yes</v>
      </c>
      <c r="AC348" s="64" t="str">
        <f t="shared" si="107"/>
        <v>Yes</v>
      </c>
      <c r="AD348" s="64" t="str">
        <f t="shared" si="102"/>
        <v>Yes</v>
      </c>
      <c r="AE348" s="66">
        <f t="shared" si="108"/>
        <v>0.37</v>
      </c>
      <c r="AF348" s="66">
        <f t="shared" si="108"/>
        <v>0.08</v>
      </c>
      <c r="AG348" s="64">
        <f t="shared" si="109"/>
        <v>8447.110142830923</v>
      </c>
      <c r="AH348" s="64">
        <f t="shared" si="109"/>
        <v>10700.633611129224</v>
      </c>
      <c r="AI348" s="64">
        <f t="shared" si="103"/>
        <v>19147.743753960145</v>
      </c>
      <c r="AJ348" s="66">
        <v>0.3</v>
      </c>
      <c r="AK348" s="66">
        <v>7.0000000000000007E-2</v>
      </c>
      <c r="AL348" s="64">
        <f t="shared" si="110"/>
        <v>6849.0082239169642</v>
      </c>
      <c r="AM348" s="64">
        <f t="shared" si="110"/>
        <v>9363.0544097380716</v>
      </c>
      <c r="AN348" s="66">
        <f t="shared" si="111"/>
        <v>0.3</v>
      </c>
      <c r="AO348" s="66">
        <f t="shared" si="111"/>
        <v>0.39</v>
      </c>
      <c r="AP348" s="68">
        <f>IFERROR(INDEX('Encounters and MCO Fees'!Q:Q,MATCH(A:A,'Encounters and MCO Fees'!G:G,0)),0)</f>
        <v>59014.597078171937</v>
      </c>
      <c r="AQ348" s="68">
        <f>IFERROR(INDEX('Encounters and MCO Fees'!R:R,MATCH(A:A,'Encounters and MCO Fees'!G:G,0)),0)</f>
        <v>3655.5234753049199</v>
      </c>
      <c r="AR348" s="68">
        <f t="shared" si="104"/>
        <v>62670.12055347686</v>
      </c>
      <c r="AS348" s="69">
        <f t="shared" si="105"/>
        <v>25076.822038268234</v>
      </c>
      <c r="AT348" s="69">
        <f>AS348*INDEX('IGT Commitment Suggestions'!H:H,MATCH(G:G,'IGT Commitment Suggestions'!A:A,0))</f>
        <v>12263.128398633668</v>
      </c>
      <c r="AU348" s="105">
        <f t="shared" si="112"/>
        <v>2434.17</v>
      </c>
    </row>
    <row r="349" spans="1:47" x14ac:dyDescent="0.2">
      <c r="A349" s="60" t="s">
        <v>1220</v>
      </c>
      <c r="B349" s="61" t="s">
        <v>1220</v>
      </c>
      <c r="C349" s="61" t="s">
        <v>1221</v>
      </c>
      <c r="D349" s="62" t="s">
        <v>1221</v>
      </c>
      <c r="E349" s="63" t="s">
        <v>1222</v>
      </c>
      <c r="F349" s="62" t="s">
        <v>621</v>
      </c>
      <c r="G349" s="62" t="s">
        <v>31</v>
      </c>
      <c r="H349" s="62" t="str">
        <f t="shared" si="95"/>
        <v>Rural MRSA West</v>
      </c>
      <c r="I349" s="64">
        <f>INDEX('Encounters and MCO Fees'!N:N,MATCH(A:A,'Encounters and MCO Fees'!G:G,0))</f>
        <v>197555.42800609619</v>
      </c>
      <c r="J349" s="64">
        <f>INDEX('Encounters and MCO Fees'!M:M,MATCH(A:A,'Encounters and MCO Fees'!G:G,0))</f>
        <v>9038.4891072894097</v>
      </c>
      <c r="K349" s="64">
        <f t="shared" si="96"/>
        <v>206593.9171133856</v>
      </c>
      <c r="L349" s="64">
        <v>31073.773583561408</v>
      </c>
      <c r="M349" s="64">
        <v>2334.1705811724842</v>
      </c>
      <c r="N349" s="64">
        <f t="shared" si="97"/>
        <v>33407.94416473389</v>
      </c>
      <c r="O349" s="64">
        <v>-4918.3292558625808</v>
      </c>
      <c r="P349" s="64">
        <v>4575.7319602277967</v>
      </c>
      <c r="Q349" s="64">
        <f t="shared" si="98"/>
        <v>-342.59729563478413</v>
      </c>
      <c r="R349" s="64" t="str">
        <f t="shared" si="99"/>
        <v>No</v>
      </c>
      <c r="S349" s="65" t="str">
        <f t="shared" si="99"/>
        <v>Yes</v>
      </c>
      <c r="T349" s="66">
        <f>ROUND(INDEX(Summary!H:H,MATCH(H:H,Summary!A:A,0)),2)</f>
        <v>0.03</v>
      </c>
      <c r="U349" s="66">
        <f>ROUND(INDEX(Summary!I:I,MATCH(H:H,Summary!A:A,0)),2)</f>
        <v>0.21</v>
      </c>
      <c r="V349" s="67">
        <f t="shared" si="100"/>
        <v>5926.6628401828857</v>
      </c>
      <c r="W349" s="67">
        <f t="shared" si="100"/>
        <v>1898.082712530776</v>
      </c>
      <c r="X349" s="64">
        <f t="shared" si="101"/>
        <v>7824.7455527136617</v>
      </c>
      <c r="Y349" s="64" t="s">
        <v>163</v>
      </c>
      <c r="Z349" s="64" t="s">
        <v>163</v>
      </c>
      <c r="AA349" s="64" t="b">
        <f t="shared" si="106"/>
        <v>1</v>
      </c>
      <c r="AB349" s="64" t="str">
        <f t="shared" si="107"/>
        <v>No</v>
      </c>
      <c r="AC349" s="64" t="str">
        <f t="shared" si="107"/>
        <v>Yes</v>
      </c>
      <c r="AD349" s="64" t="str">
        <f t="shared" si="102"/>
        <v>Yes</v>
      </c>
      <c r="AE349" s="66">
        <f t="shared" si="108"/>
        <v>0</v>
      </c>
      <c r="AF349" s="66">
        <f t="shared" si="108"/>
        <v>0.21</v>
      </c>
      <c r="AG349" s="64">
        <f t="shared" si="109"/>
        <v>0</v>
      </c>
      <c r="AH349" s="64">
        <f t="shared" si="109"/>
        <v>1898.082712530776</v>
      </c>
      <c r="AI349" s="64">
        <f t="shared" si="103"/>
        <v>1898.082712530776</v>
      </c>
      <c r="AJ349" s="66">
        <v>0</v>
      </c>
      <c r="AK349" s="66">
        <v>0.17</v>
      </c>
      <c r="AL349" s="64">
        <f t="shared" si="110"/>
        <v>0</v>
      </c>
      <c r="AM349" s="64">
        <f t="shared" si="110"/>
        <v>1536.5431482391998</v>
      </c>
      <c r="AN349" s="66">
        <f t="shared" si="111"/>
        <v>0.03</v>
      </c>
      <c r="AO349" s="66">
        <f t="shared" si="111"/>
        <v>0.38</v>
      </c>
      <c r="AP349" s="68">
        <f>IFERROR(INDEX('Encounters and MCO Fees'!Q:Q,MATCH(A:A,'Encounters and MCO Fees'!G:G,0)),0)</f>
        <v>9361.2887009528604</v>
      </c>
      <c r="AQ349" s="68">
        <f>IFERROR(INDEX('Encounters and MCO Fees'!R:R,MATCH(A:A,'Encounters and MCO Fees'!G:G,0)),0)</f>
        <v>576.28688931440195</v>
      </c>
      <c r="AR349" s="68">
        <f t="shared" si="104"/>
        <v>9937.5755902672627</v>
      </c>
      <c r="AS349" s="69">
        <f t="shared" si="105"/>
        <v>3976.4214966895429</v>
      </c>
      <c r="AT349" s="69">
        <f>AS349*INDEX('IGT Commitment Suggestions'!H:H,MATCH(G:G,'IGT Commitment Suggestions'!A:A,0))</f>
        <v>1926.0804190077226</v>
      </c>
      <c r="AU349" s="105">
        <f t="shared" si="112"/>
        <v>382.32</v>
      </c>
    </row>
    <row r="350" spans="1:47" ht="23.25" x14ac:dyDescent="0.2">
      <c r="A350" s="60" t="s">
        <v>1223</v>
      </c>
      <c r="B350" s="61" t="s">
        <v>1223</v>
      </c>
      <c r="C350" s="61" t="s">
        <v>1224</v>
      </c>
      <c r="D350" s="62" t="s">
        <v>1224</v>
      </c>
      <c r="E350" s="63" t="s">
        <v>1225</v>
      </c>
      <c r="F350" s="62" t="s">
        <v>657</v>
      </c>
      <c r="G350" s="62" t="s">
        <v>33</v>
      </c>
      <c r="H350" s="62" t="str">
        <f t="shared" si="95"/>
        <v>Non-State-Owned IMD Tarrant</v>
      </c>
      <c r="I350" s="64">
        <f>INDEX('Encounters and MCO Fees'!N:N,MATCH(A:A,'Encounters and MCO Fees'!G:G,0))</f>
        <v>3336822.8571538925</v>
      </c>
      <c r="J350" s="64">
        <f>INDEX('Encounters and MCO Fees'!M:M,MATCH(A:A,'Encounters and MCO Fees'!G:G,0))</f>
        <v>0</v>
      </c>
      <c r="K350" s="64">
        <f t="shared" si="96"/>
        <v>3336822.8571538925</v>
      </c>
      <c r="L350" s="64">
        <v>900255.29999999935</v>
      </c>
      <c r="M350" s="64">
        <v>0</v>
      </c>
      <c r="N350" s="64">
        <f t="shared" si="97"/>
        <v>900255.29999999935</v>
      </c>
      <c r="O350" s="64">
        <v>874668.05743726762</v>
      </c>
      <c r="P350" s="64">
        <v>0</v>
      </c>
      <c r="Q350" s="64">
        <f t="shared" si="98"/>
        <v>874668.05743726762</v>
      </c>
      <c r="R350" s="64" t="str">
        <f t="shared" si="99"/>
        <v>Yes</v>
      </c>
      <c r="S350" s="65" t="str">
        <f t="shared" si="99"/>
        <v>No</v>
      </c>
      <c r="T350" s="66">
        <f>ROUND(INDEX(Summary!H:H,MATCH(H:H,Summary!A:A,0)),2)</f>
        <v>0.28999999999999998</v>
      </c>
      <c r="U350" s="66">
        <f>ROUND(INDEX(Summary!I:I,MATCH(H:H,Summary!A:A,0)),2)</f>
        <v>0</v>
      </c>
      <c r="V350" s="67">
        <f t="shared" si="100"/>
        <v>967678.62857462873</v>
      </c>
      <c r="W350" s="67">
        <f t="shared" si="100"/>
        <v>0</v>
      </c>
      <c r="X350" s="64">
        <f t="shared" si="101"/>
        <v>967678.62857462873</v>
      </c>
      <c r="Y350" s="64" t="s">
        <v>163</v>
      </c>
      <c r="Z350" s="64" t="s">
        <v>163</v>
      </c>
      <c r="AA350" s="64" t="b">
        <f t="shared" si="106"/>
        <v>1</v>
      </c>
      <c r="AB350" s="64" t="str">
        <f t="shared" si="107"/>
        <v>No</v>
      </c>
      <c r="AC350" s="64" t="str">
        <f t="shared" si="107"/>
        <v>No</v>
      </c>
      <c r="AD350" s="64" t="str">
        <f t="shared" si="102"/>
        <v>No</v>
      </c>
      <c r="AE350" s="66">
        <f t="shared" si="108"/>
        <v>0</v>
      </c>
      <c r="AF350" s="66">
        <f t="shared" si="108"/>
        <v>0</v>
      </c>
      <c r="AG350" s="64">
        <f t="shared" si="109"/>
        <v>0</v>
      </c>
      <c r="AH350" s="64">
        <f t="shared" si="109"/>
        <v>0</v>
      </c>
      <c r="AI350" s="64">
        <f t="shared" si="103"/>
        <v>0</v>
      </c>
      <c r="AJ350" s="66">
        <v>0</v>
      </c>
      <c r="AK350" s="66">
        <v>0</v>
      </c>
      <c r="AL350" s="64">
        <f t="shared" si="110"/>
        <v>0</v>
      </c>
      <c r="AM350" s="64">
        <f t="shared" si="110"/>
        <v>0</v>
      </c>
      <c r="AN350" s="66">
        <f t="shared" si="111"/>
        <v>0.28999999999999998</v>
      </c>
      <c r="AO350" s="66">
        <f t="shared" si="111"/>
        <v>0</v>
      </c>
      <c r="AP350" s="68">
        <f>IFERROR(INDEX('Encounters and MCO Fees'!Q:Q,MATCH(A:A,'Encounters and MCO Fees'!G:G,0)),0)</f>
        <v>967678.62857462873</v>
      </c>
      <c r="AQ350" s="68">
        <f>IFERROR(INDEX('Encounters and MCO Fees'!R:R,MATCH(A:A,'Encounters and MCO Fees'!G:G,0)),0)</f>
        <v>59036.096703491938</v>
      </c>
      <c r="AR350" s="68">
        <f t="shared" si="104"/>
        <v>1026714.7252781207</v>
      </c>
      <c r="AS350" s="69">
        <f t="shared" si="105"/>
        <v>410829.63017278735</v>
      </c>
      <c r="AT350" s="69">
        <f>AS350*INDEX('IGT Commitment Suggestions'!H:H,MATCH(G:G,'IGT Commitment Suggestions'!A:A,0))</f>
        <v>202836.02449152112</v>
      </c>
      <c r="AU350" s="105">
        <f t="shared" si="112"/>
        <v>40261.870000000003</v>
      </c>
    </row>
    <row r="351" spans="1:47" x14ac:dyDescent="0.2">
      <c r="A351" s="60" t="s">
        <v>1226</v>
      </c>
      <c r="B351" s="61" t="s">
        <v>1226</v>
      </c>
      <c r="C351" s="61" t="s">
        <v>1227</v>
      </c>
      <c r="D351" s="62" t="s">
        <v>1227</v>
      </c>
      <c r="E351" s="63" t="s">
        <v>1228</v>
      </c>
      <c r="F351" s="62" t="s">
        <v>162</v>
      </c>
      <c r="G351" s="62" t="s">
        <v>28</v>
      </c>
      <c r="H351" s="62" t="str">
        <f t="shared" si="95"/>
        <v>Urban Lubbock</v>
      </c>
      <c r="I351" s="64">
        <f>INDEX('Encounters and MCO Fees'!N:N,MATCH(A:A,'Encounters and MCO Fees'!G:G,0))</f>
        <v>0</v>
      </c>
      <c r="J351" s="64">
        <f>INDEX('Encounters and MCO Fees'!M:M,MATCH(A:A,'Encounters and MCO Fees'!G:G,0))</f>
        <v>0</v>
      </c>
      <c r="K351" s="64">
        <f t="shared" si="96"/>
        <v>0</v>
      </c>
      <c r="L351" s="64">
        <v>226205.12923343419</v>
      </c>
      <c r="M351" s="64">
        <v>0</v>
      </c>
      <c r="N351" s="64">
        <f t="shared" si="97"/>
        <v>226205.12923343419</v>
      </c>
      <c r="O351" s="64">
        <v>327859.87621806277</v>
      </c>
      <c r="P351" s="64">
        <v>0</v>
      </c>
      <c r="Q351" s="64">
        <f t="shared" si="98"/>
        <v>327859.87621806277</v>
      </c>
      <c r="R351" s="64" t="str">
        <f t="shared" si="99"/>
        <v>Yes</v>
      </c>
      <c r="S351" s="65" t="str">
        <f t="shared" si="99"/>
        <v>No</v>
      </c>
      <c r="T351" s="66">
        <f>ROUND(INDEX(Summary!H:H,MATCH(H:H,Summary!A:A,0)),2)</f>
        <v>0</v>
      </c>
      <c r="U351" s="66">
        <f>ROUND(INDEX(Summary!I:I,MATCH(H:H,Summary!A:A,0)),2)</f>
        <v>0.79</v>
      </c>
      <c r="V351" s="67">
        <f t="shared" si="100"/>
        <v>0</v>
      </c>
      <c r="W351" s="67">
        <f t="shared" si="100"/>
        <v>0</v>
      </c>
      <c r="X351" s="64">
        <f t="shared" si="101"/>
        <v>0</v>
      </c>
      <c r="Y351" s="64" t="s">
        <v>163</v>
      </c>
      <c r="Z351" s="64" t="s">
        <v>163</v>
      </c>
      <c r="AA351" s="64" t="b">
        <f t="shared" si="106"/>
        <v>1</v>
      </c>
      <c r="AB351" s="64" t="str">
        <f t="shared" si="107"/>
        <v>No</v>
      </c>
      <c r="AC351" s="64" t="str">
        <f t="shared" si="107"/>
        <v>No</v>
      </c>
      <c r="AD351" s="64" t="str">
        <f t="shared" si="102"/>
        <v>No</v>
      </c>
      <c r="AE351" s="66">
        <f t="shared" si="108"/>
        <v>0</v>
      </c>
      <c r="AF351" s="66">
        <f t="shared" si="108"/>
        <v>0</v>
      </c>
      <c r="AG351" s="64">
        <f t="shared" si="109"/>
        <v>0</v>
      </c>
      <c r="AH351" s="64">
        <f t="shared" si="109"/>
        <v>0</v>
      </c>
      <c r="AI351" s="64">
        <f t="shared" si="103"/>
        <v>0</v>
      </c>
      <c r="AJ351" s="66">
        <v>0</v>
      </c>
      <c r="AK351" s="66">
        <v>0</v>
      </c>
      <c r="AL351" s="64">
        <f t="shared" si="110"/>
        <v>0</v>
      </c>
      <c r="AM351" s="64">
        <f t="shared" si="110"/>
        <v>0</v>
      </c>
      <c r="AN351" s="66">
        <f t="shared" si="111"/>
        <v>0</v>
      </c>
      <c r="AO351" s="66">
        <f t="shared" si="111"/>
        <v>0.79</v>
      </c>
      <c r="AP351" s="68">
        <f>IFERROR(INDEX('Encounters and MCO Fees'!Q:Q,MATCH(A:A,'Encounters and MCO Fees'!G:G,0)),0)</f>
        <v>0</v>
      </c>
      <c r="AQ351" s="68">
        <f>IFERROR(INDEX('Encounters and MCO Fees'!R:R,MATCH(A:A,'Encounters and MCO Fees'!G:G,0)),0)</f>
        <v>0</v>
      </c>
      <c r="AR351" s="68">
        <f t="shared" si="104"/>
        <v>0</v>
      </c>
      <c r="AS351" s="69">
        <f t="shared" si="105"/>
        <v>0</v>
      </c>
      <c r="AT351" s="69">
        <f>AS351*INDEX('IGT Commitment Suggestions'!H:H,MATCH(G:G,'IGT Commitment Suggestions'!A:A,0))</f>
        <v>0</v>
      </c>
      <c r="AU351" s="105">
        <f t="shared" si="112"/>
        <v>0</v>
      </c>
    </row>
    <row r="352" spans="1:47" x14ac:dyDescent="0.2">
      <c r="A352" s="60" t="s">
        <v>1229</v>
      </c>
      <c r="B352" s="61" t="s">
        <v>1229</v>
      </c>
      <c r="C352" s="61" t="s">
        <v>1230</v>
      </c>
      <c r="D352" s="62" t="s">
        <v>1230</v>
      </c>
      <c r="E352" s="63" t="s">
        <v>1231</v>
      </c>
      <c r="F352" s="62" t="s">
        <v>621</v>
      </c>
      <c r="G352" s="62" t="s">
        <v>31</v>
      </c>
      <c r="H352" s="62" t="str">
        <f t="shared" si="95"/>
        <v>Rural MRSA West</v>
      </c>
      <c r="I352" s="64">
        <f>INDEX('Encounters and MCO Fees'!N:N,MATCH(A:A,'Encounters and MCO Fees'!G:G,0))</f>
        <v>31358.423257067319</v>
      </c>
      <c r="J352" s="64">
        <f>INDEX('Encounters and MCO Fees'!M:M,MATCH(A:A,'Encounters and MCO Fees'!G:G,0))</f>
        <v>114903.50514488845</v>
      </c>
      <c r="K352" s="64">
        <f t="shared" si="96"/>
        <v>146261.92840195575</v>
      </c>
      <c r="L352" s="64">
        <v>18736.031224333026</v>
      </c>
      <c r="M352" s="64">
        <v>11120.309835479668</v>
      </c>
      <c r="N352" s="64">
        <f t="shared" si="97"/>
        <v>29856.341059812694</v>
      </c>
      <c r="O352" s="64">
        <v>16178.303523497329</v>
      </c>
      <c r="P352" s="64">
        <v>78775.74904197843</v>
      </c>
      <c r="Q352" s="64">
        <f t="shared" si="98"/>
        <v>94954.052565475751</v>
      </c>
      <c r="R352" s="64" t="str">
        <f t="shared" si="99"/>
        <v>Yes</v>
      </c>
      <c r="S352" s="65" t="str">
        <f t="shared" si="99"/>
        <v>Yes</v>
      </c>
      <c r="T352" s="66">
        <f>ROUND(INDEX(Summary!H:H,MATCH(H:H,Summary!A:A,0)),2)</f>
        <v>0.03</v>
      </c>
      <c r="U352" s="66">
        <f>ROUND(INDEX(Summary!I:I,MATCH(H:H,Summary!A:A,0)),2)</f>
        <v>0.21</v>
      </c>
      <c r="V352" s="67">
        <f t="shared" si="100"/>
        <v>940.75269771201954</v>
      </c>
      <c r="W352" s="67">
        <f t="shared" si="100"/>
        <v>24129.736080426574</v>
      </c>
      <c r="X352" s="64">
        <f t="shared" si="101"/>
        <v>25070.488778138591</v>
      </c>
      <c r="Y352" s="64" t="s">
        <v>163</v>
      </c>
      <c r="Z352" s="64" t="s">
        <v>163</v>
      </c>
      <c r="AA352" s="64" t="b">
        <f t="shared" si="106"/>
        <v>1</v>
      </c>
      <c r="AB352" s="64" t="str">
        <f t="shared" si="107"/>
        <v>No</v>
      </c>
      <c r="AC352" s="64" t="str">
        <f t="shared" si="107"/>
        <v>Yes</v>
      </c>
      <c r="AD352" s="64" t="str">
        <f t="shared" si="102"/>
        <v>Yes</v>
      </c>
      <c r="AE352" s="66">
        <f t="shared" si="108"/>
        <v>0.34</v>
      </c>
      <c r="AF352" s="66">
        <f t="shared" si="108"/>
        <v>0.33</v>
      </c>
      <c r="AG352" s="64">
        <f t="shared" si="109"/>
        <v>10661.863907402889</v>
      </c>
      <c r="AH352" s="64">
        <f t="shared" si="109"/>
        <v>37918.156697813189</v>
      </c>
      <c r="AI352" s="64">
        <f t="shared" si="103"/>
        <v>48580.020605216079</v>
      </c>
      <c r="AJ352" s="66">
        <v>0</v>
      </c>
      <c r="AK352" s="66">
        <v>0.27</v>
      </c>
      <c r="AL352" s="64">
        <f t="shared" si="110"/>
        <v>0</v>
      </c>
      <c r="AM352" s="64">
        <f t="shared" si="110"/>
        <v>31023.946389119883</v>
      </c>
      <c r="AN352" s="66">
        <f t="shared" si="111"/>
        <v>0.03</v>
      </c>
      <c r="AO352" s="66">
        <f t="shared" si="111"/>
        <v>0.48</v>
      </c>
      <c r="AP352" s="68">
        <f>IFERROR(INDEX('Encounters and MCO Fees'!Q:Q,MATCH(A:A,'Encounters and MCO Fees'!G:G,0)),0)</f>
        <v>56094.435167258474</v>
      </c>
      <c r="AQ352" s="68">
        <f>IFERROR(INDEX('Encounters and MCO Fees'!R:R,MATCH(A:A,'Encounters and MCO Fees'!G:G,0)),0)</f>
        <v>3486.3862160026383</v>
      </c>
      <c r="AR352" s="68">
        <f t="shared" si="104"/>
        <v>59580.821383261115</v>
      </c>
      <c r="AS352" s="69">
        <f t="shared" si="105"/>
        <v>23840.669868298108</v>
      </c>
      <c r="AT352" s="69">
        <f>AS352*INDEX('IGT Commitment Suggestions'!H:H,MATCH(G:G,'IGT Commitment Suggestions'!A:A,0))</f>
        <v>11547.832001105769</v>
      </c>
      <c r="AU352" s="105">
        <f t="shared" si="112"/>
        <v>2292.1799999999998</v>
      </c>
    </row>
    <row r="353" spans="1:47" x14ac:dyDescent="0.2">
      <c r="A353" s="60" t="s">
        <v>1232</v>
      </c>
      <c r="B353" s="61" t="s">
        <v>1232</v>
      </c>
      <c r="C353" s="61" t="s">
        <v>1233</v>
      </c>
      <c r="D353" s="62" t="s">
        <v>1233</v>
      </c>
      <c r="E353" s="63" t="s">
        <v>1234</v>
      </c>
      <c r="F353" s="62" t="s">
        <v>162</v>
      </c>
      <c r="G353" s="62" t="s">
        <v>23</v>
      </c>
      <c r="H353" s="62" t="str">
        <f t="shared" si="95"/>
        <v>Urban Dallas</v>
      </c>
      <c r="I353" s="64">
        <f>INDEX('Encounters and MCO Fees'!N:N,MATCH(A:A,'Encounters and MCO Fees'!G:G,0))</f>
        <v>56129.987395000033</v>
      </c>
      <c r="J353" s="64">
        <f>INDEX('Encounters and MCO Fees'!M:M,MATCH(A:A,'Encounters and MCO Fees'!G:G,0))</f>
        <v>0</v>
      </c>
      <c r="K353" s="64">
        <f t="shared" si="96"/>
        <v>56129.987395000033</v>
      </c>
      <c r="L353" s="64">
        <v>56321.165086857494</v>
      </c>
      <c r="M353" s="64">
        <v>0</v>
      </c>
      <c r="N353" s="64">
        <f t="shared" si="97"/>
        <v>56321.165086857494</v>
      </c>
      <c r="O353" s="64">
        <v>20084.108670010879</v>
      </c>
      <c r="P353" s="64">
        <v>0</v>
      </c>
      <c r="Q353" s="64">
        <f t="shared" si="98"/>
        <v>20084.108670010879</v>
      </c>
      <c r="R353" s="64" t="str">
        <f t="shared" si="99"/>
        <v>Yes</v>
      </c>
      <c r="S353" s="65" t="str">
        <f t="shared" si="99"/>
        <v>No</v>
      </c>
      <c r="T353" s="66">
        <f>ROUND(INDEX(Summary!H:H,MATCH(H:H,Summary!A:A,0)),2)</f>
        <v>0.68</v>
      </c>
      <c r="U353" s="66">
        <f>ROUND(INDEX(Summary!I:I,MATCH(H:H,Summary!A:A,0)),2)</f>
        <v>0.39</v>
      </c>
      <c r="V353" s="67">
        <f t="shared" si="100"/>
        <v>38168.391428600022</v>
      </c>
      <c r="W353" s="67">
        <f t="shared" si="100"/>
        <v>0</v>
      </c>
      <c r="X353" s="64">
        <f t="shared" si="101"/>
        <v>38168.391428600022</v>
      </c>
      <c r="Y353" s="64" t="s">
        <v>163</v>
      </c>
      <c r="Z353" s="64" t="s">
        <v>163</v>
      </c>
      <c r="AA353" s="64" t="b">
        <f t="shared" si="106"/>
        <v>1</v>
      </c>
      <c r="AB353" s="64" t="str">
        <f t="shared" si="107"/>
        <v>No</v>
      </c>
      <c r="AC353" s="64" t="str">
        <f t="shared" si="107"/>
        <v>No</v>
      </c>
      <c r="AD353" s="64" t="str">
        <f t="shared" si="102"/>
        <v>No</v>
      </c>
      <c r="AE353" s="66">
        <f t="shared" si="108"/>
        <v>0</v>
      </c>
      <c r="AF353" s="66">
        <f t="shared" si="108"/>
        <v>0</v>
      </c>
      <c r="AG353" s="64">
        <f t="shared" si="109"/>
        <v>0</v>
      </c>
      <c r="AH353" s="64">
        <f t="shared" si="109"/>
        <v>0</v>
      </c>
      <c r="AI353" s="64">
        <f t="shared" si="103"/>
        <v>0</v>
      </c>
      <c r="AJ353" s="66">
        <v>0</v>
      </c>
      <c r="AK353" s="66">
        <v>0</v>
      </c>
      <c r="AL353" s="64">
        <f t="shared" si="110"/>
        <v>0</v>
      </c>
      <c r="AM353" s="64">
        <f t="shared" si="110"/>
        <v>0</v>
      </c>
      <c r="AN353" s="66">
        <f t="shared" si="111"/>
        <v>0.68</v>
      </c>
      <c r="AO353" s="66">
        <f t="shared" si="111"/>
        <v>0.39</v>
      </c>
      <c r="AP353" s="68">
        <f>IFERROR(INDEX('Encounters and MCO Fees'!Q:Q,MATCH(A:A,'Encounters and MCO Fees'!G:G,0)),0)</f>
        <v>38168.391428600022</v>
      </c>
      <c r="AQ353" s="68">
        <f>IFERROR(INDEX('Encounters and MCO Fees'!R:R,MATCH(A:A,'Encounters and MCO Fees'!G:G,0)),0)</f>
        <v>2436.2803039531932</v>
      </c>
      <c r="AR353" s="68">
        <f t="shared" si="104"/>
        <v>40604.671732553215</v>
      </c>
      <c r="AS353" s="69">
        <f t="shared" si="105"/>
        <v>16247.553347063847</v>
      </c>
      <c r="AT353" s="69">
        <f>AS353*INDEX('IGT Commitment Suggestions'!H:H,MATCH(G:G,'IGT Commitment Suggestions'!A:A,0))</f>
        <v>7988.3101547207407</v>
      </c>
      <c r="AU353" s="105">
        <f t="shared" si="112"/>
        <v>1585.64</v>
      </c>
    </row>
    <row r="354" spans="1:47" x14ac:dyDescent="0.2">
      <c r="A354" s="60" t="s">
        <v>1235</v>
      </c>
      <c r="B354" s="61" t="s">
        <v>1236</v>
      </c>
      <c r="C354" s="61" t="s">
        <v>1237</v>
      </c>
      <c r="D354" s="62" t="s">
        <v>1237</v>
      </c>
      <c r="E354" s="63" t="s">
        <v>1238</v>
      </c>
      <c r="F354" s="62" t="s">
        <v>621</v>
      </c>
      <c r="G354" s="62" t="s">
        <v>31</v>
      </c>
      <c r="H354" s="62" t="str">
        <f t="shared" si="95"/>
        <v>Rural MRSA West</v>
      </c>
      <c r="I354" s="64">
        <f>INDEX('Encounters and MCO Fees'!N:N,MATCH(A:A,'Encounters and MCO Fees'!G:G,0))</f>
        <v>34991.033823663078</v>
      </c>
      <c r="J354" s="64">
        <f>INDEX('Encounters and MCO Fees'!M:M,MATCH(A:A,'Encounters and MCO Fees'!G:G,0))</f>
        <v>134360.24795253269</v>
      </c>
      <c r="K354" s="64">
        <f t="shared" si="96"/>
        <v>169351.28177619577</v>
      </c>
      <c r="L354" s="64">
        <v>-1447.4998899434613</v>
      </c>
      <c r="M354" s="64">
        <v>30583.726805087193</v>
      </c>
      <c r="N354" s="64">
        <f t="shared" si="97"/>
        <v>29136.226915143732</v>
      </c>
      <c r="O354" s="64">
        <v>-20946.376</v>
      </c>
      <c r="P354" s="64">
        <v>19297.374788176137</v>
      </c>
      <c r="Q354" s="64">
        <f t="shared" si="98"/>
        <v>-1649.0012118238628</v>
      </c>
      <c r="R354" s="64" t="str">
        <f t="shared" si="99"/>
        <v>No</v>
      </c>
      <c r="S354" s="65" t="str">
        <f t="shared" si="99"/>
        <v>Yes</v>
      </c>
      <c r="T354" s="66">
        <f>ROUND(INDEX(Summary!H:H,MATCH(H:H,Summary!A:A,0)),2)</f>
        <v>0.03</v>
      </c>
      <c r="U354" s="66">
        <f>ROUND(INDEX(Summary!I:I,MATCH(H:H,Summary!A:A,0)),2)</f>
        <v>0.21</v>
      </c>
      <c r="V354" s="67">
        <f t="shared" si="100"/>
        <v>1049.7310147098924</v>
      </c>
      <c r="W354" s="67">
        <f t="shared" si="100"/>
        <v>28215.652070031865</v>
      </c>
      <c r="X354" s="64">
        <f t="shared" si="101"/>
        <v>29265.383084741756</v>
      </c>
      <c r="Y354" s="64" t="s">
        <v>163</v>
      </c>
      <c r="Z354" s="64" t="s">
        <v>163</v>
      </c>
      <c r="AA354" s="64" t="b">
        <f t="shared" si="106"/>
        <v>1</v>
      </c>
      <c r="AB354" s="64" t="str">
        <f t="shared" si="107"/>
        <v>No</v>
      </c>
      <c r="AC354" s="64" t="str">
        <f t="shared" si="107"/>
        <v>No</v>
      </c>
      <c r="AD354" s="64" t="str">
        <f t="shared" si="102"/>
        <v>No</v>
      </c>
      <c r="AE354" s="66">
        <f t="shared" si="108"/>
        <v>0</v>
      </c>
      <c r="AF354" s="66">
        <f t="shared" si="108"/>
        <v>0</v>
      </c>
      <c r="AG354" s="64">
        <f t="shared" si="109"/>
        <v>0</v>
      </c>
      <c r="AH354" s="64">
        <f t="shared" si="109"/>
        <v>0</v>
      </c>
      <c r="AI354" s="64">
        <f t="shared" si="103"/>
        <v>0</v>
      </c>
      <c r="AJ354" s="66">
        <v>0</v>
      </c>
      <c r="AK354" s="66">
        <v>0</v>
      </c>
      <c r="AL354" s="64">
        <f t="shared" si="110"/>
        <v>0</v>
      </c>
      <c r="AM354" s="64">
        <f t="shared" si="110"/>
        <v>0</v>
      </c>
      <c r="AN354" s="66">
        <f t="shared" si="111"/>
        <v>0.03</v>
      </c>
      <c r="AO354" s="66">
        <f t="shared" si="111"/>
        <v>0.21</v>
      </c>
      <c r="AP354" s="68">
        <f>IFERROR(INDEX('Encounters and MCO Fees'!Q:Q,MATCH(A:A,'Encounters and MCO Fees'!G:G,0)),0)</f>
        <v>29265.383084741756</v>
      </c>
      <c r="AQ354" s="68">
        <f>IFERROR(INDEX('Encounters and MCO Fees'!R:R,MATCH(A:A,'Encounters and MCO Fees'!G:G,0)),0)</f>
        <v>1817.7109878650099</v>
      </c>
      <c r="AR354" s="68">
        <f t="shared" si="104"/>
        <v>31083.094072606764</v>
      </c>
      <c r="AS354" s="69">
        <f t="shared" si="105"/>
        <v>12437.589262212872</v>
      </c>
      <c r="AT354" s="69">
        <f>AS354*INDEX('IGT Commitment Suggestions'!H:H,MATCH(G:G,'IGT Commitment Suggestions'!A:A,0))</f>
        <v>6024.4612291611038</v>
      </c>
      <c r="AU354" s="105">
        <f t="shared" si="112"/>
        <v>1195.82</v>
      </c>
    </row>
    <row r="355" spans="1:47" x14ac:dyDescent="0.2">
      <c r="A355" s="70" t="s">
        <v>1239</v>
      </c>
      <c r="B355" s="61" t="s">
        <v>1239</v>
      </c>
      <c r="C355" s="61" t="s">
        <v>1240</v>
      </c>
      <c r="D355" s="61" t="s">
        <v>1240</v>
      </c>
      <c r="E355" s="63" t="s">
        <v>1241</v>
      </c>
      <c r="F355" s="62" t="s">
        <v>621</v>
      </c>
      <c r="G355" s="62" t="s">
        <v>31</v>
      </c>
      <c r="H355" s="62" t="str">
        <f t="shared" si="95"/>
        <v>Rural MRSA West</v>
      </c>
      <c r="I355" s="64">
        <f>INDEX('Encounters and MCO Fees'!N:N,MATCH(A:A,'Encounters and MCO Fees'!G:G,0))</f>
        <v>31722.946090947582</v>
      </c>
      <c r="J355" s="64">
        <f>INDEX('Encounters and MCO Fees'!M:M,MATCH(A:A,'Encounters and MCO Fees'!G:G,0))</f>
        <v>145254.84429666464</v>
      </c>
      <c r="K355" s="64">
        <f t="shared" si="96"/>
        <v>176977.79038761221</v>
      </c>
      <c r="L355" s="64">
        <v>4815.0917725315476</v>
      </c>
      <c r="M355" s="64">
        <v>18073.197302269313</v>
      </c>
      <c r="N355" s="64">
        <f t="shared" si="97"/>
        <v>22888.289074800861</v>
      </c>
      <c r="O355" s="64">
        <v>928.99917775477979</v>
      </c>
      <c r="P355" s="64">
        <v>25355.559478684969</v>
      </c>
      <c r="Q355" s="64">
        <f t="shared" si="98"/>
        <v>26284.558656439749</v>
      </c>
      <c r="R355" s="64" t="str">
        <f t="shared" si="99"/>
        <v>Yes</v>
      </c>
      <c r="S355" s="65" t="str">
        <f t="shared" si="99"/>
        <v>Yes</v>
      </c>
      <c r="T355" s="66">
        <f>ROUND(INDEX(Summary!H:H,MATCH(H:H,Summary!A:A,0)),2)</f>
        <v>0.03</v>
      </c>
      <c r="U355" s="66">
        <f>ROUND(INDEX(Summary!I:I,MATCH(H:H,Summary!A:A,0)),2)</f>
        <v>0.21</v>
      </c>
      <c r="V355" s="67">
        <f t="shared" si="100"/>
        <v>951.68838272842743</v>
      </c>
      <c r="W355" s="67">
        <f t="shared" si="100"/>
        <v>30503.517302299573</v>
      </c>
      <c r="X355" s="64">
        <f t="shared" si="101"/>
        <v>31455.205685028002</v>
      </c>
      <c r="Y355" s="64" t="s">
        <v>163</v>
      </c>
      <c r="Z355" s="64" t="s">
        <v>163</v>
      </c>
      <c r="AA355" s="64" t="b">
        <f t="shared" si="106"/>
        <v>1</v>
      </c>
      <c r="AB355" s="64" t="str">
        <f t="shared" si="107"/>
        <v>No</v>
      </c>
      <c r="AC355" s="64" t="str">
        <f t="shared" si="107"/>
        <v>No</v>
      </c>
      <c r="AD355" s="64" t="str">
        <f t="shared" si="102"/>
        <v>No</v>
      </c>
      <c r="AE355" s="66">
        <f t="shared" si="108"/>
        <v>0</v>
      </c>
      <c r="AF355" s="66">
        <f t="shared" si="108"/>
        <v>0</v>
      </c>
      <c r="AG355" s="64">
        <f t="shared" si="109"/>
        <v>0</v>
      </c>
      <c r="AH355" s="64">
        <f t="shared" si="109"/>
        <v>0</v>
      </c>
      <c r="AI355" s="64">
        <f t="shared" si="103"/>
        <v>0</v>
      </c>
      <c r="AJ355" s="66">
        <v>0</v>
      </c>
      <c r="AK355" s="66">
        <v>0</v>
      </c>
      <c r="AL355" s="64">
        <f t="shared" si="110"/>
        <v>0</v>
      </c>
      <c r="AM355" s="64">
        <f t="shared" si="110"/>
        <v>0</v>
      </c>
      <c r="AN355" s="66">
        <f t="shared" si="111"/>
        <v>0.03</v>
      </c>
      <c r="AO355" s="66">
        <f t="shared" si="111"/>
        <v>0.21</v>
      </c>
      <c r="AP355" s="68">
        <f>IFERROR(INDEX('Encounters and MCO Fees'!Q:Q,MATCH(A:A,'Encounters and MCO Fees'!G:G,0)),0)</f>
        <v>31455.205685028002</v>
      </c>
      <c r="AQ355" s="68">
        <f>IFERROR(INDEX('Encounters and MCO Fees'!R:R,MATCH(A:A,'Encounters and MCO Fees'!G:G,0)),0)</f>
        <v>1937.3220533594647</v>
      </c>
      <c r="AR355" s="68">
        <f t="shared" si="104"/>
        <v>33392.527738387464</v>
      </c>
      <c r="AS355" s="69">
        <f t="shared" si="105"/>
        <v>13361.686049238362</v>
      </c>
      <c r="AT355" s="69">
        <f>AS355*INDEX('IGT Commitment Suggestions'!H:H,MATCH(G:G,'IGT Commitment Suggestions'!A:A,0))</f>
        <v>6472.0709023910513</v>
      </c>
      <c r="AU355" s="105">
        <f t="shared" si="112"/>
        <v>1284.67</v>
      </c>
    </row>
    <row r="356" spans="1:47" ht="23.25" x14ac:dyDescent="0.2">
      <c r="A356" s="60" t="s">
        <v>1242</v>
      </c>
      <c r="B356" s="61" t="s">
        <v>1242</v>
      </c>
      <c r="C356" s="61" t="s">
        <v>1243</v>
      </c>
      <c r="D356" s="62" t="s">
        <v>1243</v>
      </c>
      <c r="E356" s="63" t="s">
        <v>1244</v>
      </c>
      <c r="F356" s="62" t="s">
        <v>621</v>
      </c>
      <c r="G356" s="62" t="s">
        <v>31</v>
      </c>
      <c r="H356" s="62" t="str">
        <f t="shared" si="95"/>
        <v>Rural MRSA West</v>
      </c>
      <c r="I356" s="64">
        <f>INDEX('Encounters and MCO Fees'!N:N,MATCH(A:A,'Encounters and MCO Fees'!G:G,0))</f>
        <v>54512.885384384623</v>
      </c>
      <c r="J356" s="64">
        <f>INDEX('Encounters and MCO Fees'!M:M,MATCH(A:A,'Encounters and MCO Fees'!G:G,0))</f>
        <v>102681.49348473307</v>
      </c>
      <c r="K356" s="64">
        <f t="shared" si="96"/>
        <v>157194.3788691177</v>
      </c>
      <c r="L356" s="64">
        <v>12269.6302051803</v>
      </c>
      <c r="M356" s="64">
        <v>-17873.285579168776</v>
      </c>
      <c r="N356" s="64">
        <f t="shared" si="97"/>
        <v>-5603.6553739884766</v>
      </c>
      <c r="O356" s="64">
        <v>3407.9041905061858</v>
      </c>
      <c r="P356" s="64">
        <v>-10709.201350287854</v>
      </c>
      <c r="Q356" s="64">
        <f t="shared" si="98"/>
        <v>-7301.2971597816686</v>
      </c>
      <c r="R356" s="64" t="str">
        <f t="shared" si="99"/>
        <v>Yes</v>
      </c>
      <c r="S356" s="65" t="str">
        <f t="shared" si="99"/>
        <v>No</v>
      </c>
      <c r="T356" s="66">
        <f>ROUND(INDEX(Summary!H:H,MATCH(H:H,Summary!A:A,0)),2)</f>
        <v>0.03</v>
      </c>
      <c r="U356" s="66">
        <f>ROUND(INDEX(Summary!I:I,MATCH(H:H,Summary!A:A,0)),2)</f>
        <v>0.21</v>
      </c>
      <c r="V356" s="67">
        <f t="shared" si="100"/>
        <v>1635.3865615315385</v>
      </c>
      <c r="W356" s="67">
        <f t="shared" si="100"/>
        <v>21563.113631793945</v>
      </c>
      <c r="X356" s="64">
        <f t="shared" si="101"/>
        <v>23198.500193325483</v>
      </c>
      <c r="Y356" s="64" t="s">
        <v>163</v>
      </c>
      <c r="Z356" s="64" t="s">
        <v>163</v>
      </c>
      <c r="AA356" s="64" t="b">
        <f t="shared" si="106"/>
        <v>1</v>
      </c>
      <c r="AB356" s="64" t="str">
        <f t="shared" si="107"/>
        <v>No</v>
      </c>
      <c r="AC356" s="64" t="str">
        <f t="shared" si="107"/>
        <v>No</v>
      </c>
      <c r="AD356" s="64" t="str">
        <f t="shared" si="102"/>
        <v>Yes</v>
      </c>
      <c r="AE356" s="66">
        <f t="shared" si="108"/>
        <v>0.02</v>
      </c>
      <c r="AF356" s="66">
        <f t="shared" si="108"/>
        <v>0</v>
      </c>
      <c r="AG356" s="64">
        <f t="shared" si="109"/>
        <v>1090.2577076876926</v>
      </c>
      <c r="AH356" s="64">
        <f t="shared" si="109"/>
        <v>0</v>
      </c>
      <c r="AI356" s="64">
        <f t="shared" si="103"/>
        <v>1090.2577076876926</v>
      </c>
      <c r="AJ356" s="66">
        <v>0</v>
      </c>
      <c r="AK356" s="66">
        <v>0</v>
      </c>
      <c r="AL356" s="64">
        <f t="shared" si="110"/>
        <v>0</v>
      </c>
      <c r="AM356" s="64">
        <f t="shared" si="110"/>
        <v>0</v>
      </c>
      <c r="AN356" s="66">
        <f t="shared" si="111"/>
        <v>0.03</v>
      </c>
      <c r="AO356" s="66">
        <f t="shared" si="111"/>
        <v>0.21</v>
      </c>
      <c r="AP356" s="68">
        <f>IFERROR(INDEX('Encounters and MCO Fees'!Q:Q,MATCH(A:A,'Encounters and MCO Fees'!G:G,0)),0)</f>
        <v>23198.500193325483</v>
      </c>
      <c r="AQ356" s="68">
        <f>IFERROR(INDEX('Encounters and MCO Fees'!R:R,MATCH(A:A,'Encounters and MCO Fees'!G:G,0)),0)</f>
        <v>1426.4996691569704</v>
      </c>
      <c r="AR356" s="68">
        <f t="shared" si="104"/>
        <v>24624.999862482451</v>
      </c>
      <c r="AS356" s="69">
        <f t="shared" si="105"/>
        <v>9853.4474449737318</v>
      </c>
      <c r="AT356" s="69">
        <f>AS356*INDEX('IGT Commitment Suggestions'!H:H,MATCH(G:G,'IGT Commitment Suggestions'!A:A,0))</f>
        <v>4772.7667198473846</v>
      </c>
      <c r="AU356" s="105">
        <f t="shared" si="112"/>
        <v>947.37</v>
      </c>
    </row>
    <row r="357" spans="1:47" ht="23.25" x14ac:dyDescent="0.2">
      <c r="A357" s="60" t="s">
        <v>1245</v>
      </c>
      <c r="B357" s="61" t="s">
        <v>1245</v>
      </c>
      <c r="C357" s="61" t="s">
        <v>1246</v>
      </c>
      <c r="D357" s="62" t="s">
        <v>1246</v>
      </c>
      <c r="E357" s="63" t="s">
        <v>1247</v>
      </c>
      <c r="F357" s="62" t="s">
        <v>657</v>
      </c>
      <c r="G357" s="62" t="s">
        <v>34</v>
      </c>
      <c r="H357" s="62" t="str">
        <f t="shared" si="95"/>
        <v>Non-State-Owned IMD Travis</v>
      </c>
      <c r="I357" s="64">
        <f>INDEX('Encounters and MCO Fees'!N:N,MATCH(A:A,'Encounters and MCO Fees'!G:G,0))</f>
        <v>69140.78558191433</v>
      </c>
      <c r="J357" s="64">
        <f>INDEX('Encounters and MCO Fees'!M:M,MATCH(A:A,'Encounters and MCO Fees'!G:G,0))</f>
        <v>0</v>
      </c>
      <c r="K357" s="64">
        <f t="shared" si="96"/>
        <v>69140.78558191433</v>
      </c>
      <c r="L357" s="64">
        <v>14266.930000000008</v>
      </c>
      <c r="M357" s="64">
        <v>0</v>
      </c>
      <c r="N357" s="64">
        <f t="shared" si="97"/>
        <v>14266.930000000008</v>
      </c>
      <c r="O357" s="64">
        <v>0</v>
      </c>
      <c r="P357" s="64">
        <v>0</v>
      </c>
      <c r="Q357" s="64">
        <f t="shared" si="98"/>
        <v>0</v>
      </c>
      <c r="R357" s="64" t="str">
        <f t="shared" si="99"/>
        <v>No</v>
      </c>
      <c r="S357" s="65" t="str">
        <f t="shared" si="99"/>
        <v>No</v>
      </c>
      <c r="T357" s="66">
        <f>ROUND(INDEX(Summary!H:H,MATCH(H:H,Summary!A:A,0)),2)</f>
        <v>0.44</v>
      </c>
      <c r="U357" s="66">
        <f>ROUND(INDEX(Summary!I:I,MATCH(H:H,Summary!A:A,0)),2)</f>
        <v>0</v>
      </c>
      <c r="V357" s="67">
        <f t="shared" si="100"/>
        <v>30421.945656042306</v>
      </c>
      <c r="W357" s="67">
        <f t="shared" si="100"/>
        <v>0</v>
      </c>
      <c r="X357" s="64">
        <f t="shared" si="101"/>
        <v>30421.945656042306</v>
      </c>
      <c r="Y357" s="64" t="s">
        <v>202</v>
      </c>
      <c r="Z357" s="64" t="s">
        <v>202</v>
      </c>
      <c r="AA357" s="64" t="b">
        <f t="shared" si="106"/>
        <v>1</v>
      </c>
      <c r="AB357" s="64" t="str">
        <f t="shared" si="107"/>
        <v>No</v>
      </c>
      <c r="AC357" s="64" t="str">
        <f t="shared" si="107"/>
        <v>No</v>
      </c>
      <c r="AD357" s="64" t="str">
        <f t="shared" si="102"/>
        <v>No</v>
      </c>
      <c r="AE357" s="66">
        <f t="shared" si="108"/>
        <v>0</v>
      </c>
      <c r="AF357" s="66">
        <f t="shared" si="108"/>
        <v>0</v>
      </c>
      <c r="AG357" s="64">
        <f t="shared" si="109"/>
        <v>0</v>
      </c>
      <c r="AH357" s="64">
        <f t="shared" si="109"/>
        <v>0</v>
      </c>
      <c r="AI357" s="64">
        <f t="shared" si="103"/>
        <v>0</v>
      </c>
      <c r="AJ357" s="66">
        <v>0</v>
      </c>
      <c r="AK357" s="66">
        <v>0</v>
      </c>
      <c r="AL357" s="64">
        <f t="shared" si="110"/>
        <v>0</v>
      </c>
      <c r="AM357" s="64">
        <f t="shared" si="110"/>
        <v>0</v>
      </c>
      <c r="AN357" s="66">
        <f t="shared" si="111"/>
        <v>0.44</v>
      </c>
      <c r="AO357" s="66">
        <f t="shared" si="111"/>
        <v>0</v>
      </c>
      <c r="AP357" s="68">
        <f>IFERROR(INDEX('Encounters and MCO Fees'!Q:Q,MATCH(A:A,'Encounters and MCO Fees'!G:G,0)),0)</f>
        <v>30421.945656042306</v>
      </c>
      <c r="AQ357" s="68">
        <f>IFERROR(INDEX('Encounters and MCO Fees'!R:R,MATCH(A:A,'Encounters and MCO Fees'!G:G,0)),0)</f>
        <v>1855.9807694667718</v>
      </c>
      <c r="AR357" s="68">
        <f t="shared" si="104"/>
        <v>32277.926425509078</v>
      </c>
      <c r="AS357" s="69">
        <f t="shared" si="105"/>
        <v>12915.689479903205</v>
      </c>
      <c r="AT357" s="69">
        <f>AS357*INDEX('IGT Commitment Suggestions'!H:H,MATCH(G:G,'IGT Commitment Suggestions'!A:A,0))</f>
        <v>6331.8460480349222</v>
      </c>
      <c r="AU357" s="105">
        <f t="shared" si="112"/>
        <v>1256.8399999999999</v>
      </c>
    </row>
    <row r="358" spans="1:47" x14ac:dyDescent="0.2">
      <c r="A358" s="60" t="s">
        <v>1248</v>
      </c>
      <c r="B358" s="61" t="s">
        <v>1248</v>
      </c>
      <c r="C358" s="61" t="s">
        <v>1249</v>
      </c>
      <c r="D358" s="62" t="s">
        <v>1249</v>
      </c>
      <c r="E358" s="63" t="s">
        <v>1250</v>
      </c>
      <c r="F358" s="62" t="s">
        <v>621</v>
      </c>
      <c r="G358" s="62" t="s">
        <v>31</v>
      </c>
      <c r="H358" s="62" t="str">
        <f t="shared" si="95"/>
        <v>Rural MRSA West</v>
      </c>
      <c r="I358" s="64">
        <f>INDEX('Encounters and MCO Fees'!N:N,MATCH(A:A,'Encounters and MCO Fees'!G:G,0))</f>
        <v>36455.186342410198</v>
      </c>
      <c r="J358" s="64">
        <f>INDEX('Encounters and MCO Fees'!M:M,MATCH(A:A,'Encounters and MCO Fees'!G:G,0))</f>
        <v>135753.26723241727</v>
      </c>
      <c r="K358" s="64">
        <f t="shared" si="96"/>
        <v>172208.45357482746</v>
      </c>
      <c r="L358" s="64">
        <v>681.73618265022469</v>
      </c>
      <c r="M358" s="64">
        <v>55700.571222288963</v>
      </c>
      <c r="N358" s="64">
        <f t="shared" si="97"/>
        <v>56382.307404939187</v>
      </c>
      <c r="O358" s="64">
        <v>4355.1607436179202</v>
      </c>
      <c r="P358" s="64">
        <v>53658.44585428571</v>
      </c>
      <c r="Q358" s="64">
        <f t="shared" si="98"/>
        <v>58013.606597903628</v>
      </c>
      <c r="R358" s="64" t="str">
        <f t="shared" si="99"/>
        <v>Yes</v>
      </c>
      <c r="S358" s="65" t="str">
        <f t="shared" si="99"/>
        <v>Yes</v>
      </c>
      <c r="T358" s="66">
        <f>ROUND(INDEX(Summary!H:H,MATCH(H:H,Summary!A:A,0)),2)</f>
        <v>0.03</v>
      </c>
      <c r="U358" s="66">
        <f>ROUND(INDEX(Summary!I:I,MATCH(H:H,Summary!A:A,0)),2)</f>
        <v>0.21</v>
      </c>
      <c r="V358" s="67">
        <f t="shared" si="100"/>
        <v>1093.655590272306</v>
      </c>
      <c r="W358" s="67">
        <f t="shared" si="100"/>
        <v>28508.186118807625</v>
      </c>
      <c r="X358" s="64">
        <f t="shared" si="101"/>
        <v>29601.84170907993</v>
      </c>
      <c r="Y358" s="64" t="s">
        <v>163</v>
      </c>
      <c r="Z358" s="64" t="s">
        <v>163</v>
      </c>
      <c r="AA358" s="64" t="b">
        <f t="shared" si="106"/>
        <v>1</v>
      </c>
      <c r="AB358" s="64" t="str">
        <f t="shared" si="107"/>
        <v>No</v>
      </c>
      <c r="AC358" s="64" t="str">
        <f t="shared" si="107"/>
        <v>Yes</v>
      </c>
      <c r="AD358" s="64" t="str">
        <f t="shared" si="102"/>
        <v>Yes</v>
      </c>
      <c r="AE358" s="66">
        <f t="shared" si="108"/>
        <v>0.06</v>
      </c>
      <c r="AF358" s="66">
        <f t="shared" si="108"/>
        <v>0.13</v>
      </c>
      <c r="AG358" s="64">
        <f t="shared" si="109"/>
        <v>2187.3111805446119</v>
      </c>
      <c r="AH358" s="64">
        <f t="shared" si="109"/>
        <v>17647.924740214246</v>
      </c>
      <c r="AI358" s="64">
        <f t="shared" si="103"/>
        <v>19835.23592075886</v>
      </c>
      <c r="AJ358" s="66">
        <v>0</v>
      </c>
      <c r="AK358" s="66">
        <v>0.1</v>
      </c>
      <c r="AL358" s="64">
        <f t="shared" si="110"/>
        <v>0</v>
      </c>
      <c r="AM358" s="64">
        <f t="shared" si="110"/>
        <v>13575.326723241727</v>
      </c>
      <c r="AN358" s="66">
        <f t="shared" si="111"/>
        <v>0.03</v>
      </c>
      <c r="AO358" s="66">
        <f t="shared" si="111"/>
        <v>0.31</v>
      </c>
      <c r="AP358" s="68">
        <f>IFERROR(INDEX('Encounters and MCO Fees'!Q:Q,MATCH(A:A,'Encounters and MCO Fees'!G:G,0)),0)</f>
        <v>43177.168432321661</v>
      </c>
      <c r="AQ358" s="68">
        <f>IFERROR(INDEX('Encounters and MCO Fees'!R:R,MATCH(A:A,'Encounters and MCO Fees'!G:G,0)),0)</f>
        <v>2656.4919272287934</v>
      </c>
      <c r="AR358" s="68">
        <f t="shared" si="104"/>
        <v>45833.660359550457</v>
      </c>
      <c r="AS358" s="69">
        <f t="shared" si="105"/>
        <v>18339.880856270524</v>
      </c>
      <c r="AT358" s="69">
        <f>AS358*INDEX('IGT Commitment Suggestions'!H:H,MATCH(G:G,'IGT Commitment Suggestions'!A:A,0))</f>
        <v>8883.3855851562275</v>
      </c>
      <c r="AU358" s="105">
        <f t="shared" si="112"/>
        <v>1763.3</v>
      </c>
    </row>
    <row r="359" spans="1:47" x14ac:dyDescent="0.2">
      <c r="A359" s="60" t="s">
        <v>1251</v>
      </c>
      <c r="B359" s="61" t="s">
        <v>1252</v>
      </c>
      <c r="C359" s="61" t="s">
        <v>1253</v>
      </c>
      <c r="D359" s="62" t="s">
        <v>1253</v>
      </c>
      <c r="E359" s="63" t="s">
        <v>1254</v>
      </c>
      <c r="F359" s="62" t="s">
        <v>162</v>
      </c>
      <c r="G359" s="62" t="s">
        <v>28</v>
      </c>
      <c r="H359" s="62" t="str">
        <f t="shared" si="95"/>
        <v>Urban Lubbock</v>
      </c>
      <c r="I359" s="64">
        <f>INDEX('Encounters and MCO Fees'!N:N,MATCH(A:A,'Encounters and MCO Fees'!G:G,0))</f>
        <v>30849.001312757668</v>
      </c>
      <c r="J359" s="64">
        <f>INDEX('Encounters and MCO Fees'!M:M,MATCH(A:A,'Encounters and MCO Fees'!G:G,0))</f>
        <v>18134.45022476805</v>
      </c>
      <c r="K359" s="64">
        <f t="shared" si="96"/>
        <v>48983.451537525718</v>
      </c>
      <c r="L359" s="64">
        <v>51287.137902778879</v>
      </c>
      <c r="M359" s="64">
        <v>60624.475549680385</v>
      </c>
      <c r="N359" s="64">
        <f t="shared" si="97"/>
        <v>111911.61345245926</v>
      </c>
      <c r="O359" s="64">
        <v>99328.566299247948</v>
      </c>
      <c r="P359" s="64">
        <v>41610.568990281863</v>
      </c>
      <c r="Q359" s="64">
        <f t="shared" si="98"/>
        <v>140939.1352895298</v>
      </c>
      <c r="R359" s="64" t="str">
        <f t="shared" si="99"/>
        <v>Yes</v>
      </c>
      <c r="S359" s="65" t="str">
        <f t="shared" si="99"/>
        <v>Yes</v>
      </c>
      <c r="T359" s="66">
        <f>ROUND(INDEX(Summary!H:H,MATCH(H:H,Summary!A:A,0)),2)</f>
        <v>0</v>
      </c>
      <c r="U359" s="66">
        <f>ROUND(INDEX(Summary!I:I,MATCH(H:H,Summary!A:A,0)),2)</f>
        <v>0.79</v>
      </c>
      <c r="V359" s="67">
        <f t="shared" si="100"/>
        <v>0</v>
      </c>
      <c r="W359" s="67">
        <f t="shared" si="100"/>
        <v>14326.215677566761</v>
      </c>
      <c r="X359" s="64">
        <f t="shared" si="101"/>
        <v>14326.215677566761</v>
      </c>
      <c r="Y359" s="64" t="s">
        <v>163</v>
      </c>
      <c r="Z359" s="64" t="s">
        <v>163</v>
      </c>
      <c r="AA359" s="64" t="b">
        <f t="shared" si="106"/>
        <v>1</v>
      </c>
      <c r="AB359" s="64" t="str">
        <f t="shared" si="107"/>
        <v>Yes</v>
      </c>
      <c r="AC359" s="64" t="str">
        <f t="shared" si="107"/>
        <v>Yes</v>
      </c>
      <c r="AD359" s="64" t="str">
        <f t="shared" si="102"/>
        <v>Yes</v>
      </c>
      <c r="AE359" s="66">
        <f t="shared" si="108"/>
        <v>2.2400000000000002</v>
      </c>
      <c r="AF359" s="66">
        <f t="shared" si="108"/>
        <v>1.05</v>
      </c>
      <c r="AG359" s="64">
        <f t="shared" si="109"/>
        <v>69101.762940577188</v>
      </c>
      <c r="AH359" s="64">
        <f t="shared" si="109"/>
        <v>19041.172736006454</v>
      </c>
      <c r="AI359" s="64">
        <f t="shared" si="103"/>
        <v>88142.935676583642</v>
      </c>
      <c r="AJ359" s="66">
        <v>0.02</v>
      </c>
      <c r="AK359" s="66">
        <v>0.93</v>
      </c>
      <c r="AL359" s="64">
        <f t="shared" si="110"/>
        <v>616.98002625515335</v>
      </c>
      <c r="AM359" s="64">
        <f t="shared" si="110"/>
        <v>16865.038709034288</v>
      </c>
      <c r="AN359" s="66">
        <f t="shared" si="111"/>
        <v>0.02</v>
      </c>
      <c r="AO359" s="66">
        <f t="shared" si="111"/>
        <v>1.7200000000000002</v>
      </c>
      <c r="AP359" s="68">
        <f>IFERROR(INDEX('Encounters and MCO Fees'!Q:Q,MATCH(A:A,'Encounters and MCO Fees'!G:G,0)),0)</f>
        <v>31808.234412856204</v>
      </c>
      <c r="AQ359" s="68">
        <f>IFERROR(INDEX('Encounters and MCO Fees'!R:R,MATCH(A:A,'Encounters and MCO Fees'!G:G,0)),0)</f>
        <v>1989.2724765958674</v>
      </c>
      <c r="AR359" s="68">
        <f t="shared" si="104"/>
        <v>33797.506889452074</v>
      </c>
      <c r="AS359" s="69">
        <f t="shared" si="105"/>
        <v>13523.734406745354</v>
      </c>
      <c r="AT359" s="69">
        <f>AS359*INDEX('IGT Commitment Suggestions'!H:H,MATCH(G:G,'IGT Commitment Suggestions'!A:A,0))</f>
        <v>4424.6267279631084</v>
      </c>
      <c r="AU359" s="105">
        <f t="shared" si="112"/>
        <v>878.26</v>
      </c>
    </row>
    <row r="360" spans="1:47" x14ac:dyDescent="0.2">
      <c r="A360" s="60" t="s">
        <v>1255</v>
      </c>
      <c r="B360" s="61" t="s">
        <v>1256</v>
      </c>
      <c r="C360" s="61" t="s">
        <v>1257</v>
      </c>
      <c r="D360" s="62" t="s">
        <v>1257</v>
      </c>
      <c r="E360" s="63" t="s">
        <v>1258</v>
      </c>
      <c r="F360" s="62" t="s">
        <v>621</v>
      </c>
      <c r="G360" s="62" t="s">
        <v>31</v>
      </c>
      <c r="H360" s="62" t="str">
        <f t="shared" si="95"/>
        <v>Rural MRSA West</v>
      </c>
      <c r="I360" s="64">
        <f>INDEX('Encounters and MCO Fees'!N:N,MATCH(A:A,'Encounters and MCO Fees'!G:G,0))</f>
        <v>62108.212362260376</v>
      </c>
      <c r="J360" s="64">
        <f>INDEX('Encounters and MCO Fees'!M:M,MATCH(A:A,'Encounters and MCO Fees'!G:G,0))</f>
        <v>28059.792255133809</v>
      </c>
      <c r="K360" s="64">
        <f t="shared" si="96"/>
        <v>90168.004617394181</v>
      </c>
      <c r="L360" s="64">
        <v>0</v>
      </c>
      <c r="M360" s="64">
        <v>5747.9525678568807</v>
      </c>
      <c r="N360" s="64">
        <f t="shared" si="97"/>
        <v>5747.9525678568807</v>
      </c>
      <c r="O360" s="64">
        <v>0</v>
      </c>
      <c r="P360" s="64">
        <v>0</v>
      </c>
      <c r="Q360" s="64">
        <f t="shared" si="98"/>
        <v>0</v>
      </c>
      <c r="R360" s="64" t="str">
        <f t="shared" si="99"/>
        <v>No</v>
      </c>
      <c r="S360" s="65" t="str">
        <f t="shared" si="99"/>
        <v>No</v>
      </c>
      <c r="T360" s="66">
        <f>ROUND(INDEX(Summary!H:H,MATCH(H:H,Summary!A:A,0)),2)</f>
        <v>0.03</v>
      </c>
      <c r="U360" s="66">
        <f>ROUND(INDEX(Summary!I:I,MATCH(H:H,Summary!A:A,0)),2)</f>
        <v>0.21</v>
      </c>
      <c r="V360" s="67">
        <f t="shared" si="100"/>
        <v>1863.2463708678113</v>
      </c>
      <c r="W360" s="67">
        <f t="shared" si="100"/>
        <v>5892.5563735780997</v>
      </c>
      <c r="X360" s="64">
        <f t="shared" si="101"/>
        <v>7755.8027444459112</v>
      </c>
      <c r="Y360" s="64" t="s">
        <v>202</v>
      </c>
      <c r="Z360" s="64" t="s">
        <v>202</v>
      </c>
      <c r="AA360" s="64" t="b">
        <f t="shared" si="106"/>
        <v>1</v>
      </c>
      <c r="AB360" s="64" t="str">
        <f t="shared" si="107"/>
        <v>No</v>
      </c>
      <c r="AC360" s="64" t="str">
        <f t="shared" si="107"/>
        <v>No</v>
      </c>
      <c r="AD360" s="64" t="str">
        <f t="shared" si="102"/>
        <v>No</v>
      </c>
      <c r="AE360" s="66">
        <f t="shared" si="108"/>
        <v>0</v>
      </c>
      <c r="AF360" s="66">
        <f t="shared" si="108"/>
        <v>0</v>
      </c>
      <c r="AG360" s="64">
        <f t="shared" si="109"/>
        <v>0</v>
      </c>
      <c r="AH360" s="64">
        <f t="shared" si="109"/>
        <v>0</v>
      </c>
      <c r="AI360" s="64">
        <f t="shared" si="103"/>
        <v>0</v>
      </c>
      <c r="AJ360" s="66">
        <v>0</v>
      </c>
      <c r="AK360" s="66">
        <v>0</v>
      </c>
      <c r="AL360" s="64">
        <f t="shared" si="110"/>
        <v>0</v>
      </c>
      <c r="AM360" s="64">
        <f t="shared" si="110"/>
        <v>0</v>
      </c>
      <c r="AN360" s="66">
        <f t="shared" si="111"/>
        <v>0.03</v>
      </c>
      <c r="AO360" s="66">
        <f t="shared" si="111"/>
        <v>0.21</v>
      </c>
      <c r="AP360" s="68">
        <f>IFERROR(INDEX('Encounters and MCO Fees'!Q:Q,MATCH(A:A,'Encounters and MCO Fees'!G:G,0)),0)</f>
        <v>7755.8027444459112</v>
      </c>
      <c r="AQ360" s="68">
        <f>IFERROR(INDEX('Encounters and MCO Fees'!R:R,MATCH(A:A,'Encounters and MCO Fees'!G:G,0)),0)</f>
        <v>476.2242704400918</v>
      </c>
      <c r="AR360" s="68">
        <f t="shared" si="104"/>
        <v>8232.0270148860036</v>
      </c>
      <c r="AS360" s="69">
        <f t="shared" si="105"/>
        <v>3293.9632897364863</v>
      </c>
      <c r="AT360" s="69">
        <f>AS360*INDEX('IGT Commitment Suggestions'!H:H,MATCH(G:G,'IGT Commitment Suggestions'!A:A,0))</f>
        <v>1595.5145093581227</v>
      </c>
      <c r="AU360" s="105">
        <f t="shared" si="112"/>
        <v>316.7</v>
      </c>
    </row>
    <row r="361" spans="1:47" x14ac:dyDescent="0.2">
      <c r="A361" s="60" t="s">
        <v>1259</v>
      </c>
      <c r="B361" s="61" t="s">
        <v>1259</v>
      </c>
      <c r="C361" s="61" t="s">
        <v>1260</v>
      </c>
      <c r="D361" s="62" t="s">
        <v>1260</v>
      </c>
      <c r="E361" s="63" t="s">
        <v>1261</v>
      </c>
      <c r="F361" s="62" t="s">
        <v>621</v>
      </c>
      <c r="G361" s="62" t="s">
        <v>31</v>
      </c>
      <c r="H361" s="62" t="str">
        <f t="shared" si="95"/>
        <v>Rural MRSA West</v>
      </c>
      <c r="I361" s="64">
        <f>INDEX('Encounters and MCO Fees'!N:N,MATCH(A:A,'Encounters and MCO Fees'!G:G,0))</f>
        <v>32761.400395113633</v>
      </c>
      <c r="J361" s="64">
        <f>INDEX('Encounters and MCO Fees'!M:M,MATCH(A:A,'Encounters and MCO Fees'!G:G,0))</f>
        <v>155989.17670550063</v>
      </c>
      <c r="K361" s="64">
        <f t="shared" si="96"/>
        <v>188750.57710061426</v>
      </c>
      <c r="L361" s="64">
        <v>39565.872322548705</v>
      </c>
      <c r="M361" s="64">
        <v>15097.321932690749</v>
      </c>
      <c r="N361" s="64">
        <f t="shared" si="97"/>
        <v>54663.194255239454</v>
      </c>
      <c r="O361" s="64">
        <v>14403.709462856856</v>
      </c>
      <c r="P361" s="64">
        <v>25538.0963139171</v>
      </c>
      <c r="Q361" s="64">
        <f t="shared" si="98"/>
        <v>39941.805776773952</v>
      </c>
      <c r="R361" s="64" t="str">
        <f t="shared" si="99"/>
        <v>Yes</v>
      </c>
      <c r="S361" s="65" t="str">
        <f t="shared" si="99"/>
        <v>Yes</v>
      </c>
      <c r="T361" s="66">
        <f>ROUND(INDEX(Summary!H:H,MATCH(H:H,Summary!A:A,0)),2)</f>
        <v>0.03</v>
      </c>
      <c r="U361" s="66">
        <f>ROUND(INDEX(Summary!I:I,MATCH(H:H,Summary!A:A,0)),2)</f>
        <v>0.21</v>
      </c>
      <c r="V361" s="67">
        <f t="shared" si="100"/>
        <v>982.84201185340896</v>
      </c>
      <c r="W361" s="67">
        <f t="shared" si="100"/>
        <v>32757.727108155133</v>
      </c>
      <c r="X361" s="64">
        <f t="shared" si="101"/>
        <v>33740.569120008542</v>
      </c>
      <c r="Y361" s="64" t="s">
        <v>163</v>
      </c>
      <c r="Z361" s="64" t="s">
        <v>163</v>
      </c>
      <c r="AA361" s="64" t="b">
        <f t="shared" si="106"/>
        <v>1</v>
      </c>
      <c r="AB361" s="64" t="str">
        <f t="shared" si="107"/>
        <v>No</v>
      </c>
      <c r="AC361" s="64" t="str">
        <f t="shared" si="107"/>
        <v>No</v>
      </c>
      <c r="AD361" s="64" t="str">
        <f t="shared" si="102"/>
        <v>Yes</v>
      </c>
      <c r="AE361" s="66">
        <f t="shared" si="108"/>
        <v>0.28999999999999998</v>
      </c>
      <c r="AF361" s="66">
        <f t="shared" si="108"/>
        <v>0</v>
      </c>
      <c r="AG361" s="64">
        <f t="shared" si="109"/>
        <v>9500.8061145829524</v>
      </c>
      <c r="AH361" s="64">
        <f t="shared" si="109"/>
        <v>0</v>
      </c>
      <c r="AI361" s="64">
        <f t="shared" si="103"/>
        <v>9500.8061145829524</v>
      </c>
      <c r="AJ361" s="66">
        <v>0</v>
      </c>
      <c r="AK361" s="66">
        <v>0</v>
      </c>
      <c r="AL361" s="64">
        <f t="shared" si="110"/>
        <v>0</v>
      </c>
      <c r="AM361" s="64">
        <f t="shared" si="110"/>
        <v>0</v>
      </c>
      <c r="AN361" s="66">
        <f t="shared" si="111"/>
        <v>0.03</v>
      </c>
      <c r="AO361" s="66">
        <f t="shared" si="111"/>
        <v>0.21</v>
      </c>
      <c r="AP361" s="68">
        <f>IFERROR(INDEX('Encounters and MCO Fees'!Q:Q,MATCH(A:A,'Encounters and MCO Fees'!G:G,0)),0)</f>
        <v>33740.569120008542</v>
      </c>
      <c r="AQ361" s="68">
        <f>IFERROR(INDEX('Encounters and MCO Fees'!R:R,MATCH(A:A,'Encounters and MCO Fees'!G:G,0)),0)</f>
        <v>2082.4023164141067</v>
      </c>
      <c r="AR361" s="68">
        <f t="shared" si="104"/>
        <v>35822.971436422646</v>
      </c>
      <c r="AS361" s="69">
        <f t="shared" si="105"/>
        <v>14334.203790570162</v>
      </c>
      <c r="AT361" s="69">
        <f>AS361*INDEX('IGT Commitment Suggestions'!H:H,MATCH(G:G,'IGT Commitment Suggestions'!A:A,0))</f>
        <v>6943.1344906641334</v>
      </c>
      <c r="AU361" s="105">
        <f t="shared" si="112"/>
        <v>1378.18</v>
      </c>
    </row>
    <row r="362" spans="1:47" x14ac:dyDescent="0.2">
      <c r="A362" s="60" t="s">
        <v>1262</v>
      </c>
      <c r="B362" s="61" t="s">
        <v>1262</v>
      </c>
      <c r="C362" s="61" t="s">
        <v>1263</v>
      </c>
      <c r="D362" s="62" t="s">
        <v>1263</v>
      </c>
      <c r="E362" s="63" t="s">
        <v>1264</v>
      </c>
      <c r="F362" s="62" t="s">
        <v>621</v>
      </c>
      <c r="G362" s="62" t="s">
        <v>31</v>
      </c>
      <c r="H362" s="62" t="str">
        <f t="shared" si="95"/>
        <v>Rural MRSA West</v>
      </c>
      <c r="I362" s="64">
        <f>INDEX('Encounters and MCO Fees'!N:N,MATCH(A:A,'Encounters and MCO Fees'!G:G,0))</f>
        <v>131148.38078234944</v>
      </c>
      <c r="J362" s="64">
        <f>INDEX('Encounters and MCO Fees'!M:M,MATCH(A:A,'Encounters and MCO Fees'!G:G,0))</f>
        <v>0</v>
      </c>
      <c r="K362" s="64">
        <f t="shared" si="96"/>
        <v>131148.38078234944</v>
      </c>
      <c r="L362" s="64">
        <v>13539.491759876128</v>
      </c>
      <c r="M362" s="64">
        <v>0</v>
      </c>
      <c r="N362" s="64">
        <f t="shared" si="97"/>
        <v>13539.491759876128</v>
      </c>
      <c r="O362" s="64">
        <v>5750.6803195246466</v>
      </c>
      <c r="P362" s="64">
        <v>0</v>
      </c>
      <c r="Q362" s="64">
        <f t="shared" si="98"/>
        <v>5750.6803195246466</v>
      </c>
      <c r="R362" s="64" t="str">
        <f t="shared" si="99"/>
        <v>Yes</v>
      </c>
      <c r="S362" s="65" t="str">
        <f t="shared" si="99"/>
        <v>No</v>
      </c>
      <c r="T362" s="66">
        <f>ROUND(INDEX(Summary!H:H,MATCH(H:H,Summary!A:A,0)),2)</f>
        <v>0.03</v>
      </c>
      <c r="U362" s="66">
        <f>ROUND(INDEX(Summary!I:I,MATCH(H:H,Summary!A:A,0)),2)</f>
        <v>0.21</v>
      </c>
      <c r="V362" s="67">
        <f t="shared" si="100"/>
        <v>3934.451423470483</v>
      </c>
      <c r="W362" s="67">
        <f t="shared" si="100"/>
        <v>0</v>
      </c>
      <c r="X362" s="64">
        <f t="shared" si="101"/>
        <v>3934.451423470483</v>
      </c>
      <c r="Y362" s="64" t="s">
        <v>163</v>
      </c>
      <c r="Z362" s="64" t="s">
        <v>163</v>
      </c>
      <c r="AA362" s="64" t="b">
        <f t="shared" si="106"/>
        <v>1</v>
      </c>
      <c r="AB362" s="64" t="str">
        <f t="shared" si="107"/>
        <v>No</v>
      </c>
      <c r="AC362" s="64" t="str">
        <f t="shared" si="107"/>
        <v>No</v>
      </c>
      <c r="AD362" s="64" t="str">
        <f t="shared" si="102"/>
        <v>Yes</v>
      </c>
      <c r="AE362" s="66">
        <f t="shared" si="108"/>
        <v>0.01</v>
      </c>
      <c r="AF362" s="66">
        <f t="shared" si="108"/>
        <v>0</v>
      </c>
      <c r="AG362" s="64">
        <f t="shared" si="109"/>
        <v>1311.4838078234945</v>
      </c>
      <c r="AH362" s="64">
        <f t="shared" si="109"/>
        <v>0</v>
      </c>
      <c r="AI362" s="64">
        <f t="shared" si="103"/>
        <v>1311.4838078234945</v>
      </c>
      <c r="AJ362" s="66">
        <v>0</v>
      </c>
      <c r="AK362" s="66">
        <v>0</v>
      </c>
      <c r="AL362" s="64">
        <f t="shared" si="110"/>
        <v>0</v>
      </c>
      <c r="AM362" s="64">
        <f t="shared" si="110"/>
        <v>0</v>
      </c>
      <c r="AN362" s="66">
        <f t="shared" si="111"/>
        <v>0.03</v>
      </c>
      <c r="AO362" s="66">
        <f t="shared" si="111"/>
        <v>0.21</v>
      </c>
      <c r="AP362" s="68">
        <f>IFERROR(INDEX('Encounters and MCO Fees'!Q:Q,MATCH(A:A,'Encounters and MCO Fees'!G:G,0)),0)</f>
        <v>3934.451423470483</v>
      </c>
      <c r="AQ362" s="68">
        <f>IFERROR(INDEX('Encounters and MCO Fees'!R:R,MATCH(A:A,'Encounters and MCO Fees'!G:G,0)),0)</f>
        <v>242.34440755197841</v>
      </c>
      <c r="AR362" s="68">
        <f t="shared" si="104"/>
        <v>4176.7958310224612</v>
      </c>
      <c r="AS362" s="69">
        <f t="shared" si="105"/>
        <v>1671.303083825328</v>
      </c>
      <c r="AT362" s="69">
        <f>AS362*INDEX('IGT Commitment Suggestions'!H:H,MATCH(G:G,'IGT Commitment Suggestions'!A:A,0))</f>
        <v>809.53795935947119</v>
      </c>
      <c r="AU362" s="105">
        <f t="shared" si="112"/>
        <v>160.69</v>
      </c>
    </row>
    <row r="363" spans="1:47" x14ac:dyDescent="0.2">
      <c r="A363" s="60" t="s">
        <v>1265</v>
      </c>
      <c r="B363" s="61" t="s">
        <v>1265</v>
      </c>
      <c r="C363" s="61" t="s">
        <v>1266</v>
      </c>
      <c r="D363" s="63" t="s">
        <v>1266</v>
      </c>
      <c r="E363" s="72" t="s">
        <v>1267</v>
      </c>
      <c r="F363" s="62" t="s">
        <v>621</v>
      </c>
      <c r="G363" s="62" t="s">
        <v>31</v>
      </c>
      <c r="H363" s="62" t="str">
        <f t="shared" si="95"/>
        <v>Rural MRSA West</v>
      </c>
      <c r="I363" s="64">
        <f>INDEX('Encounters and MCO Fees'!N:N,MATCH(A:A,'Encounters and MCO Fees'!G:G,0))</f>
        <v>23076.515944161125</v>
      </c>
      <c r="J363" s="64">
        <f>INDEX('Encounters and MCO Fees'!M:M,MATCH(A:A,'Encounters and MCO Fees'!G:G,0))</f>
        <v>153478.21553181892</v>
      </c>
      <c r="K363" s="64">
        <f t="shared" si="96"/>
        <v>176554.73147598005</v>
      </c>
      <c r="L363" s="64">
        <v>17972.061739439254</v>
      </c>
      <c r="M363" s="64">
        <v>-4261.0534588228984</v>
      </c>
      <c r="N363" s="64">
        <f t="shared" si="97"/>
        <v>13711.008280616355</v>
      </c>
      <c r="O363" s="64">
        <v>-1278.2827513718439</v>
      </c>
      <c r="P363" s="64">
        <v>3965.4076636479003</v>
      </c>
      <c r="Q363" s="64">
        <f t="shared" si="98"/>
        <v>2687.1249122760564</v>
      </c>
      <c r="R363" s="64" t="str">
        <f t="shared" si="99"/>
        <v>No</v>
      </c>
      <c r="S363" s="65" t="str">
        <f t="shared" si="99"/>
        <v>Yes</v>
      </c>
      <c r="T363" s="66">
        <f>ROUND(INDEX(Summary!H:H,MATCH(H:H,Summary!A:A,0)),2)</f>
        <v>0.03</v>
      </c>
      <c r="U363" s="66">
        <f>ROUND(INDEX(Summary!I:I,MATCH(H:H,Summary!A:A,0)),2)</f>
        <v>0.21</v>
      </c>
      <c r="V363" s="67">
        <f t="shared" si="100"/>
        <v>692.29547832483377</v>
      </c>
      <c r="W363" s="67">
        <f t="shared" si="100"/>
        <v>32230.425261681972</v>
      </c>
      <c r="X363" s="64">
        <f t="shared" si="101"/>
        <v>32922.720740006807</v>
      </c>
      <c r="Y363" s="64" t="s">
        <v>163</v>
      </c>
      <c r="Z363" s="64" t="s">
        <v>163</v>
      </c>
      <c r="AA363" s="64" t="b">
        <f t="shared" si="106"/>
        <v>1</v>
      </c>
      <c r="AB363" s="64" t="str">
        <f t="shared" si="107"/>
        <v>No</v>
      </c>
      <c r="AC363" s="64" t="str">
        <f t="shared" si="107"/>
        <v>No</v>
      </c>
      <c r="AD363" s="64" t="str">
        <f t="shared" si="102"/>
        <v>No</v>
      </c>
      <c r="AE363" s="66">
        <f t="shared" si="108"/>
        <v>0</v>
      </c>
      <c r="AF363" s="66">
        <f t="shared" si="108"/>
        <v>0</v>
      </c>
      <c r="AG363" s="64">
        <f t="shared" si="109"/>
        <v>0</v>
      </c>
      <c r="AH363" s="64">
        <f t="shared" si="109"/>
        <v>0</v>
      </c>
      <c r="AI363" s="64">
        <f t="shared" si="103"/>
        <v>0</v>
      </c>
      <c r="AJ363" s="66">
        <v>0</v>
      </c>
      <c r="AK363" s="66">
        <v>0</v>
      </c>
      <c r="AL363" s="64">
        <f t="shared" si="110"/>
        <v>0</v>
      </c>
      <c r="AM363" s="64">
        <f t="shared" si="110"/>
        <v>0</v>
      </c>
      <c r="AN363" s="66">
        <f t="shared" si="111"/>
        <v>0.03</v>
      </c>
      <c r="AO363" s="66">
        <f t="shared" si="111"/>
        <v>0.21</v>
      </c>
      <c r="AP363" s="68">
        <f>IFERROR(INDEX('Encounters and MCO Fees'!Q:Q,MATCH(A:A,'Encounters and MCO Fees'!G:G,0)),0)</f>
        <v>32922.720740006807</v>
      </c>
      <c r="AQ363" s="68">
        <f>IFERROR(INDEX('Encounters and MCO Fees'!R:R,MATCH(A:A,'Encounters and MCO Fees'!G:G,0)),0)</f>
        <v>2039.4358829998973</v>
      </c>
      <c r="AR363" s="68">
        <f t="shared" si="104"/>
        <v>34962.156623006704</v>
      </c>
      <c r="AS363" s="69">
        <f t="shared" si="105"/>
        <v>13989.757351129905</v>
      </c>
      <c r="AT363" s="69">
        <f>AS363*INDEX('IGT Commitment Suggestions'!H:H,MATCH(G:G,'IGT Commitment Suggestions'!A:A,0))</f>
        <v>6776.2931377152254</v>
      </c>
      <c r="AU363" s="105">
        <f t="shared" si="112"/>
        <v>1345.06</v>
      </c>
    </row>
    <row r="364" spans="1:47" x14ac:dyDescent="0.2">
      <c r="A364" s="60" t="s">
        <v>1268</v>
      </c>
      <c r="B364" s="61" t="s">
        <v>1268</v>
      </c>
      <c r="C364" s="61" t="s">
        <v>1269</v>
      </c>
      <c r="D364" s="62" t="s">
        <v>1269</v>
      </c>
      <c r="E364" s="63" t="s">
        <v>1270</v>
      </c>
      <c r="F364" s="62" t="s">
        <v>621</v>
      </c>
      <c r="G364" s="62" t="s">
        <v>31</v>
      </c>
      <c r="H364" s="62" t="str">
        <f t="shared" si="95"/>
        <v>Rural MRSA West</v>
      </c>
      <c r="I364" s="64">
        <f>INDEX('Encounters and MCO Fees'!N:N,MATCH(A:A,'Encounters and MCO Fees'!G:G,0))</f>
        <v>14795.72255712699</v>
      </c>
      <c r="J364" s="64">
        <f>INDEX('Encounters and MCO Fees'!M:M,MATCH(A:A,'Encounters and MCO Fees'!G:G,0))</f>
        <v>69330.47777919902</v>
      </c>
      <c r="K364" s="64">
        <f t="shared" si="96"/>
        <v>84126.200336326016</v>
      </c>
      <c r="L364" s="64">
        <v>0</v>
      </c>
      <c r="M364" s="64">
        <v>18243.178581246546</v>
      </c>
      <c r="N364" s="64">
        <f t="shared" si="97"/>
        <v>18243.178581246546</v>
      </c>
      <c r="O364" s="64">
        <v>0</v>
      </c>
      <c r="P364" s="64">
        <v>-8934.8802424811183</v>
      </c>
      <c r="Q364" s="64">
        <f t="shared" si="98"/>
        <v>-8934.8802424811183</v>
      </c>
      <c r="R364" s="64" t="str">
        <f t="shared" si="99"/>
        <v>No</v>
      </c>
      <c r="S364" s="65" t="str">
        <f t="shared" si="99"/>
        <v>No</v>
      </c>
      <c r="T364" s="66">
        <f>ROUND(INDEX(Summary!H:H,MATCH(H:H,Summary!A:A,0)),2)</f>
        <v>0.03</v>
      </c>
      <c r="U364" s="66">
        <f>ROUND(INDEX(Summary!I:I,MATCH(H:H,Summary!A:A,0)),2)</f>
        <v>0.21</v>
      </c>
      <c r="V364" s="67">
        <f t="shared" si="100"/>
        <v>443.87167671380968</v>
      </c>
      <c r="W364" s="67">
        <f t="shared" si="100"/>
        <v>14559.400333631793</v>
      </c>
      <c r="X364" s="64">
        <f t="shared" si="101"/>
        <v>15003.272010345603</v>
      </c>
      <c r="Y364" s="64" t="s">
        <v>163</v>
      </c>
      <c r="Z364" s="64" t="s">
        <v>163</v>
      </c>
      <c r="AA364" s="64" t="b">
        <f t="shared" si="106"/>
        <v>1</v>
      </c>
      <c r="AB364" s="64" t="str">
        <f t="shared" si="107"/>
        <v>No</v>
      </c>
      <c r="AC364" s="64" t="str">
        <f t="shared" si="107"/>
        <v>No</v>
      </c>
      <c r="AD364" s="64" t="str">
        <f t="shared" si="102"/>
        <v>No</v>
      </c>
      <c r="AE364" s="66">
        <f t="shared" si="108"/>
        <v>0</v>
      </c>
      <c r="AF364" s="66">
        <f t="shared" si="108"/>
        <v>0</v>
      </c>
      <c r="AG364" s="64">
        <f t="shared" si="109"/>
        <v>0</v>
      </c>
      <c r="AH364" s="64">
        <f t="shared" si="109"/>
        <v>0</v>
      </c>
      <c r="AI364" s="64">
        <f t="shared" si="103"/>
        <v>0</v>
      </c>
      <c r="AJ364" s="66">
        <v>0</v>
      </c>
      <c r="AK364" s="66">
        <v>0</v>
      </c>
      <c r="AL364" s="64">
        <f t="shared" si="110"/>
        <v>0</v>
      </c>
      <c r="AM364" s="64">
        <f t="shared" si="110"/>
        <v>0</v>
      </c>
      <c r="AN364" s="66">
        <f t="shared" si="111"/>
        <v>0.03</v>
      </c>
      <c r="AO364" s="66">
        <f t="shared" si="111"/>
        <v>0.21</v>
      </c>
      <c r="AP364" s="68">
        <f>IFERROR(INDEX('Encounters and MCO Fees'!Q:Q,MATCH(A:A,'Encounters and MCO Fees'!G:G,0)),0)</f>
        <v>15003.272010345603</v>
      </c>
      <c r="AQ364" s="68">
        <f>IFERROR(INDEX('Encounters and MCO Fees'!R:R,MATCH(A:A,'Encounters and MCO Fees'!G:G,0)),0)</f>
        <v>923.47400739999398</v>
      </c>
      <c r="AR364" s="68">
        <f t="shared" si="104"/>
        <v>15926.746017745598</v>
      </c>
      <c r="AS364" s="69">
        <f t="shared" si="105"/>
        <v>6372.9281515407256</v>
      </c>
      <c r="AT364" s="69">
        <f>AS364*INDEX('IGT Commitment Suggestions'!H:H,MATCH(G:G,'IGT Commitment Suggestions'!A:A,0))</f>
        <v>3086.8890872470852</v>
      </c>
      <c r="AU364" s="105">
        <f t="shared" si="112"/>
        <v>612.73</v>
      </c>
    </row>
    <row r="365" spans="1:47" x14ac:dyDescent="0.2">
      <c r="A365" s="60" t="s">
        <v>1271</v>
      </c>
      <c r="B365" s="61" t="s">
        <v>1271</v>
      </c>
      <c r="C365" s="61" t="s">
        <v>1272</v>
      </c>
      <c r="D365" s="62" t="s">
        <v>1272</v>
      </c>
      <c r="E365" s="63" t="s">
        <v>1273</v>
      </c>
      <c r="F365" s="62" t="s">
        <v>621</v>
      </c>
      <c r="G365" s="62" t="s">
        <v>31</v>
      </c>
      <c r="H365" s="62" t="str">
        <f t="shared" si="95"/>
        <v>Rural MRSA West</v>
      </c>
      <c r="I365" s="64">
        <f>INDEX('Encounters and MCO Fees'!N:N,MATCH(A:A,'Encounters and MCO Fees'!G:G,0))</f>
        <v>10754.874044298014</v>
      </c>
      <c r="J365" s="64">
        <f>INDEX('Encounters and MCO Fees'!M:M,MATCH(A:A,'Encounters and MCO Fees'!G:G,0))</f>
        <v>123144.62164747829</v>
      </c>
      <c r="K365" s="64">
        <f t="shared" si="96"/>
        <v>133899.4956917763</v>
      </c>
      <c r="L365" s="64">
        <v>92019.844780734886</v>
      </c>
      <c r="M365" s="64">
        <v>5852.8683093628206</v>
      </c>
      <c r="N365" s="64">
        <f t="shared" si="97"/>
        <v>97872.713090097706</v>
      </c>
      <c r="O365" s="64">
        <v>14601.60757931391</v>
      </c>
      <c r="P365" s="64">
        <v>-4342.4978480075879</v>
      </c>
      <c r="Q365" s="64">
        <f t="shared" si="98"/>
        <v>10259.109731306322</v>
      </c>
      <c r="R365" s="64" t="str">
        <f t="shared" si="99"/>
        <v>Yes</v>
      </c>
      <c r="S365" s="65" t="str">
        <f t="shared" si="99"/>
        <v>No</v>
      </c>
      <c r="T365" s="66">
        <f>ROUND(INDEX(Summary!H:H,MATCH(H:H,Summary!A:A,0)),2)</f>
        <v>0.03</v>
      </c>
      <c r="U365" s="66">
        <f>ROUND(INDEX(Summary!I:I,MATCH(H:H,Summary!A:A,0)),2)</f>
        <v>0.21</v>
      </c>
      <c r="V365" s="67">
        <f t="shared" si="100"/>
        <v>322.64622132894044</v>
      </c>
      <c r="W365" s="67">
        <f t="shared" si="100"/>
        <v>25860.37054597044</v>
      </c>
      <c r="X365" s="64">
        <f t="shared" si="101"/>
        <v>26183.016767299381</v>
      </c>
      <c r="Y365" s="64" t="s">
        <v>163</v>
      </c>
      <c r="Z365" s="64" t="s">
        <v>163</v>
      </c>
      <c r="AA365" s="64" t="b">
        <f t="shared" si="106"/>
        <v>1</v>
      </c>
      <c r="AB365" s="64" t="str">
        <f t="shared" si="107"/>
        <v>No</v>
      </c>
      <c r="AC365" s="64" t="str">
        <f t="shared" si="107"/>
        <v>No</v>
      </c>
      <c r="AD365" s="64" t="str">
        <f t="shared" si="102"/>
        <v>Yes</v>
      </c>
      <c r="AE365" s="66">
        <f t="shared" si="108"/>
        <v>0.92</v>
      </c>
      <c r="AF365" s="66">
        <f t="shared" si="108"/>
        <v>0</v>
      </c>
      <c r="AG365" s="64">
        <f t="shared" si="109"/>
        <v>9894.484120754174</v>
      </c>
      <c r="AH365" s="64">
        <f t="shared" si="109"/>
        <v>0</v>
      </c>
      <c r="AI365" s="64">
        <f t="shared" si="103"/>
        <v>9894.484120754174</v>
      </c>
      <c r="AJ365" s="66">
        <v>0</v>
      </c>
      <c r="AK365" s="66">
        <v>0</v>
      </c>
      <c r="AL365" s="64">
        <f t="shared" si="110"/>
        <v>0</v>
      </c>
      <c r="AM365" s="64">
        <f t="shared" si="110"/>
        <v>0</v>
      </c>
      <c r="AN365" s="66">
        <f t="shared" si="111"/>
        <v>0.03</v>
      </c>
      <c r="AO365" s="66">
        <f t="shared" si="111"/>
        <v>0.21</v>
      </c>
      <c r="AP365" s="68">
        <f>IFERROR(INDEX('Encounters and MCO Fees'!Q:Q,MATCH(A:A,'Encounters and MCO Fees'!G:G,0)),0)</f>
        <v>26183.016767299381</v>
      </c>
      <c r="AQ365" s="68">
        <f>IFERROR(INDEX('Encounters and MCO Fees'!R:R,MATCH(A:A,'Encounters and MCO Fees'!G:G,0)),0)</f>
        <v>1609.3848704765733</v>
      </c>
      <c r="AR365" s="68">
        <f t="shared" si="104"/>
        <v>27792.401637775954</v>
      </c>
      <c r="AS365" s="69">
        <f t="shared" si="105"/>
        <v>11120.851591339673</v>
      </c>
      <c r="AT365" s="69">
        <f>AS365*INDEX('IGT Commitment Suggestions'!H:H,MATCH(G:G,'IGT Commitment Suggestions'!A:A,0))</f>
        <v>5386.6660037429492</v>
      </c>
      <c r="AU365" s="105">
        <f t="shared" si="112"/>
        <v>1069.22</v>
      </c>
    </row>
    <row r="366" spans="1:47" x14ac:dyDescent="0.2">
      <c r="A366" s="60" t="s">
        <v>1274</v>
      </c>
      <c r="B366" s="61" t="s">
        <v>1274</v>
      </c>
      <c r="C366" s="61" t="s">
        <v>1275</v>
      </c>
      <c r="D366" s="62" t="s">
        <v>1275</v>
      </c>
      <c r="E366" s="63" t="s">
        <v>1276</v>
      </c>
      <c r="F366" s="62" t="s">
        <v>621</v>
      </c>
      <c r="G366" s="62" t="s">
        <v>31</v>
      </c>
      <c r="H366" s="62" t="str">
        <f t="shared" si="95"/>
        <v>Rural MRSA West</v>
      </c>
      <c r="I366" s="64">
        <f>INDEX('Encounters and MCO Fees'!N:N,MATCH(A:A,'Encounters and MCO Fees'!G:G,0))</f>
        <v>15626.359829392</v>
      </c>
      <c r="J366" s="64">
        <f>INDEX('Encounters and MCO Fees'!M:M,MATCH(A:A,'Encounters and MCO Fees'!G:G,0))</f>
        <v>103566.16858423852</v>
      </c>
      <c r="K366" s="64">
        <f t="shared" si="96"/>
        <v>119192.52841363053</v>
      </c>
      <c r="L366" s="64">
        <v>0</v>
      </c>
      <c r="M366" s="64">
        <v>64505.360880869965</v>
      </c>
      <c r="N366" s="64">
        <f t="shared" si="97"/>
        <v>64505.360880869965</v>
      </c>
      <c r="O366" s="64">
        <v>0</v>
      </c>
      <c r="P366" s="64">
        <v>30479.035130062883</v>
      </c>
      <c r="Q366" s="64">
        <f t="shared" si="98"/>
        <v>30479.035130062883</v>
      </c>
      <c r="R366" s="64" t="str">
        <f t="shared" si="99"/>
        <v>No</v>
      </c>
      <c r="S366" s="65" t="str">
        <f t="shared" si="99"/>
        <v>Yes</v>
      </c>
      <c r="T366" s="66">
        <f>ROUND(INDEX(Summary!H:H,MATCH(H:H,Summary!A:A,0)),2)</f>
        <v>0.03</v>
      </c>
      <c r="U366" s="66">
        <f>ROUND(INDEX(Summary!I:I,MATCH(H:H,Summary!A:A,0)),2)</f>
        <v>0.21</v>
      </c>
      <c r="V366" s="67">
        <f t="shared" si="100"/>
        <v>468.79079488176001</v>
      </c>
      <c r="W366" s="67">
        <f t="shared" si="100"/>
        <v>21748.895402690086</v>
      </c>
      <c r="X366" s="64">
        <f t="shared" si="101"/>
        <v>22217.686197571846</v>
      </c>
      <c r="Y366" s="64" t="s">
        <v>163</v>
      </c>
      <c r="Z366" s="64" t="s">
        <v>163</v>
      </c>
      <c r="AA366" s="64" t="b">
        <f t="shared" si="106"/>
        <v>1</v>
      </c>
      <c r="AB366" s="64" t="str">
        <f t="shared" si="107"/>
        <v>No</v>
      </c>
      <c r="AC366" s="64" t="str">
        <f t="shared" si="107"/>
        <v>Yes</v>
      </c>
      <c r="AD366" s="64" t="str">
        <f t="shared" si="102"/>
        <v>Yes</v>
      </c>
      <c r="AE366" s="66">
        <f t="shared" si="108"/>
        <v>0</v>
      </c>
      <c r="AF366" s="66">
        <f t="shared" si="108"/>
        <v>0.06</v>
      </c>
      <c r="AG366" s="64">
        <f t="shared" si="109"/>
        <v>0</v>
      </c>
      <c r="AH366" s="64">
        <f t="shared" si="109"/>
        <v>6213.9701150543106</v>
      </c>
      <c r="AI366" s="64">
        <f t="shared" si="103"/>
        <v>6213.9701150543106</v>
      </c>
      <c r="AJ366" s="66">
        <v>0</v>
      </c>
      <c r="AK366" s="66">
        <v>0.04</v>
      </c>
      <c r="AL366" s="64">
        <f t="shared" si="110"/>
        <v>0</v>
      </c>
      <c r="AM366" s="64">
        <f t="shared" si="110"/>
        <v>4142.6467433695407</v>
      </c>
      <c r="AN366" s="66">
        <f t="shared" si="111"/>
        <v>0.03</v>
      </c>
      <c r="AO366" s="66">
        <f t="shared" si="111"/>
        <v>0.25</v>
      </c>
      <c r="AP366" s="68">
        <f>IFERROR(INDEX('Encounters and MCO Fees'!Q:Q,MATCH(A:A,'Encounters and MCO Fees'!G:G,0)),0)</f>
        <v>26360.332940941389</v>
      </c>
      <c r="AQ366" s="68">
        <f>IFERROR(INDEX('Encounters and MCO Fees'!R:R,MATCH(A:A,'Encounters and MCO Fees'!G:G,0)),0)</f>
        <v>1630.1049061159492</v>
      </c>
      <c r="AR366" s="68">
        <f t="shared" si="104"/>
        <v>27990.437847057339</v>
      </c>
      <c r="AS366" s="69">
        <f t="shared" si="105"/>
        <v>11200.093800121525</v>
      </c>
      <c r="AT366" s="69">
        <f>AS366*INDEX('IGT Commitment Suggestions'!H:H,MATCH(G:G,'IGT Commitment Suggestions'!A:A,0))</f>
        <v>5425.0489736621876</v>
      </c>
      <c r="AU366" s="105">
        <f t="shared" si="112"/>
        <v>1076.8399999999999</v>
      </c>
    </row>
    <row r="367" spans="1:47" x14ac:dyDescent="0.2">
      <c r="A367" s="60" t="s">
        <v>1277</v>
      </c>
      <c r="B367" s="61" t="s">
        <v>1277</v>
      </c>
      <c r="C367" s="61" t="s">
        <v>1278</v>
      </c>
      <c r="D367" s="62" t="s">
        <v>1278</v>
      </c>
      <c r="E367" s="63" t="s">
        <v>1279</v>
      </c>
      <c r="F367" s="62" t="s">
        <v>621</v>
      </c>
      <c r="G367" s="62" t="s">
        <v>31</v>
      </c>
      <c r="H367" s="62" t="str">
        <f t="shared" si="95"/>
        <v>Rural MRSA West</v>
      </c>
      <c r="I367" s="64">
        <f>INDEX('Encounters and MCO Fees'!N:N,MATCH(A:A,'Encounters and MCO Fees'!G:G,0))</f>
        <v>104560.73355125409</v>
      </c>
      <c r="J367" s="64">
        <f>INDEX('Encounters and MCO Fees'!M:M,MATCH(A:A,'Encounters and MCO Fees'!G:G,0))</f>
        <v>0</v>
      </c>
      <c r="K367" s="64">
        <f t="shared" si="96"/>
        <v>104560.73355125409</v>
      </c>
      <c r="L367" s="64">
        <v>7203.7820531849611</v>
      </c>
      <c r="M367" s="64">
        <v>378.05073586399953</v>
      </c>
      <c r="N367" s="64">
        <f t="shared" si="97"/>
        <v>7581.8327890489609</v>
      </c>
      <c r="O367" s="64">
        <v>11832.337363943547</v>
      </c>
      <c r="P367" s="64">
        <v>718.54527385650454</v>
      </c>
      <c r="Q367" s="64">
        <f t="shared" si="98"/>
        <v>12550.882637800052</v>
      </c>
      <c r="R367" s="64" t="str">
        <f t="shared" si="99"/>
        <v>Yes</v>
      </c>
      <c r="S367" s="65" t="str">
        <f t="shared" si="99"/>
        <v>Yes</v>
      </c>
      <c r="T367" s="66">
        <f>ROUND(INDEX(Summary!H:H,MATCH(H:H,Summary!A:A,0)),2)</f>
        <v>0.03</v>
      </c>
      <c r="U367" s="66">
        <f>ROUND(INDEX(Summary!I:I,MATCH(H:H,Summary!A:A,0)),2)</f>
        <v>0.21</v>
      </c>
      <c r="V367" s="67">
        <f t="shared" si="100"/>
        <v>3136.8220065376227</v>
      </c>
      <c r="W367" s="67">
        <f t="shared" si="100"/>
        <v>0</v>
      </c>
      <c r="X367" s="64">
        <f t="shared" si="101"/>
        <v>3136.8220065376227</v>
      </c>
      <c r="Y367" s="64" t="s">
        <v>163</v>
      </c>
      <c r="Z367" s="64" t="s">
        <v>163</v>
      </c>
      <c r="AA367" s="64" t="b">
        <f t="shared" si="106"/>
        <v>1</v>
      </c>
      <c r="AB367" s="64" t="str">
        <f t="shared" si="107"/>
        <v>No</v>
      </c>
      <c r="AC367" s="64" t="str">
        <f t="shared" si="107"/>
        <v>No</v>
      </c>
      <c r="AD367" s="64" t="str">
        <f t="shared" si="102"/>
        <v>Yes</v>
      </c>
      <c r="AE367" s="66">
        <f t="shared" si="108"/>
        <v>0.06</v>
      </c>
      <c r="AF367" s="66">
        <f t="shared" si="108"/>
        <v>0</v>
      </c>
      <c r="AG367" s="64">
        <f t="shared" si="109"/>
        <v>6273.6440130752453</v>
      </c>
      <c r="AH367" s="64">
        <f t="shared" si="109"/>
        <v>0</v>
      </c>
      <c r="AI367" s="64">
        <f t="shared" si="103"/>
        <v>6273.6440130752453</v>
      </c>
      <c r="AJ367" s="66">
        <v>0</v>
      </c>
      <c r="AK367" s="66">
        <v>0</v>
      </c>
      <c r="AL367" s="64">
        <f t="shared" si="110"/>
        <v>0</v>
      </c>
      <c r="AM367" s="64">
        <f t="shared" si="110"/>
        <v>0</v>
      </c>
      <c r="AN367" s="66">
        <f t="shared" si="111"/>
        <v>0.03</v>
      </c>
      <c r="AO367" s="66">
        <f t="shared" si="111"/>
        <v>0.21</v>
      </c>
      <c r="AP367" s="68">
        <f>IFERROR(INDEX('Encounters and MCO Fees'!Q:Q,MATCH(A:A,'Encounters and MCO Fees'!G:G,0)),0)</f>
        <v>3136.8220065376227</v>
      </c>
      <c r="AQ367" s="68">
        <f>IFERROR(INDEX('Encounters and MCO Fees'!R:R,MATCH(A:A,'Encounters and MCO Fees'!G:G,0)),0)</f>
        <v>194.70300299784094</v>
      </c>
      <c r="AR367" s="68">
        <f t="shared" si="104"/>
        <v>3331.5250095354636</v>
      </c>
      <c r="AS367" s="69">
        <f t="shared" si="105"/>
        <v>1333.0764173155208</v>
      </c>
      <c r="AT367" s="69">
        <f>AS367*INDEX('IGT Commitment Suggestions'!H:H,MATCH(G:G,'IGT Commitment Suggestions'!A:A,0))</f>
        <v>645.70931088919644</v>
      </c>
      <c r="AU367" s="105">
        <f t="shared" si="112"/>
        <v>128.16999999999999</v>
      </c>
    </row>
    <row r="368" spans="1:47" ht="23.25" x14ac:dyDescent="0.2">
      <c r="A368" s="60" t="s">
        <v>1280</v>
      </c>
      <c r="B368" s="61" t="s">
        <v>1281</v>
      </c>
      <c r="C368" s="61" t="s">
        <v>1282</v>
      </c>
      <c r="D368" s="62" t="s">
        <v>1282</v>
      </c>
      <c r="E368" s="63" t="s">
        <v>1283</v>
      </c>
      <c r="F368" s="62" t="s">
        <v>621</v>
      </c>
      <c r="G368" s="62" t="s">
        <v>31</v>
      </c>
      <c r="H368" s="62" t="str">
        <f t="shared" si="95"/>
        <v>Rural MRSA West</v>
      </c>
      <c r="I368" s="64">
        <f>INDEX('Encounters and MCO Fees'!N:N,MATCH(A:A,'Encounters and MCO Fees'!G:G,0))</f>
        <v>92791.736670888888</v>
      </c>
      <c r="J368" s="64">
        <f>INDEX('Encounters and MCO Fees'!M:M,MATCH(A:A,'Encounters and MCO Fees'!G:G,0))</f>
        <v>13866.454689271755</v>
      </c>
      <c r="K368" s="64">
        <f t="shared" si="96"/>
        <v>106658.19136016065</v>
      </c>
      <c r="L368" s="64">
        <v>0</v>
      </c>
      <c r="M368" s="64">
        <v>1531.1716095075894</v>
      </c>
      <c r="N368" s="64">
        <f t="shared" si="97"/>
        <v>1531.1716095075894</v>
      </c>
      <c r="O368" s="64">
        <v>0</v>
      </c>
      <c r="P368" s="64">
        <v>1670.1073326980754</v>
      </c>
      <c r="Q368" s="64">
        <f t="shared" si="98"/>
        <v>1670.1073326980754</v>
      </c>
      <c r="R368" s="64" t="str">
        <f t="shared" si="99"/>
        <v>No</v>
      </c>
      <c r="S368" s="65" t="str">
        <f t="shared" si="99"/>
        <v>Yes</v>
      </c>
      <c r="T368" s="66">
        <f>ROUND(INDEX(Summary!H:H,MATCH(H:H,Summary!A:A,0)),2)</f>
        <v>0.03</v>
      </c>
      <c r="U368" s="66">
        <f>ROUND(INDEX(Summary!I:I,MATCH(H:H,Summary!A:A,0)),2)</f>
        <v>0.21</v>
      </c>
      <c r="V368" s="67">
        <f t="shared" si="100"/>
        <v>2783.7521001266664</v>
      </c>
      <c r="W368" s="67">
        <f t="shared" si="100"/>
        <v>2911.9554847470686</v>
      </c>
      <c r="X368" s="64">
        <f t="shared" si="101"/>
        <v>5695.707584873735</v>
      </c>
      <c r="Y368" s="64" t="s">
        <v>163</v>
      </c>
      <c r="Z368" s="64" t="s">
        <v>163</v>
      </c>
      <c r="AA368" s="64" t="b">
        <f t="shared" si="106"/>
        <v>1</v>
      </c>
      <c r="AB368" s="64" t="str">
        <f t="shared" si="107"/>
        <v>No</v>
      </c>
      <c r="AC368" s="64" t="str">
        <f t="shared" si="107"/>
        <v>No</v>
      </c>
      <c r="AD368" s="64" t="str">
        <f t="shared" si="102"/>
        <v>No</v>
      </c>
      <c r="AE368" s="66">
        <f t="shared" si="108"/>
        <v>0</v>
      </c>
      <c r="AF368" s="66">
        <f t="shared" si="108"/>
        <v>0</v>
      </c>
      <c r="AG368" s="64">
        <f t="shared" si="109"/>
        <v>0</v>
      </c>
      <c r="AH368" s="64">
        <f t="shared" si="109"/>
        <v>0</v>
      </c>
      <c r="AI368" s="64">
        <f t="shared" si="103"/>
        <v>0</v>
      </c>
      <c r="AJ368" s="66">
        <v>0</v>
      </c>
      <c r="AK368" s="66">
        <v>0</v>
      </c>
      <c r="AL368" s="64">
        <f t="shared" si="110"/>
        <v>0</v>
      </c>
      <c r="AM368" s="64">
        <f t="shared" si="110"/>
        <v>0</v>
      </c>
      <c r="AN368" s="66">
        <f t="shared" si="111"/>
        <v>0.03</v>
      </c>
      <c r="AO368" s="66">
        <f t="shared" si="111"/>
        <v>0.21</v>
      </c>
      <c r="AP368" s="68">
        <f>IFERROR(INDEX('Encounters and MCO Fees'!Q:Q,MATCH(A:A,'Encounters and MCO Fees'!G:G,0)),0)</f>
        <v>5695.707584873735</v>
      </c>
      <c r="AQ368" s="68">
        <f>IFERROR(INDEX('Encounters and MCO Fees'!R:R,MATCH(A:A,'Encounters and MCO Fees'!G:G,0)),0)</f>
        <v>349.00595872369468</v>
      </c>
      <c r="AR368" s="68">
        <f t="shared" si="104"/>
        <v>6044.7135435974296</v>
      </c>
      <c r="AS368" s="69">
        <f t="shared" si="105"/>
        <v>2418.7316773350758</v>
      </c>
      <c r="AT368" s="69">
        <f>AS368*INDEX('IGT Commitment Suggestions'!H:H,MATCH(G:G,'IGT Commitment Suggestions'!A:A,0))</f>
        <v>1171.5739205281029</v>
      </c>
      <c r="AU368" s="105">
        <f t="shared" si="112"/>
        <v>232.55</v>
      </c>
    </row>
    <row r="369" spans="1:47" x14ac:dyDescent="0.2">
      <c r="A369" s="60" t="s">
        <v>1284</v>
      </c>
      <c r="B369" s="61" t="s">
        <v>1284</v>
      </c>
      <c r="C369" s="61" t="s">
        <v>1285</v>
      </c>
      <c r="D369" s="62" t="s">
        <v>1285</v>
      </c>
      <c r="E369" s="63" t="s">
        <v>1286</v>
      </c>
      <c r="F369" s="62" t="s">
        <v>621</v>
      </c>
      <c r="G369" s="62" t="s">
        <v>31</v>
      </c>
      <c r="H369" s="62" t="str">
        <f t="shared" si="95"/>
        <v>Rural MRSA West</v>
      </c>
      <c r="I369" s="64">
        <f>INDEX('Encounters and MCO Fees'!N:N,MATCH(A:A,'Encounters and MCO Fees'!G:G,0))</f>
        <v>6827.9102468053816</v>
      </c>
      <c r="J369" s="64">
        <f>INDEX('Encounters and MCO Fees'!M:M,MATCH(A:A,'Encounters and MCO Fees'!G:G,0))</f>
        <v>79701.351697688922</v>
      </c>
      <c r="K369" s="64">
        <f t="shared" si="96"/>
        <v>86529.261944494297</v>
      </c>
      <c r="L369" s="64">
        <v>7683.0278628442084</v>
      </c>
      <c r="M369" s="64">
        <v>7219.3855607673322</v>
      </c>
      <c r="N369" s="64">
        <f t="shared" si="97"/>
        <v>14902.413423611541</v>
      </c>
      <c r="O369" s="64">
        <v>1774.3906717138761</v>
      </c>
      <c r="P369" s="64">
        <v>-3878.5113088775142</v>
      </c>
      <c r="Q369" s="64">
        <f t="shared" si="98"/>
        <v>-2104.1206371636381</v>
      </c>
      <c r="R369" s="64" t="str">
        <f t="shared" si="99"/>
        <v>Yes</v>
      </c>
      <c r="S369" s="65" t="str">
        <f t="shared" si="99"/>
        <v>No</v>
      </c>
      <c r="T369" s="66">
        <f>ROUND(INDEX(Summary!H:H,MATCH(H:H,Summary!A:A,0)),2)</f>
        <v>0.03</v>
      </c>
      <c r="U369" s="66">
        <f>ROUND(INDEX(Summary!I:I,MATCH(H:H,Summary!A:A,0)),2)</f>
        <v>0.21</v>
      </c>
      <c r="V369" s="67">
        <f t="shared" si="100"/>
        <v>204.83730740416144</v>
      </c>
      <c r="W369" s="67">
        <f t="shared" si="100"/>
        <v>16737.283856514674</v>
      </c>
      <c r="X369" s="64">
        <f t="shared" si="101"/>
        <v>16942.121163918837</v>
      </c>
      <c r="Y369" s="64" t="s">
        <v>163</v>
      </c>
      <c r="Z369" s="64" t="s">
        <v>163</v>
      </c>
      <c r="AA369" s="64" t="b">
        <f t="shared" si="106"/>
        <v>1</v>
      </c>
      <c r="AB369" s="64" t="str">
        <f t="shared" si="107"/>
        <v>No</v>
      </c>
      <c r="AC369" s="64" t="str">
        <f t="shared" si="107"/>
        <v>No</v>
      </c>
      <c r="AD369" s="64" t="str">
        <f t="shared" si="102"/>
        <v>Yes</v>
      </c>
      <c r="AE369" s="66">
        <f t="shared" si="108"/>
        <v>0.16</v>
      </c>
      <c r="AF369" s="66">
        <f t="shared" si="108"/>
        <v>0</v>
      </c>
      <c r="AG369" s="64">
        <f t="shared" si="109"/>
        <v>1092.4656394888611</v>
      </c>
      <c r="AH369" s="64">
        <f t="shared" si="109"/>
        <v>0</v>
      </c>
      <c r="AI369" s="64">
        <f t="shared" si="103"/>
        <v>1092.4656394888611</v>
      </c>
      <c r="AJ369" s="66">
        <v>0</v>
      </c>
      <c r="AK369" s="66">
        <v>0</v>
      </c>
      <c r="AL369" s="64">
        <f t="shared" si="110"/>
        <v>0</v>
      </c>
      <c r="AM369" s="64">
        <f t="shared" si="110"/>
        <v>0</v>
      </c>
      <c r="AN369" s="66">
        <f t="shared" si="111"/>
        <v>0.03</v>
      </c>
      <c r="AO369" s="66">
        <f t="shared" si="111"/>
        <v>0.21</v>
      </c>
      <c r="AP369" s="68">
        <f>IFERROR(INDEX('Encounters and MCO Fees'!Q:Q,MATCH(A:A,'Encounters and MCO Fees'!G:G,0)),0)</f>
        <v>16942.121163918837</v>
      </c>
      <c r="AQ369" s="68">
        <f>IFERROR(INDEX('Encounters and MCO Fees'!R:R,MATCH(A:A,'Encounters and MCO Fees'!G:G,0)),0)</f>
        <v>1035.7050110282992</v>
      </c>
      <c r="AR369" s="68">
        <f t="shared" si="104"/>
        <v>17977.826174947135</v>
      </c>
      <c r="AS369" s="69">
        <f t="shared" si="105"/>
        <v>7193.6473656433482</v>
      </c>
      <c r="AT369" s="69">
        <f>AS369*INDEX('IGT Commitment Suggestions'!H:H,MATCH(G:G,'IGT Commitment Suggestions'!A:A,0))</f>
        <v>3484.4252159252183</v>
      </c>
      <c r="AU369" s="105">
        <f t="shared" si="112"/>
        <v>691.64</v>
      </c>
    </row>
    <row r="370" spans="1:47" ht="23.25" x14ac:dyDescent="0.2">
      <c r="A370" s="60" t="s">
        <v>1287</v>
      </c>
      <c r="B370" s="61" t="s">
        <v>1288</v>
      </c>
      <c r="C370" s="61" t="s">
        <v>1289</v>
      </c>
      <c r="D370" s="62" t="s">
        <v>1289</v>
      </c>
      <c r="E370" s="63" t="s">
        <v>1290</v>
      </c>
      <c r="F370" s="62" t="s">
        <v>621</v>
      </c>
      <c r="G370" s="62" t="s">
        <v>31</v>
      </c>
      <c r="H370" s="62" t="str">
        <f t="shared" si="95"/>
        <v>Rural MRSA West</v>
      </c>
      <c r="I370" s="64">
        <f>INDEX('Encounters and MCO Fees'!N:N,MATCH(A:A,'Encounters and MCO Fees'!G:G,0))</f>
        <v>3288.9777416939378</v>
      </c>
      <c r="J370" s="64">
        <f>INDEX('Encounters and MCO Fees'!M:M,MATCH(A:A,'Encounters and MCO Fees'!G:G,0))</f>
        <v>115947.62786961127</v>
      </c>
      <c r="K370" s="64">
        <f t="shared" si="96"/>
        <v>119236.6056113052</v>
      </c>
      <c r="L370" s="64">
        <v>0</v>
      </c>
      <c r="M370" s="64">
        <v>9485.3479829071875</v>
      </c>
      <c r="N370" s="64">
        <f t="shared" si="97"/>
        <v>9485.3479829071875</v>
      </c>
      <c r="O370" s="64">
        <v>0</v>
      </c>
      <c r="P370" s="64">
        <v>21701.230544628052</v>
      </c>
      <c r="Q370" s="64">
        <f t="shared" si="98"/>
        <v>21701.230544628052</v>
      </c>
      <c r="R370" s="64" t="str">
        <f t="shared" si="99"/>
        <v>No</v>
      </c>
      <c r="S370" s="65" t="str">
        <f t="shared" si="99"/>
        <v>Yes</v>
      </c>
      <c r="T370" s="66">
        <f>ROUND(INDEX(Summary!H:H,MATCH(H:H,Summary!A:A,0)),2)</f>
        <v>0.03</v>
      </c>
      <c r="U370" s="66">
        <f>ROUND(INDEX(Summary!I:I,MATCH(H:H,Summary!A:A,0)),2)</f>
        <v>0.21</v>
      </c>
      <c r="V370" s="67">
        <f t="shared" si="100"/>
        <v>98.66933225081813</v>
      </c>
      <c r="W370" s="67">
        <f t="shared" si="100"/>
        <v>24349.001852618367</v>
      </c>
      <c r="X370" s="64">
        <f t="shared" si="101"/>
        <v>24447.671184869185</v>
      </c>
      <c r="Y370" s="64" t="s">
        <v>163</v>
      </c>
      <c r="Z370" s="64" t="s">
        <v>163</v>
      </c>
      <c r="AA370" s="64" t="b">
        <f t="shared" si="106"/>
        <v>1</v>
      </c>
      <c r="AB370" s="64" t="str">
        <f t="shared" si="107"/>
        <v>No</v>
      </c>
      <c r="AC370" s="64" t="str">
        <f t="shared" si="107"/>
        <v>No</v>
      </c>
      <c r="AD370" s="64" t="str">
        <f t="shared" si="102"/>
        <v>No</v>
      </c>
      <c r="AE370" s="66">
        <f t="shared" si="108"/>
        <v>0</v>
      </c>
      <c r="AF370" s="66">
        <f t="shared" si="108"/>
        <v>0</v>
      </c>
      <c r="AG370" s="64">
        <f t="shared" si="109"/>
        <v>0</v>
      </c>
      <c r="AH370" s="64">
        <f t="shared" si="109"/>
        <v>0</v>
      </c>
      <c r="AI370" s="64">
        <f t="shared" si="103"/>
        <v>0</v>
      </c>
      <c r="AJ370" s="66">
        <v>0</v>
      </c>
      <c r="AK370" s="66">
        <v>0</v>
      </c>
      <c r="AL370" s="64">
        <f t="shared" si="110"/>
        <v>0</v>
      </c>
      <c r="AM370" s="64">
        <f t="shared" si="110"/>
        <v>0</v>
      </c>
      <c r="AN370" s="66">
        <f t="shared" si="111"/>
        <v>0.03</v>
      </c>
      <c r="AO370" s="66">
        <f t="shared" si="111"/>
        <v>0.21</v>
      </c>
      <c r="AP370" s="68">
        <f>IFERROR(INDEX('Encounters and MCO Fees'!Q:Q,MATCH(A:A,'Encounters and MCO Fees'!G:G,0)),0)</f>
        <v>24447.671184869185</v>
      </c>
      <c r="AQ370" s="68">
        <f>IFERROR(INDEX('Encounters and MCO Fees'!R:R,MATCH(A:A,'Encounters and MCO Fees'!G:G,0)),0)</f>
        <v>1506.7488882637335</v>
      </c>
      <c r="AR370" s="68">
        <f t="shared" si="104"/>
        <v>25954.420073132918</v>
      </c>
      <c r="AS370" s="69">
        <f t="shared" si="105"/>
        <v>10385.401648063409</v>
      </c>
      <c r="AT370" s="69">
        <f>AS370*INDEX('IGT Commitment Suggestions'!H:H,MATCH(G:G,'IGT Commitment Suggestions'!A:A,0))</f>
        <v>5030.4322050664132</v>
      </c>
      <c r="AU370" s="105">
        <f t="shared" si="112"/>
        <v>998.51</v>
      </c>
    </row>
    <row r="371" spans="1:47" x14ac:dyDescent="0.2">
      <c r="A371" s="60" t="s">
        <v>1291</v>
      </c>
      <c r="B371" s="61" t="s">
        <v>1291</v>
      </c>
      <c r="C371" s="61" t="s">
        <v>1292</v>
      </c>
      <c r="D371" s="62" t="s">
        <v>1292</v>
      </c>
      <c r="E371" s="63" t="s">
        <v>1293</v>
      </c>
      <c r="F371" s="62" t="s">
        <v>621</v>
      </c>
      <c r="G371" s="62" t="s">
        <v>31</v>
      </c>
      <c r="H371" s="62" t="str">
        <f t="shared" si="95"/>
        <v>Rural MRSA West</v>
      </c>
      <c r="I371" s="64">
        <f>INDEX('Encounters and MCO Fees'!N:N,MATCH(A:A,'Encounters and MCO Fees'!G:G,0))</f>
        <v>63691.936554710919</v>
      </c>
      <c r="J371" s="64">
        <f>INDEX('Encounters and MCO Fees'!M:M,MATCH(A:A,'Encounters and MCO Fees'!G:G,0))</f>
        <v>2292.9300238021337</v>
      </c>
      <c r="K371" s="64">
        <f t="shared" si="96"/>
        <v>65984.866578513058</v>
      </c>
      <c r="L371" s="64">
        <v>0</v>
      </c>
      <c r="M371" s="64">
        <v>15373.41385488884</v>
      </c>
      <c r="N371" s="64">
        <f t="shared" si="97"/>
        <v>15373.41385488884</v>
      </c>
      <c r="O371" s="64">
        <v>0</v>
      </c>
      <c r="P371" s="64">
        <v>6019.5241151460978</v>
      </c>
      <c r="Q371" s="64">
        <f t="shared" si="98"/>
        <v>6019.5241151460978</v>
      </c>
      <c r="R371" s="64" t="str">
        <f t="shared" si="99"/>
        <v>No</v>
      </c>
      <c r="S371" s="65" t="str">
        <f t="shared" si="99"/>
        <v>Yes</v>
      </c>
      <c r="T371" s="66">
        <f>ROUND(INDEX(Summary!H:H,MATCH(H:H,Summary!A:A,0)),2)</f>
        <v>0.03</v>
      </c>
      <c r="U371" s="66">
        <f>ROUND(INDEX(Summary!I:I,MATCH(H:H,Summary!A:A,0)),2)</f>
        <v>0.21</v>
      </c>
      <c r="V371" s="67">
        <f t="shared" si="100"/>
        <v>1910.7580966413275</v>
      </c>
      <c r="W371" s="67">
        <f t="shared" si="100"/>
        <v>481.51530499844807</v>
      </c>
      <c r="X371" s="64">
        <f t="shared" si="101"/>
        <v>2392.2734016397753</v>
      </c>
      <c r="Y371" s="64" t="s">
        <v>163</v>
      </c>
      <c r="Z371" s="64" t="s">
        <v>163</v>
      </c>
      <c r="AA371" s="64" t="b">
        <f t="shared" si="106"/>
        <v>1</v>
      </c>
      <c r="AB371" s="64" t="str">
        <f t="shared" si="107"/>
        <v>No</v>
      </c>
      <c r="AC371" s="64" t="str">
        <f t="shared" si="107"/>
        <v>Yes</v>
      </c>
      <c r="AD371" s="64" t="str">
        <f t="shared" si="102"/>
        <v>Yes</v>
      </c>
      <c r="AE371" s="66">
        <f t="shared" si="108"/>
        <v>0</v>
      </c>
      <c r="AF371" s="66">
        <f t="shared" si="108"/>
        <v>1.68</v>
      </c>
      <c r="AG371" s="64">
        <f t="shared" si="109"/>
        <v>0</v>
      </c>
      <c r="AH371" s="64">
        <f t="shared" si="109"/>
        <v>3852.1224399875846</v>
      </c>
      <c r="AI371" s="64">
        <f t="shared" si="103"/>
        <v>3852.1224399875846</v>
      </c>
      <c r="AJ371" s="66">
        <v>0</v>
      </c>
      <c r="AK371" s="66">
        <v>1.42</v>
      </c>
      <c r="AL371" s="64">
        <f t="shared" si="110"/>
        <v>0</v>
      </c>
      <c r="AM371" s="64">
        <f t="shared" si="110"/>
        <v>3255.9606337990299</v>
      </c>
      <c r="AN371" s="66">
        <f t="shared" si="111"/>
        <v>0.03</v>
      </c>
      <c r="AO371" s="66">
        <f t="shared" si="111"/>
        <v>1.63</v>
      </c>
      <c r="AP371" s="68">
        <f>IFERROR(INDEX('Encounters and MCO Fees'!Q:Q,MATCH(A:A,'Encounters and MCO Fees'!G:G,0)),0)</f>
        <v>5648.2340354388052</v>
      </c>
      <c r="AQ371" s="68">
        <f>IFERROR(INDEX('Encounters and MCO Fees'!R:R,MATCH(A:A,'Encounters and MCO Fees'!G:G,0)),0)</f>
        <v>355.67343735468728</v>
      </c>
      <c r="AR371" s="68">
        <f t="shared" si="104"/>
        <v>6003.9074727934922</v>
      </c>
      <c r="AS371" s="69">
        <f t="shared" si="105"/>
        <v>2402.4035361635883</v>
      </c>
      <c r="AT371" s="69">
        <f>AS371*INDEX('IGT Commitment Suggestions'!H:H,MATCH(G:G,'IGT Commitment Suggestions'!A:A,0))</f>
        <v>1163.6649719884729</v>
      </c>
      <c r="AU371" s="105">
        <f t="shared" si="112"/>
        <v>230.98</v>
      </c>
    </row>
    <row r="372" spans="1:47" ht="23.25" x14ac:dyDescent="0.2">
      <c r="A372" s="60" t="s">
        <v>1294</v>
      </c>
      <c r="B372" s="61" t="s">
        <v>1294</v>
      </c>
      <c r="C372" s="61" t="s">
        <v>1295</v>
      </c>
      <c r="D372" s="62" t="s">
        <v>1295</v>
      </c>
      <c r="E372" s="63" t="s">
        <v>1296</v>
      </c>
      <c r="F372" s="62" t="s">
        <v>657</v>
      </c>
      <c r="G372" s="62" t="s">
        <v>23</v>
      </c>
      <c r="H372" s="62" t="str">
        <f t="shared" si="95"/>
        <v>Non-State-Owned IMD Dallas</v>
      </c>
      <c r="I372" s="64">
        <f>INDEX('Encounters and MCO Fees'!N:N,MATCH(A:A,'Encounters and MCO Fees'!G:G,0))</f>
        <v>112585.90609577329</v>
      </c>
      <c r="J372" s="64">
        <f>INDEX('Encounters and MCO Fees'!M:M,MATCH(A:A,'Encounters and MCO Fees'!G:G,0))</f>
        <v>0</v>
      </c>
      <c r="K372" s="64">
        <f t="shared" si="96"/>
        <v>112585.90609577329</v>
      </c>
      <c r="L372" s="64">
        <v>157416.57999999999</v>
      </c>
      <c r="M372" s="64">
        <v>0</v>
      </c>
      <c r="N372" s="64">
        <f t="shared" si="97"/>
        <v>157416.57999999999</v>
      </c>
      <c r="O372" s="64">
        <v>152240.03337742423</v>
      </c>
      <c r="P372" s="64">
        <v>0</v>
      </c>
      <c r="Q372" s="64">
        <f t="shared" si="98"/>
        <v>152240.03337742423</v>
      </c>
      <c r="R372" s="64" t="str">
        <f t="shared" si="99"/>
        <v>Yes</v>
      </c>
      <c r="S372" s="65" t="str">
        <f t="shared" si="99"/>
        <v>No</v>
      </c>
      <c r="T372" s="66">
        <f>ROUND(INDEX(Summary!H:H,MATCH(H:H,Summary!A:A,0)),2)</f>
        <v>0.32</v>
      </c>
      <c r="U372" s="66">
        <f>ROUND(INDEX(Summary!I:I,MATCH(H:H,Summary!A:A,0)),2)</f>
        <v>0</v>
      </c>
      <c r="V372" s="67">
        <f t="shared" si="100"/>
        <v>36027.489950647454</v>
      </c>
      <c r="W372" s="67">
        <f t="shared" si="100"/>
        <v>0</v>
      </c>
      <c r="X372" s="64">
        <f t="shared" si="101"/>
        <v>36027.489950647454</v>
      </c>
      <c r="Y372" s="64" t="s">
        <v>163</v>
      </c>
      <c r="Z372" s="64" t="s">
        <v>163</v>
      </c>
      <c r="AA372" s="64" t="b">
        <f t="shared" si="106"/>
        <v>1</v>
      </c>
      <c r="AB372" s="64" t="str">
        <f t="shared" si="107"/>
        <v>No</v>
      </c>
      <c r="AC372" s="64" t="str">
        <f t="shared" si="107"/>
        <v>No</v>
      </c>
      <c r="AD372" s="64" t="str">
        <f t="shared" si="102"/>
        <v>Yes</v>
      </c>
      <c r="AE372" s="66">
        <f t="shared" si="108"/>
        <v>0.72</v>
      </c>
      <c r="AF372" s="66">
        <f t="shared" si="108"/>
        <v>0</v>
      </c>
      <c r="AG372" s="64">
        <f t="shared" si="109"/>
        <v>81061.852388956759</v>
      </c>
      <c r="AH372" s="64">
        <f t="shared" si="109"/>
        <v>0</v>
      </c>
      <c r="AI372" s="64">
        <f t="shared" si="103"/>
        <v>81061.852388956759</v>
      </c>
      <c r="AJ372" s="66">
        <v>0</v>
      </c>
      <c r="AK372" s="66">
        <v>0</v>
      </c>
      <c r="AL372" s="64">
        <f t="shared" si="110"/>
        <v>0</v>
      </c>
      <c r="AM372" s="64">
        <f t="shared" si="110"/>
        <v>0</v>
      </c>
      <c r="AN372" s="66">
        <f t="shared" si="111"/>
        <v>0.32</v>
      </c>
      <c r="AO372" s="66">
        <f t="shared" si="111"/>
        <v>0</v>
      </c>
      <c r="AP372" s="68">
        <f>IFERROR(INDEX('Encounters and MCO Fees'!Q:Q,MATCH(A:A,'Encounters and MCO Fees'!G:G,0)),0)</f>
        <v>36027.489950647454</v>
      </c>
      <c r="AQ372" s="68">
        <f>IFERROR(INDEX('Encounters and MCO Fees'!R:R,MATCH(A:A,'Encounters and MCO Fees'!G:G,0)),0)</f>
        <v>2197.9635778909587</v>
      </c>
      <c r="AR372" s="68">
        <f t="shared" si="104"/>
        <v>38225.453528538412</v>
      </c>
      <c r="AS372" s="69">
        <f t="shared" si="105"/>
        <v>15295.532974909363</v>
      </c>
      <c r="AT372" s="69">
        <f>AS372*INDEX('IGT Commitment Suggestions'!H:H,MATCH(G:G,'IGT Commitment Suggestions'!A:A,0))</f>
        <v>7520.237587489748</v>
      </c>
      <c r="AU372" s="105">
        <f t="shared" si="112"/>
        <v>1492.73</v>
      </c>
    </row>
    <row r="373" spans="1:47" x14ac:dyDescent="0.2">
      <c r="A373" s="60" t="s">
        <v>1297</v>
      </c>
      <c r="B373" s="61" t="s">
        <v>1297</v>
      </c>
      <c r="C373" s="61" t="s">
        <v>1298</v>
      </c>
      <c r="D373" s="62" t="s">
        <v>1298</v>
      </c>
      <c r="E373" s="63" t="s">
        <v>1299</v>
      </c>
      <c r="F373" s="62" t="s">
        <v>621</v>
      </c>
      <c r="G373" s="62" t="s">
        <v>30</v>
      </c>
      <c r="H373" s="62" t="str">
        <f t="shared" si="95"/>
        <v>Rural MRSA Northeast</v>
      </c>
      <c r="I373" s="64">
        <f>INDEX('Encounters and MCO Fees'!N:N,MATCH(A:A,'Encounters and MCO Fees'!G:G,0))</f>
        <v>212.5436707606197</v>
      </c>
      <c r="J373" s="64">
        <f>INDEX('Encounters and MCO Fees'!M:M,MATCH(A:A,'Encounters and MCO Fees'!G:G,0))</f>
        <v>56200.189358531177</v>
      </c>
      <c r="K373" s="64">
        <f t="shared" si="96"/>
        <v>56412.733029291798</v>
      </c>
      <c r="L373" s="64">
        <v>0</v>
      </c>
      <c r="M373" s="64">
        <v>-9740.7154150980568</v>
      </c>
      <c r="N373" s="64">
        <f t="shared" si="97"/>
        <v>-9740.7154150980568</v>
      </c>
      <c r="O373" s="64">
        <v>0</v>
      </c>
      <c r="P373" s="64">
        <v>-13284.764285191144</v>
      </c>
      <c r="Q373" s="64">
        <f t="shared" si="98"/>
        <v>-13284.764285191144</v>
      </c>
      <c r="R373" s="64" t="str">
        <f t="shared" si="99"/>
        <v>No</v>
      </c>
      <c r="S373" s="65" t="str">
        <f t="shared" si="99"/>
        <v>No</v>
      </c>
      <c r="T373" s="66">
        <f>ROUND(INDEX(Summary!H:H,MATCH(H:H,Summary!A:A,0)),2)</f>
        <v>0</v>
      </c>
      <c r="U373" s="66">
        <f>ROUND(INDEX(Summary!I:I,MATCH(H:H,Summary!A:A,0)),2)</f>
        <v>0.32</v>
      </c>
      <c r="V373" s="67">
        <f t="shared" si="100"/>
        <v>0</v>
      </c>
      <c r="W373" s="67">
        <f t="shared" si="100"/>
        <v>17984.060594729977</v>
      </c>
      <c r="X373" s="64">
        <f t="shared" si="101"/>
        <v>17984.060594729977</v>
      </c>
      <c r="Y373" s="64" t="s">
        <v>163</v>
      </c>
      <c r="Z373" s="64" t="s">
        <v>163</v>
      </c>
      <c r="AA373" s="64" t="b">
        <f t="shared" si="106"/>
        <v>1</v>
      </c>
      <c r="AB373" s="64" t="str">
        <f t="shared" si="107"/>
        <v>No</v>
      </c>
      <c r="AC373" s="64" t="str">
        <f t="shared" si="107"/>
        <v>No</v>
      </c>
      <c r="AD373" s="64" t="str">
        <f t="shared" si="102"/>
        <v>No</v>
      </c>
      <c r="AE373" s="66">
        <f t="shared" si="108"/>
        <v>0</v>
      </c>
      <c r="AF373" s="66">
        <f t="shared" si="108"/>
        <v>0</v>
      </c>
      <c r="AG373" s="64">
        <f t="shared" si="109"/>
        <v>0</v>
      </c>
      <c r="AH373" s="64">
        <f t="shared" si="109"/>
        <v>0</v>
      </c>
      <c r="AI373" s="64">
        <f t="shared" si="103"/>
        <v>0</v>
      </c>
      <c r="AJ373" s="66">
        <v>0</v>
      </c>
      <c r="AK373" s="66">
        <v>0</v>
      </c>
      <c r="AL373" s="64">
        <f t="shared" si="110"/>
        <v>0</v>
      </c>
      <c r="AM373" s="64">
        <f t="shared" si="110"/>
        <v>0</v>
      </c>
      <c r="AN373" s="66">
        <f t="shared" si="111"/>
        <v>0</v>
      </c>
      <c r="AO373" s="66">
        <f t="shared" si="111"/>
        <v>0.32</v>
      </c>
      <c r="AP373" s="68">
        <f>IFERROR(INDEX('Encounters and MCO Fees'!Q:Q,MATCH(A:A,'Encounters and MCO Fees'!G:G,0)),0)</f>
        <v>17984.060594729977</v>
      </c>
      <c r="AQ373" s="68">
        <f>IFERROR(INDEX('Encounters and MCO Fees'!R:R,MATCH(A:A,'Encounters and MCO Fees'!G:G,0)),0)</f>
        <v>1119.5808944929327</v>
      </c>
      <c r="AR373" s="68">
        <f t="shared" si="104"/>
        <v>19103.641489222911</v>
      </c>
      <c r="AS373" s="69">
        <f t="shared" si="105"/>
        <v>7644.1311054976577</v>
      </c>
      <c r="AT373" s="69">
        <f>AS373*INDEX('IGT Commitment Suggestions'!H:H,MATCH(G:G,'IGT Commitment Suggestions'!A:A,0))</f>
        <v>3738.1515528424952</v>
      </c>
      <c r="AU373" s="105">
        <f t="shared" si="112"/>
        <v>742</v>
      </c>
    </row>
    <row r="374" spans="1:47" ht="23.25" x14ac:dyDescent="0.2">
      <c r="A374" s="60" t="s">
        <v>1300</v>
      </c>
      <c r="B374" s="61" t="s">
        <v>1300</v>
      </c>
      <c r="C374" s="61" t="s">
        <v>1301</v>
      </c>
      <c r="D374" s="62" t="s">
        <v>1301</v>
      </c>
      <c r="E374" s="63" t="s">
        <v>1302</v>
      </c>
      <c r="F374" s="62" t="s">
        <v>162</v>
      </c>
      <c r="G374" s="62" t="s">
        <v>23</v>
      </c>
      <c r="H374" s="62" t="str">
        <f t="shared" si="95"/>
        <v>Urban Dallas</v>
      </c>
      <c r="I374" s="64">
        <f>INDEX('Encounters and MCO Fees'!N:N,MATCH(A:A,'Encounters and MCO Fees'!G:G,0))</f>
        <v>0</v>
      </c>
      <c r="J374" s="64">
        <f>INDEX('Encounters and MCO Fees'!M:M,MATCH(A:A,'Encounters and MCO Fees'!G:G,0))</f>
        <v>17113.594441735117</v>
      </c>
      <c r="K374" s="64">
        <f t="shared" si="96"/>
        <v>17113.594441735117</v>
      </c>
      <c r="L374" s="64">
        <v>0</v>
      </c>
      <c r="M374" s="64">
        <v>34340.993307641904</v>
      </c>
      <c r="N374" s="64">
        <f t="shared" si="97"/>
        <v>34340.993307641904</v>
      </c>
      <c r="O374" s="64">
        <v>0</v>
      </c>
      <c r="P374" s="64">
        <v>42082.672460335059</v>
      </c>
      <c r="Q374" s="64">
        <f t="shared" si="98"/>
        <v>42082.672460335059</v>
      </c>
      <c r="R374" s="64" t="str">
        <f t="shared" si="99"/>
        <v>No</v>
      </c>
      <c r="S374" s="65" t="str">
        <f t="shared" si="99"/>
        <v>Yes</v>
      </c>
      <c r="T374" s="66">
        <f>ROUND(INDEX(Summary!H:H,MATCH(H:H,Summary!A:A,0)),2)</f>
        <v>0.68</v>
      </c>
      <c r="U374" s="66">
        <f>ROUND(INDEX(Summary!I:I,MATCH(H:H,Summary!A:A,0)),2)</f>
        <v>0.39</v>
      </c>
      <c r="V374" s="67">
        <f t="shared" si="100"/>
        <v>0</v>
      </c>
      <c r="W374" s="67">
        <f t="shared" si="100"/>
        <v>6674.3018322766957</v>
      </c>
      <c r="X374" s="64">
        <f t="shared" si="101"/>
        <v>6674.3018322766957</v>
      </c>
      <c r="Y374" s="64" t="s">
        <v>163</v>
      </c>
      <c r="Z374" s="64" t="s">
        <v>163</v>
      </c>
      <c r="AA374" s="64" t="b">
        <f t="shared" si="106"/>
        <v>1</v>
      </c>
      <c r="AB374" s="64" t="str">
        <f t="shared" si="107"/>
        <v>No</v>
      </c>
      <c r="AC374" s="64" t="str">
        <f t="shared" si="107"/>
        <v>Yes</v>
      </c>
      <c r="AD374" s="64" t="str">
        <f t="shared" si="102"/>
        <v>Yes</v>
      </c>
      <c r="AE374" s="66">
        <f t="shared" si="108"/>
        <v>0</v>
      </c>
      <c r="AF374" s="66">
        <f t="shared" si="108"/>
        <v>1.44</v>
      </c>
      <c r="AG374" s="64">
        <f t="shared" si="109"/>
        <v>0</v>
      </c>
      <c r="AH374" s="64">
        <f t="shared" si="109"/>
        <v>24643.575996098567</v>
      </c>
      <c r="AI374" s="64">
        <f t="shared" si="103"/>
        <v>24643.575996098567</v>
      </c>
      <c r="AJ374" s="66">
        <v>0</v>
      </c>
      <c r="AK374" s="66">
        <v>1.44</v>
      </c>
      <c r="AL374" s="64">
        <f t="shared" si="110"/>
        <v>0</v>
      </c>
      <c r="AM374" s="64">
        <f t="shared" si="110"/>
        <v>24643.575996098567</v>
      </c>
      <c r="AN374" s="66">
        <f t="shared" si="111"/>
        <v>0.68</v>
      </c>
      <c r="AO374" s="66">
        <f t="shared" si="111"/>
        <v>1.83</v>
      </c>
      <c r="AP374" s="68">
        <f>IFERROR(INDEX('Encounters and MCO Fees'!Q:Q,MATCH(A:A,'Encounters and MCO Fees'!G:G,0)),0)</f>
        <v>31317.877828375265</v>
      </c>
      <c r="AQ374" s="68">
        <f>IFERROR(INDEX('Encounters and MCO Fees'!R:R,MATCH(A:A,'Encounters and MCO Fees'!G:G,0)),0)</f>
        <v>1928.3103182147468</v>
      </c>
      <c r="AR374" s="68">
        <f t="shared" si="104"/>
        <v>33246.188146590015</v>
      </c>
      <c r="AS374" s="69">
        <f t="shared" si="105"/>
        <v>13303.129724976532</v>
      </c>
      <c r="AT374" s="69">
        <f>AS374*INDEX('IGT Commitment Suggestions'!H:H,MATCH(G:G,'IGT Commitment Suggestions'!A:A,0))</f>
        <v>6540.6479364354082</v>
      </c>
      <c r="AU374" s="105">
        <f t="shared" si="112"/>
        <v>1298.28</v>
      </c>
    </row>
    <row r="375" spans="1:47" ht="23.25" x14ac:dyDescent="0.2">
      <c r="A375" s="60" t="s">
        <v>1303</v>
      </c>
      <c r="B375" s="61" t="s">
        <v>1303</v>
      </c>
      <c r="C375" s="61" t="s">
        <v>1304</v>
      </c>
      <c r="D375" s="62" t="s">
        <v>1304</v>
      </c>
      <c r="E375" s="63" t="s">
        <v>1305</v>
      </c>
      <c r="F375" s="62" t="s">
        <v>657</v>
      </c>
      <c r="G375" s="62" t="s">
        <v>34</v>
      </c>
      <c r="H375" s="62" t="str">
        <f t="shared" si="95"/>
        <v>Non-State-Owned IMD Travis</v>
      </c>
      <c r="I375" s="64">
        <f>INDEX('Encounters and MCO Fees'!N:N,MATCH(A:A,'Encounters and MCO Fees'!G:G,0))</f>
        <v>103109.04088324743</v>
      </c>
      <c r="J375" s="64">
        <f>INDEX('Encounters and MCO Fees'!M:M,MATCH(A:A,'Encounters and MCO Fees'!G:G,0))</f>
        <v>0</v>
      </c>
      <c r="K375" s="64">
        <f t="shared" si="96"/>
        <v>103109.04088324743</v>
      </c>
      <c r="L375" s="64">
        <v>57505.11</v>
      </c>
      <c r="M375" s="64">
        <v>0</v>
      </c>
      <c r="N375" s="64">
        <f t="shared" si="97"/>
        <v>57505.11</v>
      </c>
      <c r="O375" s="64">
        <v>21172.846012862763</v>
      </c>
      <c r="P375" s="64">
        <v>0</v>
      </c>
      <c r="Q375" s="64">
        <f t="shared" si="98"/>
        <v>21172.846012862763</v>
      </c>
      <c r="R375" s="64" t="str">
        <f t="shared" si="99"/>
        <v>Yes</v>
      </c>
      <c r="S375" s="65" t="str">
        <f t="shared" si="99"/>
        <v>No</v>
      </c>
      <c r="T375" s="66">
        <f>ROUND(INDEX(Summary!H:H,MATCH(H:H,Summary!A:A,0)),2)</f>
        <v>0.44</v>
      </c>
      <c r="U375" s="66">
        <f>ROUND(INDEX(Summary!I:I,MATCH(H:H,Summary!A:A,0)),2)</f>
        <v>0</v>
      </c>
      <c r="V375" s="67">
        <f t="shared" si="100"/>
        <v>45367.977988628874</v>
      </c>
      <c r="W375" s="67">
        <f t="shared" si="100"/>
        <v>0</v>
      </c>
      <c r="X375" s="64">
        <f t="shared" si="101"/>
        <v>45367.977988628874</v>
      </c>
      <c r="Y375" s="64" t="s">
        <v>163</v>
      </c>
      <c r="Z375" s="64" t="s">
        <v>163</v>
      </c>
      <c r="AA375" s="64" t="b">
        <f t="shared" si="106"/>
        <v>1</v>
      </c>
      <c r="AB375" s="64" t="str">
        <f t="shared" si="107"/>
        <v>No</v>
      </c>
      <c r="AC375" s="64" t="str">
        <f t="shared" si="107"/>
        <v>No</v>
      </c>
      <c r="AD375" s="64" t="str">
        <f t="shared" si="102"/>
        <v>No</v>
      </c>
      <c r="AE375" s="66">
        <f t="shared" si="108"/>
        <v>0</v>
      </c>
      <c r="AF375" s="66">
        <f t="shared" si="108"/>
        <v>0</v>
      </c>
      <c r="AG375" s="64">
        <f t="shared" si="109"/>
        <v>0</v>
      </c>
      <c r="AH375" s="64">
        <f t="shared" si="109"/>
        <v>0</v>
      </c>
      <c r="AI375" s="64">
        <f t="shared" si="103"/>
        <v>0</v>
      </c>
      <c r="AJ375" s="66">
        <v>0</v>
      </c>
      <c r="AK375" s="66">
        <v>0</v>
      </c>
      <c r="AL375" s="64">
        <f t="shared" si="110"/>
        <v>0</v>
      </c>
      <c r="AM375" s="64">
        <f t="shared" si="110"/>
        <v>0</v>
      </c>
      <c r="AN375" s="66">
        <f t="shared" si="111"/>
        <v>0.44</v>
      </c>
      <c r="AO375" s="66">
        <f t="shared" si="111"/>
        <v>0</v>
      </c>
      <c r="AP375" s="68">
        <f>IFERROR(INDEX('Encounters and MCO Fees'!Q:Q,MATCH(A:A,'Encounters and MCO Fees'!G:G,0)),0)</f>
        <v>45367.977988628874</v>
      </c>
      <c r="AQ375" s="68">
        <f>IFERROR(INDEX('Encounters and MCO Fees'!R:R,MATCH(A:A,'Encounters and MCO Fees'!G:G,0)),0)</f>
        <v>2767.8076756988435</v>
      </c>
      <c r="AR375" s="68">
        <f t="shared" si="104"/>
        <v>48135.785664327719</v>
      </c>
      <c r="AS375" s="69">
        <f t="shared" si="105"/>
        <v>19261.053275724098</v>
      </c>
      <c r="AT375" s="69">
        <f>AS375*INDEX('IGT Commitment Suggestions'!H:H,MATCH(G:G,'IGT Commitment Suggestions'!A:A,0))</f>
        <v>9442.6259050784884</v>
      </c>
      <c r="AU375" s="105">
        <f t="shared" si="112"/>
        <v>1874.31</v>
      </c>
    </row>
    <row r="376" spans="1:47" x14ac:dyDescent="0.2">
      <c r="A376" s="60" t="s">
        <v>1306</v>
      </c>
      <c r="B376" s="61" t="s">
        <v>1306</v>
      </c>
      <c r="C376" s="61" t="s">
        <v>1307</v>
      </c>
      <c r="D376" s="62" t="s">
        <v>1307</v>
      </c>
      <c r="E376" s="63" t="s">
        <v>1308</v>
      </c>
      <c r="F376" s="62" t="s">
        <v>621</v>
      </c>
      <c r="G376" s="62" t="s">
        <v>31</v>
      </c>
      <c r="H376" s="62" t="str">
        <f t="shared" si="95"/>
        <v>Rural MRSA West</v>
      </c>
      <c r="I376" s="64">
        <f>INDEX('Encounters and MCO Fees'!N:N,MATCH(A:A,'Encounters and MCO Fees'!G:G,0))</f>
        <v>3992.148609130666</v>
      </c>
      <c r="J376" s="64">
        <f>INDEX('Encounters and MCO Fees'!M:M,MATCH(A:A,'Encounters and MCO Fees'!G:G,0))</f>
        <v>92066.060997725537</v>
      </c>
      <c r="K376" s="64">
        <f t="shared" si="96"/>
        <v>96058.20960685621</v>
      </c>
      <c r="L376" s="64">
        <v>0</v>
      </c>
      <c r="M376" s="64">
        <v>4272.1792626492315</v>
      </c>
      <c r="N376" s="64">
        <f t="shared" si="97"/>
        <v>4272.1792626492315</v>
      </c>
      <c r="O376" s="64">
        <v>0</v>
      </c>
      <c r="P376" s="64">
        <v>-18490.962505561925</v>
      </c>
      <c r="Q376" s="64">
        <f t="shared" si="98"/>
        <v>-18490.962505561925</v>
      </c>
      <c r="R376" s="64" t="str">
        <f t="shared" si="99"/>
        <v>No</v>
      </c>
      <c r="S376" s="65" t="str">
        <f t="shared" si="99"/>
        <v>No</v>
      </c>
      <c r="T376" s="66">
        <f>ROUND(INDEX(Summary!H:H,MATCH(H:H,Summary!A:A,0)),2)</f>
        <v>0.03</v>
      </c>
      <c r="U376" s="66">
        <f>ROUND(INDEX(Summary!I:I,MATCH(H:H,Summary!A:A,0)),2)</f>
        <v>0.21</v>
      </c>
      <c r="V376" s="67">
        <f t="shared" si="100"/>
        <v>119.76445827391997</v>
      </c>
      <c r="W376" s="67">
        <f t="shared" si="100"/>
        <v>19333.872809522363</v>
      </c>
      <c r="X376" s="64">
        <f t="shared" si="101"/>
        <v>19453.637267796283</v>
      </c>
      <c r="Y376" s="64" t="s">
        <v>163</v>
      </c>
      <c r="Z376" s="64" t="s">
        <v>163</v>
      </c>
      <c r="AA376" s="64" t="b">
        <f t="shared" si="106"/>
        <v>1</v>
      </c>
      <c r="AB376" s="64" t="str">
        <f t="shared" si="107"/>
        <v>No</v>
      </c>
      <c r="AC376" s="64" t="str">
        <f t="shared" si="107"/>
        <v>No</v>
      </c>
      <c r="AD376" s="64" t="str">
        <f t="shared" si="102"/>
        <v>No</v>
      </c>
      <c r="AE376" s="66">
        <f t="shared" si="108"/>
        <v>0</v>
      </c>
      <c r="AF376" s="66">
        <f t="shared" si="108"/>
        <v>0</v>
      </c>
      <c r="AG376" s="64">
        <f t="shared" si="109"/>
        <v>0</v>
      </c>
      <c r="AH376" s="64">
        <f t="shared" si="109"/>
        <v>0</v>
      </c>
      <c r="AI376" s="64">
        <f t="shared" si="103"/>
        <v>0</v>
      </c>
      <c r="AJ376" s="66">
        <v>0</v>
      </c>
      <c r="AK376" s="66">
        <v>0</v>
      </c>
      <c r="AL376" s="64">
        <f t="shared" si="110"/>
        <v>0</v>
      </c>
      <c r="AM376" s="64">
        <f t="shared" si="110"/>
        <v>0</v>
      </c>
      <c r="AN376" s="66">
        <f t="shared" si="111"/>
        <v>0.03</v>
      </c>
      <c r="AO376" s="66">
        <f t="shared" si="111"/>
        <v>0.21</v>
      </c>
      <c r="AP376" s="68">
        <f>IFERROR(INDEX('Encounters and MCO Fees'!Q:Q,MATCH(A:A,'Encounters and MCO Fees'!G:G,0)),0)</f>
        <v>19453.637267796283</v>
      </c>
      <c r="AQ376" s="68">
        <f>IFERROR(INDEX('Encounters and MCO Fees'!R:R,MATCH(A:A,'Encounters and MCO Fees'!G:G,0)),0)</f>
        <v>1190.5544737670243</v>
      </c>
      <c r="AR376" s="68">
        <f t="shared" si="104"/>
        <v>20644.191741563307</v>
      </c>
      <c r="AS376" s="69">
        <f t="shared" si="105"/>
        <v>8260.5668834691442</v>
      </c>
      <c r="AT376" s="69">
        <f>AS376*INDEX('IGT Commitment Suggestions'!H:H,MATCH(G:G,'IGT Commitment Suggestions'!A:A,0))</f>
        <v>4001.21469451853</v>
      </c>
      <c r="AU376" s="105">
        <f t="shared" si="112"/>
        <v>794.22</v>
      </c>
    </row>
    <row r="377" spans="1:47" x14ac:dyDescent="0.2">
      <c r="A377" s="60" t="s">
        <v>1309</v>
      </c>
      <c r="B377" s="61" t="s">
        <v>1309</v>
      </c>
      <c r="C377" s="61" t="s">
        <v>1310</v>
      </c>
      <c r="D377" s="62" t="s">
        <v>1310</v>
      </c>
      <c r="E377" s="63" t="s">
        <v>1311</v>
      </c>
      <c r="F377" s="62" t="s">
        <v>162</v>
      </c>
      <c r="G377" s="62" t="s">
        <v>33</v>
      </c>
      <c r="H377" s="62" t="str">
        <f t="shared" si="95"/>
        <v>Urban Tarrant</v>
      </c>
      <c r="I377" s="64">
        <f>INDEX('Encounters and MCO Fees'!N:N,MATCH(A:A,'Encounters and MCO Fees'!G:G,0))</f>
        <v>0</v>
      </c>
      <c r="J377" s="64">
        <f>INDEX('Encounters and MCO Fees'!M:M,MATCH(A:A,'Encounters and MCO Fees'!G:G,0))</f>
        <v>10428.076222567706</v>
      </c>
      <c r="K377" s="64">
        <f t="shared" si="96"/>
        <v>10428.076222567706</v>
      </c>
      <c r="L377" s="64">
        <v>488506.44202692038</v>
      </c>
      <c r="M377" s="64">
        <v>-70574.309476899347</v>
      </c>
      <c r="N377" s="64">
        <f t="shared" si="97"/>
        <v>417932.13255002105</v>
      </c>
      <c r="O377" s="64">
        <v>569416.17641389533</v>
      </c>
      <c r="P377" s="64">
        <v>10566.872727726484</v>
      </c>
      <c r="Q377" s="64">
        <f t="shared" si="98"/>
        <v>579983.0491416218</v>
      </c>
      <c r="R377" s="64" t="str">
        <f t="shared" si="99"/>
        <v>Yes</v>
      </c>
      <c r="S377" s="65" t="str">
        <f t="shared" si="99"/>
        <v>Yes</v>
      </c>
      <c r="T377" s="66">
        <f>ROUND(INDEX(Summary!H:H,MATCH(H:H,Summary!A:A,0)),2)</f>
        <v>0.77</v>
      </c>
      <c r="U377" s="66">
        <f>ROUND(INDEX(Summary!I:I,MATCH(H:H,Summary!A:A,0)),2)</f>
        <v>0.66</v>
      </c>
      <c r="V377" s="67">
        <f t="shared" si="100"/>
        <v>0</v>
      </c>
      <c r="W377" s="67">
        <f t="shared" si="100"/>
        <v>6882.5303068946869</v>
      </c>
      <c r="X377" s="64">
        <f t="shared" si="101"/>
        <v>6882.5303068946869</v>
      </c>
      <c r="Y377" s="64" t="s">
        <v>163</v>
      </c>
      <c r="Z377" s="64" t="s">
        <v>163</v>
      </c>
      <c r="AA377" s="64" t="b">
        <f t="shared" si="106"/>
        <v>1</v>
      </c>
      <c r="AB377" s="64" t="str">
        <f t="shared" si="107"/>
        <v>No</v>
      </c>
      <c r="AC377" s="64" t="str">
        <f t="shared" si="107"/>
        <v>Yes</v>
      </c>
      <c r="AD377" s="64" t="str">
        <f t="shared" si="102"/>
        <v>Yes</v>
      </c>
      <c r="AE377" s="66">
        <f t="shared" si="108"/>
        <v>0</v>
      </c>
      <c r="AF377" s="66">
        <f t="shared" si="108"/>
        <v>0.25</v>
      </c>
      <c r="AG377" s="64">
        <f t="shared" si="109"/>
        <v>0</v>
      </c>
      <c r="AH377" s="64">
        <f t="shared" si="109"/>
        <v>2607.0190556419266</v>
      </c>
      <c r="AI377" s="64">
        <f t="shared" si="103"/>
        <v>2607.0190556419266</v>
      </c>
      <c r="AJ377" s="66">
        <v>0</v>
      </c>
      <c r="AK377" s="66">
        <v>0.2</v>
      </c>
      <c r="AL377" s="64">
        <f t="shared" si="110"/>
        <v>0</v>
      </c>
      <c r="AM377" s="64">
        <f t="shared" si="110"/>
        <v>2085.6152445135413</v>
      </c>
      <c r="AN377" s="66">
        <f t="shared" si="111"/>
        <v>0.77</v>
      </c>
      <c r="AO377" s="66">
        <f t="shared" si="111"/>
        <v>0.8600000000000001</v>
      </c>
      <c r="AP377" s="68">
        <f>IFERROR(INDEX('Encounters and MCO Fees'!Q:Q,MATCH(A:A,'Encounters and MCO Fees'!G:G,0)),0)</f>
        <v>8968.1455514082281</v>
      </c>
      <c r="AQ377" s="68">
        <f>IFERROR(INDEX('Encounters and MCO Fees'!R:R,MATCH(A:A,'Encounters and MCO Fees'!G:G,0)),0)</f>
        <v>572.43482243031258</v>
      </c>
      <c r="AR377" s="68">
        <f t="shared" si="104"/>
        <v>9540.5803738385403</v>
      </c>
      <c r="AS377" s="69">
        <f t="shared" si="105"/>
        <v>3817.5678307877542</v>
      </c>
      <c r="AT377" s="69">
        <f>AS377*INDEX('IGT Commitment Suggestions'!H:H,MATCH(G:G,'IGT Commitment Suggestions'!A:A,0))</f>
        <v>1884.8209212612899</v>
      </c>
      <c r="AU377" s="105">
        <f t="shared" si="112"/>
        <v>374.13</v>
      </c>
    </row>
    <row r="378" spans="1:47" ht="23.25" x14ac:dyDescent="0.2">
      <c r="A378" s="60" t="s">
        <v>1312</v>
      </c>
      <c r="B378" s="61" t="s">
        <v>1312</v>
      </c>
      <c r="C378" s="61" t="s">
        <v>1313</v>
      </c>
      <c r="D378" s="62" t="s">
        <v>1313</v>
      </c>
      <c r="E378" s="63" t="s">
        <v>1314</v>
      </c>
      <c r="F378" s="62" t="s">
        <v>657</v>
      </c>
      <c r="G378" s="62" t="s">
        <v>34</v>
      </c>
      <c r="H378" s="62" t="str">
        <f t="shared" si="95"/>
        <v>Non-State-Owned IMD Travis</v>
      </c>
      <c r="I378" s="64">
        <f>INDEX('Encounters and MCO Fees'!N:N,MATCH(A:A,'Encounters and MCO Fees'!G:G,0))</f>
        <v>42101.76545821617</v>
      </c>
      <c r="J378" s="64">
        <f>INDEX('Encounters and MCO Fees'!M:M,MATCH(A:A,'Encounters and MCO Fees'!G:G,0))</f>
        <v>0</v>
      </c>
      <c r="K378" s="64">
        <f t="shared" si="96"/>
        <v>42101.76545821617</v>
      </c>
      <c r="L378" s="64">
        <v>63662.320000000007</v>
      </c>
      <c r="M378" s="64">
        <v>0</v>
      </c>
      <c r="N378" s="64">
        <f t="shared" si="97"/>
        <v>63662.320000000007</v>
      </c>
      <c r="O378" s="64">
        <v>65567.274673875349</v>
      </c>
      <c r="P378" s="64">
        <v>0</v>
      </c>
      <c r="Q378" s="64">
        <f t="shared" si="98"/>
        <v>65567.274673875349</v>
      </c>
      <c r="R378" s="64" t="str">
        <f t="shared" si="99"/>
        <v>Yes</v>
      </c>
      <c r="S378" s="65" t="str">
        <f t="shared" si="99"/>
        <v>No</v>
      </c>
      <c r="T378" s="66">
        <f>ROUND(INDEX(Summary!H:H,MATCH(H:H,Summary!A:A,0)),2)</f>
        <v>0.44</v>
      </c>
      <c r="U378" s="66">
        <f>ROUND(INDEX(Summary!I:I,MATCH(H:H,Summary!A:A,0)),2)</f>
        <v>0</v>
      </c>
      <c r="V378" s="67">
        <f t="shared" si="100"/>
        <v>18524.776801615117</v>
      </c>
      <c r="W378" s="67">
        <f t="shared" si="100"/>
        <v>0</v>
      </c>
      <c r="X378" s="64">
        <f t="shared" si="101"/>
        <v>18524.776801615117</v>
      </c>
      <c r="Y378" s="64" t="s">
        <v>163</v>
      </c>
      <c r="Z378" s="64" t="s">
        <v>163</v>
      </c>
      <c r="AA378" s="64" t="b">
        <f t="shared" si="106"/>
        <v>1</v>
      </c>
      <c r="AB378" s="64" t="str">
        <f t="shared" si="107"/>
        <v>No</v>
      </c>
      <c r="AC378" s="64" t="str">
        <f t="shared" si="107"/>
        <v>No</v>
      </c>
      <c r="AD378" s="64" t="str">
        <f t="shared" si="102"/>
        <v>Yes</v>
      </c>
      <c r="AE378" s="66">
        <f t="shared" si="108"/>
        <v>0.78</v>
      </c>
      <c r="AF378" s="66">
        <f t="shared" si="108"/>
        <v>0</v>
      </c>
      <c r="AG378" s="64">
        <f t="shared" si="109"/>
        <v>32839.377057408616</v>
      </c>
      <c r="AH378" s="64">
        <f t="shared" si="109"/>
        <v>0</v>
      </c>
      <c r="AI378" s="64">
        <f t="shared" si="103"/>
        <v>32839.377057408616</v>
      </c>
      <c r="AJ378" s="66">
        <v>0</v>
      </c>
      <c r="AK378" s="66">
        <v>0</v>
      </c>
      <c r="AL378" s="64">
        <f t="shared" si="110"/>
        <v>0</v>
      </c>
      <c r="AM378" s="64">
        <f t="shared" si="110"/>
        <v>0</v>
      </c>
      <c r="AN378" s="66">
        <f t="shared" si="111"/>
        <v>0.44</v>
      </c>
      <c r="AO378" s="66">
        <f t="shared" si="111"/>
        <v>0</v>
      </c>
      <c r="AP378" s="68">
        <f>IFERROR(INDEX('Encounters and MCO Fees'!Q:Q,MATCH(A:A,'Encounters and MCO Fees'!G:G,0)),0)</f>
        <v>18524.776801615117</v>
      </c>
      <c r="AQ378" s="68">
        <f>IFERROR(INDEX('Encounters and MCO Fees'!R:R,MATCH(A:A,'Encounters and MCO Fees'!G:G,0)),0)</f>
        <v>1130.1587969155109</v>
      </c>
      <c r="AR378" s="68">
        <f t="shared" si="104"/>
        <v>19654.935598530628</v>
      </c>
      <c r="AS378" s="69">
        <f t="shared" si="105"/>
        <v>7864.7259303960473</v>
      </c>
      <c r="AT378" s="69">
        <f>AS378*INDEX('IGT Commitment Suggestions'!H:H,MATCH(G:G,'IGT Commitment Suggestions'!A:A,0))</f>
        <v>3855.6388242952085</v>
      </c>
      <c r="AU378" s="105">
        <f t="shared" si="112"/>
        <v>765.32</v>
      </c>
    </row>
    <row r="379" spans="1:47" ht="23.25" x14ac:dyDescent="0.2">
      <c r="A379" s="60" t="s">
        <v>1315</v>
      </c>
      <c r="B379" s="61" t="s">
        <v>1315</v>
      </c>
      <c r="C379" s="61" t="s">
        <v>1316</v>
      </c>
      <c r="D379" s="62" t="s">
        <v>1316</v>
      </c>
      <c r="E379" s="63" t="s">
        <v>1317</v>
      </c>
      <c r="F379" s="62" t="s">
        <v>162</v>
      </c>
      <c r="G379" s="62" t="s">
        <v>30</v>
      </c>
      <c r="H379" s="62" t="str">
        <f t="shared" si="95"/>
        <v>Urban MRSA Northeast</v>
      </c>
      <c r="I379" s="64">
        <f>INDEX('Encounters and MCO Fees'!N:N,MATCH(A:A,'Encounters and MCO Fees'!G:G,0))</f>
        <v>11343.018660182952</v>
      </c>
      <c r="J379" s="64">
        <f>INDEX('Encounters and MCO Fees'!M:M,MATCH(A:A,'Encounters and MCO Fees'!G:G,0))</f>
        <v>53.364164093754674</v>
      </c>
      <c r="K379" s="64">
        <f t="shared" si="96"/>
        <v>11396.382824276707</v>
      </c>
      <c r="L379" s="64">
        <v>123279.8527306171</v>
      </c>
      <c r="M379" s="64">
        <v>0</v>
      </c>
      <c r="N379" s="64">
        <f t="shared" si="97"/>
        <v>123279.8527306171</v>
      </c>
      <c r="O379" s="64">
        <v>86933.443219460576</v>
      </c>
      <c r="P379" s="64">
        <v>0</v>
      </c>
      <c r="Q379" s="64">
        <f t="shared" si="98"/>
        <v>86933.443219460576</v>
      </c>
      <c r="R379" s="64" t="str">
        <f t="shared" si="99"/>
        <v>Yes</v>
      </c>
      <c r="S379" s="65" t="str">
        <f t="shared" si="99"/>
        <v>No</v>
      </c>
      <c r="T379" s="66">
        <f>ROUND(INDEX(Summary!H:H,MATCH(H:H,Summary!A:A,0)),2)</f>
        <v>0.6</v>
      </c>
      <c r="U379" s="66">
        <f>ROUND(INDEX(Summary!I:I,MATCH(H:H,Summary!A:A,0)),2)</f>
        <v>1.22</v>
      </c>
      <c r="V379" s="67">
        <f t="shared" si="100"/>
        <v>6805.8111961097711</v>
      </c>
      <c r="W379" s="67">
        <f t="shared" si="100"/>
        <v>65.104280194380706</v>
      </c>
      <c r="X379" s="64">
        <f t="shared" si="101"/>
        <v>6870.9154763041515</v>
      </c>
      <c r="Y379" s="64" t="s">
        <v>163</v>
      </c>
      <c r="Z379" s="64" t="s">
        <v>163</v>
      </c>
      <c r="AA379" s="64" t="b">
        <f t="shared" si="106"/>
        <v>1</v>
      </c>
      <c r="AB379" s="64" t="str">
        <f t="shared" si="107"/>
        <v>Yes</v>
      </c>
      <c r="AC379" s="64" t="str">
        <f t="shared" si="107"/>
        <v>No</v>
      </c>
      <c r="AD379" s="64" t="str">
        <f t="shared" si="102"/>
        <v>Yes</v>
      </c>
      <c r="AE379" s="66">
        <f t="shared" si="108"/>
        <v>4.92</v>
      </c>
      <c r="AF379" s="66">
        <f t="shared" si="108"/>
        <v>0</v>
      </c>
      <c r="AG379" s="64">
        <f t="shared" si="109"/>
        <v>55807.65180810012</v>
      </c>
      <c r="AH379" s="64">
        <f t="shared" si="109"/>
        <v>0</v>
      </c>
      <c r="AI379" s="64">
        <f t="shared" si="103"/>
        <v>55807.65180810012</v>
      </c>
      <c r="AJ379" s="66">
        <v>4.92</v>
      </c>
      <c r="AK379" s="66">
        <v>0</v>
      </c>
      <c r="AL379" s="64">
        <f t="shared" si="110"/>
        <v>55807.65180810012</v>
      </c>
      <c r="AM379" s="64">
        <f t="shared" si="110"/>
        <v>0</v>
      </c>
      <c r="AN379" s="66">
        <f t="shared" si="111"/>
        <v>5.52</v>
      </c>
      <c r="AO379" s="66">
        <f t="shared" si="111"/>
        <v>1.22</v>
      </c>
      <c r="AP379" s="68">
        <f>IFERROR(INDEX('Encounters and MCO Fees'!Q:Q,MATCH(A:A,'Encounters and MCO Fees'!G:G,0)),0)</f>
        <v>62678.567284404271</v>
      </c>
      <c r="AQ379" s="68">
        <f>IFERROR(INDEX('Encounters and MCO Fees'!R:R,MATCH(A:A,'Encounters and MCO Fees'!G:G,0)),0)</f>
        <v>3859.8177799109599</v>
      </c>
      <c r="AR379" s="68">
        <f t="shared" si="104"/>
        <v>66538.385064315225</v>
      </c>
      <c r="AS379" s="69">
        <f t="shared" si="105"/>
        <v>26624.669399635099</v>
      </c>
      <c r="AT379" s="69">
        <f>AS379*INDEX('IGT Commitment Suggestions'!H:H,MATCH(G:G,'IGT Commitment Suggestions'!A:A,0))</f>
        <v>13020.060473398235</v>
      </c>
      <c r="AU379" s="105">
        <f t="shared" si="112"/>
        <v>2584.41</v>
      </c>
    </row>
    <row r="380" spans="1:47" x14ac:dyDescent="0.2">
      <c r="A380" s="60" t="s">
        <v>1318</v>
      </c>
      <c r="B380" s="61" t="s">
        <v>1318</v>
      </c>
      <c r="C380" s="61" t="s">
        <v>1319</v>
      </c>
      <c r="D380" s="62" t="s">
        <v>1319</v>
      </c>
      <c r="E380" s="63" t="s">
        <v>1320</v>
      </c>
      <c r="F380" s="62" t="s">
        <v>621</v>
      </c>
      <c r="G380" s="62" t="s">
        <v>31</v>
      </c>
      <c r="H380" s="62" t="str">
        <f t="shared" si="95"/>
        <v>Rural MRSA West</v>
      </c>
      <c r="I380" s="64">
        <f>INDEX('Encounters and MCO Fees'!N:N,MATCH(A:A,'Encounters and MCO Fees'!G:G,0))</f>
        <v>113.09749138416832</v>
      </c>
      <c r="J380" s="64">
        <f>INDEX('Encounters and MCO Fees'!M:M,MATCH(A:A,'Encounters and MCO Fees'!G:G,0))</f>
        <v>52694.761803284622</v>
      </c>
      <c r="K380" s="64">
        <f t="shared" si="96"/>
        <v>52807.859294668793</v>
      </c>
      <c r="L380" s="64">
        <v>0</v>
      </c>
      <c r="M380" s="64">
        <v>14174.939078373558</v>
      </c>
      <c r="N380" s="64">
        <f t="shared" si="97"/>
        <v>14174.939078373558</v>
      </c>
      <c r="O380" s="64">
        <v>0</v>
      </c>
      <c r="P380" s="64">
        <v>-6436.6321593547345</v>
      </c>
      <c r="Q380" s="64">
        <f t="shared" si="98"/>
        <v>-6436.6321593547345</v>
      </c>
      <c r="R380" s="64" t="str">
        <f t="shared" si="99"/>
        <v>No</v>
      </c>
      <c r="S380" s="65" t="str">
        <f t="shared" si="99"/>
        <v>No</v>
      </c>
      <c r="T380" s="66">
        <f>ROUND(INDEX(Summary!H:H,MATCH(H:H,Summary!A:A,0)),2)</f>
        <v>0.03</v>
      </c>
      <c r="U380" s="66">
        <f>ROUND(INDEX(Summary!I:I,MATCH(H:H,Summary!A:A,0)),2)</f>
        <v>0.21</v>
      </c>
      <c r="V380" s="67">
        <f t="shared" si="100"/>
        <v>3.3929247415250496</v>
      </c>
      <c r="W380" s="67">
        <f t="shared" si="100"/>
        <v>11065.899978689769</v>
      </c>
      <c r="X380" s="64">
        <f t="shared" si="101"/>
        <v>11069.292903431295</v>
      </c>
      <c r="Y380" s="64" t="s">
        <v>163</v>
      </c>
      <c r="Z380" s="64" t="s">
        <v>163</v>
      </c>
      <c r="AA380" s="64" t="b">
        <f t="shared" si="106"/>
        <v>1</v>
      </c>
      <c r="AB380" s="64" t="str">
        <f t="shared" si="107"/>
        <v>No</v>
      </c>
      <c r="AC380" s="64" t="str">
        <f t="shared" si="107"/>
        <v>No</v>
      </c>
      <c r="AD380" s="64" t="str">
        <f t="shared" si="102"/>
        <v>No</v>
      </c>
      <c r="AE380" s="66">
        <f t="shared" si="108"/>
        <v>0</v>
      </c>
      <c r="AF380" s="66">
        <f t="shared" si="108"/>
        <v>0</v>
      </c>
      <c r="AG380" s="64">
        <f t="shared" si="109"/>
        <v>0</v>
      </c>
      <c r="AH380" s="64">
        <f t="shared" si="109"/>
        <v>0</v>
      </c>
      <c r="AI380" s="64">
        <f t="shared" si="103"/>
        <v>0</v>
      </c>
      <c r="AJ380" s="66">
        <v>0</v>
      </c>
      <c r="AK380" s="66">
        <v>0</v>
      </c>
      <c r="AL380" s="64">
        <f t="shared" si="110"/>
        <v>0</v>
      </c>
      <c r="AM380" s="64">
        <f t="shared" si="110"/>
        <v>0</v>
      </c>
      <c r="AN380" s="66">
        <f t="shared" si="111"/>
        <v>0.03</v>
      </c>
      <c r="AO380" s="66">
        <f t="shared" si="111"/>
        <v>0.21</v>
      </c>
      <c r="AP380" s="68">
        <f>IFERROR(INDEX('Encounters and MCO Fees'!Q:Q,MATCH(A:A,'Encounters and MCO Fees'!G:G,0)),0)</f>
        <v>11069.292903431295</v>
      </c>
      <c r="AQ380" s="68">
        <f>IFERROR(INDEX('Encounters and MCO Fees'!R:R,MATCH(A:A,'Encounters and MCO Fees'!G:G,0)),0)</f>
        <v>678.17589558775865</v>
      </c>
      <c r="AR380" s="68">
        <f t="shared" si="104"/>
        <v>11747.468799019054</v>
      </c>
      <c r="AS380" s="69">
        <f t="shared" si="105"/>
        <v>4700.6321652394854</v>
      </c>
      <c r="AT380" s="69">
        <f>AS380*INDEX('IGT Commitment Suggestions'!H:H,MATCH(G:G,'IGT Commitment Suggestions'!A:A,0))</f>
        <v>2276.8701904370869</v>
      </c>
      <c r="AU380" s="105">
        <f t="shared" si="112"/>
        <v>451.95</v>
      </c>
    </row>
    <row r="381" spans="1:47" ht="23.25" x14ac:dyDescent="0.2">
      <c r="A381" s="60" t="s">
        <v>1321</v>
      </c>
      <c r="B381" s="61" t="s">
        <v>1321</v>
      </c>
      <c r="C381" s="61" t="s">
        <v>1322</v>
      </c>
      <c r="D381" s="62" t="s">
        <v>1322</v>
      </c>
      <c r="E381" s="63" t="s">
        <v>1323</v>
      </c>
      <c r="F381" s="62" t="s">
        <v>180</v>
      </c>
      <c r="G381" s="62" t="s">
        <v>22</v>
      </c>
      <c r="H381" s="62" t="str">
        <f t="shared" si="95"/>
        <v>State-Owned Non-IMD Bexar</v>
      </c>
      <c r="I381" s="64">
        <f>INDEX('Encounters and MCO Fees'!N:N,MATCH(A:A,'Encounters and MCO Fees'!G:G,0))</f>
        <v>0</v>
      </c>
      <c r="J381" s="64">
        <f>INDEX('Encounters and MCO Fees'!M:M,MATCH(A:A,'Encounters and MCO Fees'!G:G,0))</f>
        <v>0</v>
      </c>
      <c r="K381" s="64">
        <f t="shared" si="96"/>
        <v>0</v>
      </c>
      <c r="L381" s="64">
        <v>192450.52257142859</v>
      </c>
      <c r="M381" s="64">
        <v>0</v>
      </c>
      <c r="N381" s="64">
        <f t="shared" si="97"/>
        <v>192450.52257142859</v>
      </c>
      <c r="O381" s="64">
        <v>-8276.6</v>
      </c>
      <c r="P381" s="64">
        <v>0</v>
      </c>
      <c r="Q381" s="64">
        <f t="shared" si="98"/>
        <v>-8276.6</v>
      </c>
      <c r="R381" s="64" t="str">
        <f t="shared" si="99"/>
        <v>No</v>
      </c>
      <c r="S381" s="65" t="str">
        <f t="shared" si="99"/>
        <v>No</v>
      </c>
      <c r="T381" s="66">
        <f>ROUND(INDEX(Summary!H:H,MATCH(H:H,Summary!A:A,0)),2)</f>
        <v>0</v>
      </c>
      <c r="U381" s="66">
        <f>ROUND(INDEX(Summary!I:I,MATCH(H:H,Summary!A:A,0)),2)</f>
        <v>0</v>
      </c>
      <c r="V381" s="67">
        <f t="shared" si="100"/>
        <v>0</v>
      </c>
      <c r="W381" s="67">
        <f t="shared" si="100"/>
        <v>0</v>
      </c>
      <c r="X381" s="64">
        <f t="shared" si="101"/>
        <v>0</v>
      </c>
      <c r="Y381" s="64" t="s">
        <v>163</v>
      </c>
      <c r="Z381" s="64" t="s">
        <v>163</v>
      </c>
      <c r="AA381" s="64" t="b">
        <f t="shared" si="106"/>
        <v>1</v>
      </c>
      <c r="AB381" s="64" t="str">
        <f t="shared" si="107"/>
        <v>No</v>
      </c>
      <c r="AC381" s="64" t="str">
        <f t="shared" si="107"/>
        <v>No</v>
      </c>
      <c r="AD381" s="64" t="str">
        <f t="shared" si="102"/>
        <v>No</v>
      </c>
      <c r="AE381" s="66">
        <f t="shared" si="108"/>
        <v>0</v>
      </c>
      <c r="AF381" s="66">
        <f t="shared" si="108"/>
        <v>0</v>
      </c>
      <c r="AG381" s="64">
        <f t="shared" si="109"/>
        <v>0</v>
      </c>
      <c r="AH381" s="64">
        <f t="shared" si="109"/>
        <v>0</v>
      </c>
      <c r="AI381" s="64">
        <f t="shared" si="103"/>
        <v>0</v>
      </c>
      <c r="AJ381" s="66">
        <v>0</v>
      </c>
      <c r="AK381" s="66">
        <v>0</v>
      </c>
      <c r="AL381" s="64">
        <f t="shared" si="110"/>
        <v>0</v>
      </c>
      <c r="AM381" s="64">
        <f t="shared" si="110"/>
        <v>0</v>
      </c>
      <c r="AN381" s="66">
        <f t="shared" si="111"/>
        <v>0</v>
      </c>
      <c r="AO381" s="66">
        <f t="shared" si="111"/>
        <v>0</v>
      </c>
      <c r="AP381" s="68">
        <f>IFERROR(INDEX('Encounters and MCO Fees'!Q:Q,MATCH(A:A,'Encounters and MCO Fees'!G:G,0)),0)</f>
        <v>0</v>
      </c>
      <c r="AQ381" s="68">
        <f>IFERROR(INDEX('Encounters and MCO Fees'!R:R,MATCH(A:A,'Encounters and MCO Fees'!G:G,0)),0)</f>
        <v>0</v>
      </c>
      <c r="AR381" s="68">
        <f t="shared" si="104"/>
        <v>0</v>
      </c>
      <c r="AS381" s="69">
        <f t="shared" si="105"/>
        <v>0</v>
      </c>
      <c r="AT381" s="69">
        <f>AS381*INDEX('IGT Commitment Suggestions'!H:H,MATCH(G:G,'IGT Commitment Suggestions'!A:A,0))</f>
        <v>0</v>
      </c>
      <c r="AU381" s="105">
        <f t="shared" si="112"/>
        <v>0</v>
      </c>
    </row>
    <row r="382" spans="1:47" ht="23.25" x14ac:dyDescent="0.2">
      <c r="A382" s="60" t="s">
        <v>1324</v>
      </c>
      <c r="B382" s="61" t="s">
        <v>1324</v>
      </c>
      <c r="C382" s="61" t="s">
        <v>1325</v>
      </c>
      <c r="D382" s="62" t="s">
        <v>1325</v>
      </c>
      <c r="E382" s="63" t="s">
        <v>1326</v>
      </c>
      <c r="F382" s="62" t="s">
        <v>162</v>
      </c>
      <c r="G382" s="62" t="s">
        <v>29</v>
      </c>
      <c r="H382" s="62" t="str">
        <f t="shared" si="95"/>
        <v>Urban MRSA Central</v>
      </c>
      <c r="I382" s="64">
        <f>INDEX('Encounters and MCO Fees'!N:N,MATCH(A:A,'Encounters and MCO Fees'!G:G,0))</f>
        <v>0</v>
      </c>
      <c r="J382" s="64">
        <f>INDEX('Encounters and MCO Fees'!M:M,MATCH(A:A,'Encounters and MCO Fees'!G:G,0))</f>
        <v>846.0716081707983</v>
      </c>
      <c r="K382" s="64">
        <f t="shared" si="96"/>
        <v>846.0716081707983</v>
      </c>
      <c r="L382" s="64">
        <v>43159.465100030131</v>
      </c>
      <c r="M382" s="64">
        <v>0</v>
      </c>
      <c r="N382" s="64">
        <f t="shared" si="97"/>
        <v>43159.465100030131</v>
      </c>
      <c r="O382" s="64">
        <v>63570.546353029124</v>
      </c>
      <c r="P382" s="64">
        <v>0</v>
      </c>
      <c r="Q382" s="64">
        <f t="shared" si="98"/>
        <v>63570.546353029124</v>
      </c>
      <c r="R382" s="64" t="str">
        <f t="shared" si="99"/>
        <v>Yes</v>
      </c>
      <c r="S382" s="65" t="str">
        <f t="shared" si="99"/>
        <v>No</v>
      </c>
      <c r="T382" s="66">
        <f>ROUND(INDEX(Summary!H:H,MATCH(H:H,Summary!A:A,0)),2)</f>
        <v>0.5</v>
      </c>
      <c r="U382" s="66">
        <f>ROUND(INDEX(Summary!I:I,MATCH(H:H,Summary!A:A,0)),2)</f>
        <v>1.0900000000000001</v>
      </c>
      <c r="V382" s="67">
        <f t="shared" si="100"/>
        <v>0</v>
      </c>
      <c r="W382" s="67">
        <f t="shared" si="100"/>
        <v>922.21805290617021</v>
      </c>
      <c r="X382" s="64">
        <f t="shared" si="101"/>
        <v>922.21805290617021</v>
      </c>
      <c r="Y382" s="64" t="s">
        <v>163</v>
      </c>
      <c r="Z382" s="64" t="s">
        <v>163</v>
      </c>
      <c r="AA382" s="64" t="b">
        <f t="shared" si="106"/>
        <v>1</v>
      </c>
      <c r="AB382" s="64" t="str">
        <f t="shared" si="107"/>
        <v>No</v>
      </c>
      <c r="AC382" s="64" t="str">
        <f t="shared" si="107"/>
        <v>No</v>
      </c>
      <c r="AD382" s="64" t="str">
        <f t="shared" si="102"/>
        <v>No</v>
      </c>
      <c r="AE382" s="66">
        <f t="shared" si="108"/>
        <v>0</v>
      </c>
      <c r="AF382" s="66">
        <f t="shared" si="108"/>
        <v>0</v>
      </c>
      <c r="AG382" s="64">
        <f t="shared" si="109"/>
        <v>0</v>
      </c>
      <c r="AH382" s="64">
        <f t="shared" si="109"/>
        <v>0</v>
      </c>
      <c r="AI382" s="64">
        <f t="shared" si="103"/>
        <v>0</v>
      </c>
      <c r="AJ382" s="66">
        <v>0</v>
      </c>
      <c r="AK382" s="66">
        <v>0</v>
      </c>
      <c r="AL382" s="64">
        <f t="shared" si="110"/>
        <v>0</v>
      </c>
      <c r="AM382" s="64">
        <f t="shared" si="110"/>
        <v>0</v>
      </c>
      <c r="AN382" s="66">
        <f t="shared" si="111"/>
        <v>0.5</v>
      </c>
      <c r="AO382" s="66">
        <f t="shared" si="111"/>
        <v>1.0900000000000001</v>
      </c>
      <c r="AP382" s="68">
        <f>IFERROR(INDEX('Encounters and MCO Fees'!Q:Q,MATCH(A:A,'Encounters and MCO Fees'!G:G,0)),0)</f>
        <v>922.21805290617021</v>
      </c>
      <c r="AQ382" s="68">
        <f>IFERROR(INDEX('Encounters and MCO Fees'!R:R,MATCH(A:A,'Encounters and MCO Fees'!G:G,0)),0)</f>
        <v>58.864982100393846</v>
      </c>
      <c r="AR382" s="68">
        <f t="shared" si="104"/>
        <v>981.08303500656405</v>
      </c>
      <c r="AS382" s="69">
        <f t="shared" si="105"/>
        <v>392.57056562752666</v>
      </c>
      <c r="AT382" s="69">
        <f>AS382*INDEX('IGT Commitment Suggestions'!H:H,MATCH(G:G,'IGT Commitment Suggestions'!A:A,0))</f>
        <v>182.83653742411573</v>
      </c>
      <c r="AU382" s="105">
        <f t="shared" si="112"/>
        <v>36.29</v>
      </c>
    </row>
    <row r="383" spans="1:47" x14ac:dyDescent="0.2">
      <c r="A383" s="60" t="s">
        <v>1327</v>
      </c>
      <c r="B383" s="61" t="s">
        <v>1327</v>
      </c>
      <c r="C383" s="61" t="s">
        <v>1328</v>
      </c>
      <c r="D383" s="62" t="s">
        <v>1328</v>
      </c>
      <c r="E383" s="63" t="s">
        <v>1329</v>
      </c>
      <c r="F383" s="62" t="s">
        <v>702</v>
      </c>
      <c r="G383" s="62" t="s">
        <v>26</v>
      </c>
      <c r="H383" s="62" t="str">
        <f t="shared" si="95"/>
        <v>State-Owned IMD Hidalgo</v>
      </c>
      <c r="I383" s="64">
        <f>INDEX('Encounters and MCO Fees'!N:N,MATCH(A:A,'Encounters and MCO Fees'!G:G,0))</f>
        <v>3696.5249577577038</v>
      </c>
      <c r="J383" s="64">
        <f>INDEX('Encounters and MCO Fees'!M:M,MATCH(A:A,'Encounters and MCO Fees'!G:G,0))</f>
        <v>0</v>
      </c>
      <c r="K383" s="64">
        <f t="shared" si="96"/>
        <v>3696.5249577577038</v>
      </c>
      <c r="L383" s="64">
        <v>255.26</v>
      </c>
      <c r="M383" s="64">
        <v>0</v>
      </c>
      <c r="N383" s="64">
        <f t="shared" si="97"/>
        <v>255.26</v>
      </c>
      <c r="O383" s="64">
        <v>515.08738488721588</v>
      </c>
      <c r="P383" s="64">
        <v>0</v>
      </c>
      <c r="Q383" s="64">
        <f t="shared" si="98"/>
        <v>515.08738488721588</v>
      </c>
      <c r="R383" s="64" t="str">
        <f t="shared" si="99"/>
        <v>Yes</v>
      </c>
      <c r="S383" s="65" t="str">
        <f t="shared" si="99"/>
        <v>No</v>
      </c>
      <c r="T383" s="66">
        <f>ROUND(INDEX(Summary!H:H,MATCH(H:H,Summary!A:A,0)),2)</f>
        <v>0.06</v>
      </c>
      <c r="U383" s="66">
        <f>ROUND(INDEX(Summary!I:I,MATCH(H:H,Summary!A:A,0)),2)</f>
        <v>0</v>
      </c>
      <c r="V383" s="67">
        <f t="shared" si="100"/>
        <v>221.79149746546221</v>
      </c>
      <c r="W383" s="67">
        <f t="shared" si="100"/>
        <v>0</v>
      </c>
      <c r="X383" s="64">
        <f t="shared" si="101"/>
        <v>221.79149746546221</v>
      </c>
      <c r="Y383" s="64" t="s">
        <v>163</v>
      </c>
      <c r="Z383" s="64" t="s">
        <v>163</v>
      </c>
      <c r="AA383" s="64" t="b">
        <f t="shared" si="106"/>
        <v>1</v>
      </c>
      <c r="AB383" s="64" t="str">
        <f t="shared" si="107"/>
        <v>Yes</v>
      </c>
      <c r="AC383" s="64" t="str">
        <f t="shared" si="107"/>
        <v>No</v>
      </c>
      <c r="AD383" s="64" t="str">
        <f t="shared" si="102"/>
        <v>Yes</v>
      </c>
      <c r="AE383" s="66">
        <f t="shared" si="108"/>
        <v>0.06</v>
      </c>
      <c r="AF383" s="66">
        <f t="shared" si="108"/>
        <v>0</v>
      </c>
      <c r="AG383" s="64">
        <f t="shared" si="109"/>
        <v>221.79149746546221</v>
      </c>
      <c r="AH383" s="64">
        <f t="shared" si="109"/>
        <v>0</v>
      </c>
      <c r="AI383" s="64">
        <f t="shared" si="103"/>
        <v>221.79149746546221</v>
      </c>
      <c r="AJ383" s="66">
        <v>0.04</v>
      </c>
      <c r="AK383" s="66">
        <v>0</v>
      </c>
      <c r="AL383" s="64">
        <f t="shared" si="110"/>
        <v>147.86099831030816</v>
      </c>
      <c r="AM383" s="64">
        <f t="shared" si="110"/>
        <v>0</v>
      </c>
      <c r="AN383" s="66">
        <f t="shared" si="111"/>
        <v>0.1</v>
      </c>
      <c r="AO383" s="66">
        <f t="shared" si="111"/>
        <v>0</v>
      </c>
      <c r="AP383" s="68">
        <f>IFERROR(INDEX('Encounters and MCO Fees'!Q:Q,MATCH(A:A,'Encounters and MCO Fees'!G:G,0)),0)</f>
        <v>369.65249577577038</v>
      </c>
      <c r="AQ383" s="68">
        <f>IFERROR(INDEX('Encounters and MCO Fees'!R:R,MATCH(A:A,'Encounters and MCO Fees'!G:G,0)),0)</f>
        <v>22.55174377411862</v>
      </c>
      <c r="AR383" s="68">
        <f t="shared" si="104"/>
        <v>392.204239549889</v>
      </c>
      <c r="AS383" s="69">
        <f t="shared" si="105"/>
        <v>156.93660441349263</v>
      </c>
      <c r="AT383" s="69">
        <f>AS383*INDEX('IGT Commitment Suggestions'!H:H,MATCH(G:G,'IGT Commitment Suggestions'!A:A,0))</f>
        <v>77.242162144649967</v>
      </c>
      <c r="AU383" s="105">
        <f t="shared" si="112"/>
        <v>15.33</v>
      </c>
    </row>
    <row r="384" spans="1:47" ht="23.25" x14ac:dyDescent="0.2">
      <c r="A384" s="60" t="s">
        <v>1330</v>
      </c>
      <c r="B384" s="61" t="s">
        <v>1330</v>
      </c>
      <c r="C384" s="61" t="s">
        <v>1331</v>
      </c>
      <c r="D384" s="62" t="s">
        <v>1331</v>
      </c>
      <c r="E384" s="63" t="s">
        <v>1332</v>
      </c>
      <c r="F384" s="62" t="s">
        <v>657</v>
      </c>
      <c r="G384" s="62" t="s">
        <v>33</v>
      </c>
      <c r="H384" s="62" t="str">
        <f t="shared" si="95"/>
        <v>Non-State-Owned IMD Tarrant</v>
      </c>
      <c r="I384" s="64">
        <f>INDEX('Encounters and MCO Fees'!N:N,MATCH(A:A,'Encounters and MCO Fees'!G:G,0))</f>
        <v>16261.897288415055</v>
      </c>
      <c r="J384" s="64">
        <f>INDEX('Encounters and MCO Fees'!M:M,MATCH(A:A,'Encounters and MCO Fees'!G:G,0))</f>
        <v>0</v>
      </c>
      <c r="K384" s="64">
        <f t="shared" si="96"/>
        <v>16261.897288415055</v>
      </c>
      <c r="L384" s="64">
        <v>0</v>
      </c>
      <c r="M384" s="64">
        <v>0</v>
      </c>
      <c r="N384" s="64">
        <f t="shared" si="97"/>
        <v>0</v>
      </c>
      <c r="O384" s="64">
        <v>0</v>
      </c>
      <c r="P384" s="64">
        <v>0</v>
      </c>
      <c r="Q384" s="64">
        <f t="shared" si="98"/>
        <v>0</v>
      </c>
      <c r="R384" s="64" t="str">
        <f t="shared" si="99"/>
        <v>No</v>
      </c>
      <c r="S384" s="65" t="str">
        <f t="shared" si="99"/>
        <v>No</v>
      </c>
      <c r="T384" s="66">
        <f>ROUND(INDEX(Summary!H:H,MATCH(H:H,Summary!A:A,0)),2)</f>
        <v>0.28999999999999998</v>
      </c>
      <c r="U384" s="66">
        <f>ROUND(INDEX(Summary!I:I,MATCH(H:H,Summary!A:A,0)),2)</f>
        <v>0</v>
      </c>
      <c r="V384" s="67">
        <f t="shared" si="100"/>
        <v>4715.9502136403653</v>
      </c>
      <c r="W384" s="67">
        <f t="shared" si="100"/>
        <v>0</v>
      </c>
      <c r="X384" s="64">
        <f t="shared" si="101"/>
        <v>4715.9502136403653</v>
      </c>
      <c r="Y384" s="64" t="s">
        <v>202</v>
      </c>
      <c r="Z384" s="64" t="s">
        <v>202</v>
      </c>
      <c r="AA384" s="64" t="b">
        <f t="shared" si="106"/>
        <v>1</v>
      </c>
      <c r="AB384" s="64" t="str">
        <f t="shared" si="107"/>
        <v>No</v>
      </c>
      <c r="AC384" s="64" t="str">
        <f t="shared" si="107"/>
        <v>No</v>
      </c>
      <c r="AD384" s="64" t="str">
        <f t="shared" si="102"/>
        <v>No</v>
      </c>
      <c r="AE384" s="66">
        <f t="shared" si="108"/>
        <v>0</v>
      </c>
      <c r="AF384" s="66">
        <f t="shared" si="108"/>
        <v>0</v>
      </c>
      <c r="AG384" s="64">
        <f t="shared" si="109"/>
        <v>0</v>
      </c>
      <c r="AH384" s="64">
        <f t="shared" si="109"/>
        <v>0</v>
      </c>
      <c r="AI384" s="64">
        <f t="shared" si="103"/>
        <v>0</v>
      </c>
      <c r="AJ384" s="66">
        <v>0</v>
      </c>
      <c r="AK384" s="66">
        <v>0</v>
      </c>
      <c r="AL384" s="64">
        <f t="shared" si="110"/>
        <v>0</v>
      </c>
      <c r="AM384" s="64">
        <f t="shared" si="110"/>
        <v>0</v>
      </c>
      <c r="AN384" s="66">
        <f t="shared" si="111"/>
        <v>0.28999999999999998</v>
      </c>
      <c r="AO384" s="66">
        <f t="shared" si="111"/>
        <v>0</v>
      </c>
      <c r="AP384" s="68">
        <f>IFERROR(INDEX('Encounters and MCO Fees'!Q:Q,MATCH(A:A,'Encounters and MCO Fees'!G:G,0)),0)</f>
        <v>4715.9502136403653</v>
      </c>
      <c r="AQ384" s="68">
        <f>IFERROR(INDEX('Encounters and MCO Fees'!R:R,MATCH(A:A,'Encounters and MCO Fees'!G:G,0)),0)</f>
        <v>287.71049048734324</v>
      </c>
      <c r="AR384" s="68">
        <f t="shared" si="104"/>
        <v>5003.6607041277084</v>
      </c>
      <c r="AS384" s="69">
        <f t="shared" si="105"/>
        <v>2002.1647941496617</v>
      </c>
      <c r="AT384" s="69">
        <f>AS384*INDEX('IGT Commitment Suggestions'!H:H,MATCH(G:G,'IGT Commitment Suggestions'!A:A,0))</f>
        <v>988.51474527628216</v>
      </c>
      <c r="AU384" s="105">
        <f t="shared" si="112"/>
        <v>196.21</v>
      </c>
    </row>
    <row r="385" spans="1:47" ht="23.25" x14ac:dyDescent="0.2">
      <c r="A385" s="60" t="s">
        <v>1333</v>
      </c>
      <c r="B385" s="61" t="s">
        <v>1333</v>
      </c>
      <c r="C385" s="61" t="s">
        <v>1334</v>
      </c>
      <c r="D385" s="62" t="s">
        <v>1334</v>
      </c>
      <c r="E385" s="63" t="s">
        <v>1335</v>
      </c>
      <c r="F385" s="62" t="s">
        <v>162</v>
      </c>
      <c r="G385" s="62" t="s">
        <v>25</v>
      </c>
      <c r="H385" s="62" t="str">
        <f t="shared" si="95"/>
        <v>Urban Harris</v>
      </c>
      <c r="I385" s="64">
        <f>INDEX('Encounters and MCO Fees'!N:N,MATCH(A:A,'Encounters and MCO Fees'!G:G,0))</f>
        <v>0</v>
      </c>
      <c r="J385" s="64">
        <f>INDEX('Encounters and MCO Fees'!M:M,MATCH(A:A,'Encounters and MCO Fees'!G:G,0))</f>
        <v>0</v>
      </c>
      <c r="K385" s="64">
        <f t="shared" si="96"/>
        <v>0</v>
      </c>
      <c r="L385" s="64">
        <v>0</v>
      </c>
      <c r="M385" s="64">
        <v>0</v>
      </c>
      <c r="N385" s="64">
        <f t="shared" si="97"/>
        <v>0</v>
      </c>
      <c r="O385" s="64">
        <v>0</v>
      </c>
      <c r="P385" s="64">
        <v>0</v>
      </c>
      <c r="Q385" s="64">
        <f t="shared" si="98"/>
        <v>0</v>
      </c>
      <c r="R385" s="64" t="str">
        <f t="shared" si="99"/>
        <v>No</v>
      </c>
      <c r="S385" s="65" t="str">
        <f t="shared" si="99"/>
        <v>No</v>
      </c>
      <c r="T385" s="66">
        <f>ROUND(INDEX(Summary!H:H,MATCH(H:H,Summary!A:A,0)),2)</f>
        <v>1.89</v>
      </c>
      <c r="U385" s="66">
        <f>ROUND(INDEX(Summary!I:I,MATCH(H:H,Summary!A:A,0)),2)</f>
        <v>0.41</v>
      </c>
      <c r="V385" s="67">
        <f t="shared" si="100"/>
        <v>0</v>
      </c>
      <c r="W385" s="67">
        <f t="shared" si="100"/>
        <v>0</v>
      </c>
      <c r="X385" s="64">
        <f t="shared" si="101"/>
        <v>0</v>
      </c>
      <c r="Y385" s="64" t="s">
        <v>163</v>
      </c>
      <c r="Z385" s="64" t="s">
        <v>163</v>
      </c>
      <c r="AA385" s="64" t="b">
        <f t="shared" si="106"/>
        <v>1</v>
      </c>
      <c r="AB385" s="64" t="str">
        <f t="shared" si="107"/>
        <v>No</v>
      </c>
      <c r="AC385" s="64" t="str">
        <f t="shared" si="107"/>
        <v>No</v>
      </c>
      <c r="AD385" s="64" t="str">
        <f t="shared" si="102"/>
        <v>No</v>
      </c>
      <c r="AE385" s="66">
        <f t="shared" si="108"/>
        <v>0</v>
      </c>
      <c r="AF385" s="66">
        <f t="shared" si="108"/>
        <v>0</v>
      </c>
      <c r="AG385" s="64">
        <f t="shared" si="109"/>
        <v>0</v>
      </c>
      <c r="AH385" s="64">
        <f t="shared" si="109"/>
        <v>0</v>
      </c>
      <c r="AI385" s="64">
        <f t="shared" si="103"/>
        <v>0</v>
      </c>
      <c r="AJ385" s="66">
        <v>0</v>
      </c>
      <c r="AK385" s="66">
        <v>0</v>
      </c>
      <c r="AL385" s="64">
        <f t="shared" si="110"/>
        <v>0</v>
      </c>
      <c r="AM385" s="64">
        <f t="shared" si="110"/>
        <v>0</v>
      </c>
      <c r="AN385" s="66">
        <f t="shared" si="111"/>
        <v>1.89</v>
      </c>
      <c r="AO385" s="66">
        <f t="shared" si="111"/>
        <v>0.41</v>
      </c>
      <c r="AP385" s="68">
        <f>IFERROR(INDEX('Encounters and MCO Fees'!Q:Q,MATCH(A:A,'Encounters and MCO Fees'!G:G,0)),0)</f>
        <v>0</v>
      </c>
      <c r="AQ385" s="68">
        <f>IFERROR(INDEX('Encounters and MCO Fees'!R:R,MATCH(A:A,'Encounters and MCO Fees'!G:G,0)),0)</f>
        <v>0</v>
      </c>
      <c r="AR385" s="68">
        <f t="shared" si="104"/>
        <v>0</v>
      </c>
      <c r="AS385" s="69">
        <f t="shared" si="105"/>
        <v>0</v>
      </c>
      <c r="AT385" s="69">
        <f>AS385*INDEX('IGT Commitment Suggestions'!H:H,MATCH(G:G,'IGT Commitment Suggestions'!A:A,0))</f>
        <v>0</v>
      </c>
      <c r="AU385" s="105">
        <f t="shared" si="112"/>
        <v>0</v>
      </c>
    </row>
    <row r="386" spans="1:47" x14ac:dyDescent="0.2">
      <c r="A386" s="60" t="s">
        <v>1336</v>
      </c>
      <c r="B386" s="61" t="s">
        <v>1337</v>
      </c>
      <c r="C386" s="61" t="s">
        <v>1338</v>
      </c>
      <c r="D386" s="62" t="s">
        <v>1338</v>
      </c>
      <c r="E386" s="63" t="s">
        <v>1339</v>
      </c>
      <c r="F386" s="62" t="s">
        <v>162</v>
      </c>
      <c r="G386" s="62" t="s">
        <v>33</v>
      </c>
      <c r="H386" s="62" t="str">
        <f t="shared" si="95"/>
        <v>Urban Tarrant</v>
      </c>
      <c r="I386" s="64">
        <f>INDEX('Encounters and MCO Fees'!N:N,MATCH(A:A,'Encounters and MCO Fees'!G:G,0))</f>
        <v>0</v>
      </c>
      <c r="J386" s="64">
        <f>INDEX('Encounters and MCO Fees'!M:M,MATCH(A:A,'Encounters and MCO Fees'!G:G,0))</f>
        <v>0</v>
      </c>
      <c r="K386" s="64">
        <f t="shared" si="96"/>
        <v>0</v>
      </c>
      <c r="L386" s="64">
        <v>0</v>
      </c>
      <c r="M386" s="64">
        <v>0</v>
      </c>
      <c r="N386" s="64">
        <f t="shared" si="97"/>
        <v>0</v>
      </c>
      <c r="O386" s="64">
        <v>0</v>
      </c>
      <c r="P386" s="64">
        <v>0</v>
      </c>
      <c r="Q386" s="64">
        <f t="shared" si="98"/>
        <v>0</v>
      </c>
      <c r="R386" s="64" t="str">
        <f t="shared" si="99"/>
        <v>No</v>
      </c>
      <c r="S386" s="65" t="str">
        <f t="shared" si="99"/>
        <v>No</v>
      </c>
      <c r="T386" s="66">
        <f>ROUND(INDEX(Summary!H:H,MATCH(H:H,Summary!A:A,0)),2)</f>
        <v>0.77</v>
      </c>
      <c r="U386" s="66">
        <f>ROUND(INDEX(Summary!I:I,MATCH(H:H,Summary!A:A,0)),2)</f>
        <v>0.66</v>
      </c>
      <c r="V386" s="67">
        <f t="shared" si="100"/>
        <v>0</v>
      </c>
      <c r="W386" s="67">
        <f t="shared" si="100"/>
        <v>0</v>
      </c>
      <c r="X386" s="64">
        <f t="shared" si="101"/>
        <v>0</v>
      </c>
      <c r="Y386" s="64" t="s">
        <v>163</v>
      </c>
      <c r="Z386" s="64" t="s">
        <v>163</v>
      </c>
      <c r="AA386" s="64" t="b">
        <f t="shared" si="106"/>
        <v>1</v>
      </c>
      <c r="AB386" s="64" t="str">
        <f t="shared" si="107"/>
        <v>No</v>
      </c>
      <c r="AC386" s="64" t="str">
        <f t="shared" si="107"/>
        <v>No</v>
      </c>
      <c r="AD386" s="64" t="str">
        <f t="shared" si="102"/>
        <v>No</v>
      </c>
      <c r="AE386" s="66">
        <f t="shared" si="108"/>
        <v>0</v>
      </c>
      <c r="AF386" s="66">
        <f t="shared" si="108"/>
        <v>0</v>
      </c>
      <c r="AG386" s="64">
        <f t="shared" si="109"/>
        <v>0</v>
      </c>
      <c r="AH386" s="64">
        <f t="shared" si="109"/>
        <v>0</v>
      </c>
      <c r="AI386" s="64">
        <f t="shared" si="103"/>
        <v>0</v>
      </c>
      <c r="AJ386" s="66">
        <v>0</v>
      </c>
      <c r="AK386" s="66">
        <v>0</v>
      </c>
      <c r="AL386" s="64">
        <f t="shared" si="110"/>
        <v>0</v>
      </c>
      <c r="AM386" s="64">
        <f t="shared" si="110"/>
        <v>0</v>
      </c>
      <c r="AN386" s="66">
        <f t="shared" si="111"/>
        <v>0.77</v>
      </c>
      <c r="AO386" s="66">
        <f t="shared" si="111"/>
        <v>0.66</v>
      </c>
      <c r="AP386" s="68">
        <f>IFERROR(INDEX('Encounters and MCO Fees'!Q:Q,MATCH(A:A,'Encounters and MCO Fees'!G:G,0)),0)</f>
        <v>0</v>
      </c>
      <c r="AQ386" s="68">
        <f>IFERROR(INDEX('Encounters and MCO Fees'!R:R,MATCH(A:A,'Encounters and MCO Fees'!G:G,0)),0)</f>
        <v>0</v>
      </c>
      <c r="AR386" s="68">
        <f t="shared" si="104"/>
        <v>0</v>
      </c>
      <c r="AS386" s="69">
        <f t="shared" si="105"/>
        <v>0</v>
      </c>
      <c r="AT386" s="69">
        <f>AS386*INDEX('IGT Commitment Suggestions'!H:H,MATCH(G:G,'IGT Commitment Suggestions'!A:A,0))</f>
        <v>0</v>
      </c>
      <c r="AU386" s="105">
        <f t="shared" si="112"/>
        <v>0</v>
      </c>
    </row>
    <row r="387" spans="1:47" ht="23.25" x14ac:dyDescent="0.2">
      <c r="A387" s="60" t="s">
        <v>1340</v>
      </c>
      <c r="B387" s="61" t="s">
        <v>1340</v>
      </c>
      <c r="C387" s="61" t="s">
        <v>1341</v>
      </c>
      <c r="D387" s="62" t="s">
        <v>1341</v>
      </c>
      <c r="E387" s="63" t="s">
        <v>1342</v>
      </c>
      <c r="F387" s="62" t="s">
        <v>162</v>
      </c>
      <c r="G387" s="62" t="s">
        <v>33</v>
      </c>
      <c r="H387" s="62" t="str">
        <f t="shared" si="95"/>
        <v>Urban Tarrant</v>
      </c>
      <c r="I387" s="64">
        <f>INDEX('Encounters and MCO Fees'!N:N,MATCH(A:A,'Encounters and MCO Fees'!G:G,0))</f>
        <v>0</v>
      </c>
      <c r="J387" s="64">
        <f>INDEX('Encounters and MCO Fees'!M:M,MATCH(A:A,'Encounters and MCO Fees'!G:G,0))</f>
        <v>0</v>
      </c>
      <c r="K387" s="64">
        <f t="shared" si="96"/>
        <v>0</v>
      </c>
      <c r="L387" s="64">
        <v>15558.085225862382</v>
      </c>
      <c r="M387" s="64">
        <v>59311.098376303809</v>
      </c>
      <c r="N387" s="64">
        <f t="shared" si="97"/>
        <v>74869.183602166187</v>
      </c>
      <c r="O387" s="64">
        <v>47664.4083228577</v>
      </c>
      <c r="P387" s="64">
        <v>108344.43098077466</v>
      </c>
      <c r="Q387" s="64">
        <f t="shared" si="98"/>
        <v>156008.83930363235</v>
      </c>
      <c r="R387" s="64" t="str">
        <f t="shared" si="99"/>
        <v>Yes</v>
      </c>
      <c r="S387" s="65" t="str">
        <f t="shared" si="99"/>
        <v>Yes</v>
      </c>
      <c r="T387" s="66">
        <f>ROUND(INDEX(Summary!H:H,MATCH(H:H,Summary!A:A,0)),2)</f>
        <v>0.77</v>
      </c>
      <c r="U387" s="66">
        <f>ROUND(INDEX(Summary!I:I,MATCH(H:H,Summary!A:A,0)),2)</f>
        <v>0.66</v>
      </c>
      <c r="V387" s="67">
        <f t="shared" si="100"/>
        <v>0</v>
      </c>
      <c r="W387" s="67">
        <f t="shared" si="100"/>
        <v>0</v>
      </c>
      <c r="X387" s="64">
        <f t="shared" si="101"/>
        <v>0</v>
      </c>
      <c r="Y387" s="64" t="s">
        <v>163</v>
      </c>
      <c r="Z387" s="64" t="s">
        <v>163</v>
      </c>
      <c r="AA387" s="64" t="b">
        <f t="shared" si="106"/>
        <v>1</v>
      </c>
      <c r="AB387" s="64" t="str">
        <f t="shared" si="107"/>
        <v>No</v>
      </c>
      <c r="AC387" s="64" t="str">
        <f t="shared" si="107"/>
        <v>No</v>
      </c>
      <c r="AD387" s="64" t="str">
        <f t="shared" si="102"/>
        <v>No</v>
      </c>
      <c r="AE387" s="66">
        <f t="shared" si="108"/>
        <v>0</v>
      </c>
      <c r="AF387" s="66">
        <f t="shared" si="108"/>
        <v>0</v>
      </c>
      <c r="AG387" s="64">
        <f t="shared" si="109"/>
        <v>0</v>
      </c>
      <c r="AH387" s="64">
        <f t="shared" si="109"/>
        <v>0</v>
      </c>
      <c r="AI387" s="64">
        <f t="shared" si="103"/>
        <v>0</v>
      </c>
      <c r="AJ387" s="66">
        <v>0</v>
      </c>
      <c r="AK387" s="66">
        <v>0</v>
      </c>
      <c r="AL387" s="64">
        <f t="shared" si="110"/>
        <v>0</v>
      </c>
      <c r="AM387" s="64">
        <f t="shared" si="110"/>
        <v>0</v>
      </c>
      <c r="AN387" s="66">
        <f t="shared" si="111"/>
        <v>0.77</v>
      </c>
      <c r="AO387" s="66">
        <f t="shared" si="111"/>
        <v>0.66</v>
      </c>
      <c r="AP387" s="68">
        <f>IFERROR(INDEX('Encounters and MCO Fees'!Q:Q,MATCH(A:A,'Encounters and MCO Fees'!G:G,0)),0)</f>
        <v>0</v>
      </c>
      <c r="AQ387" s="68">
        <f>IFERROR(INDEX('Encounters and MCO Fees'!R:R,MATCH(A:A,'Encounters and MCO Fees'!G:G,0)),0)</f>
        <v>0</v>
      </c>
      <c r="AR387" s="68">
        <f t="shared" si="104"/>
        <v>0</v>
      </c>
      <c r="AS387" s="69">
        <f t="shared" si="105"/>
        <v>0</v>
      </c>
      <c r="AT387" s="69">
        <f>AS387*INDEX('IGT Commitment Suggestions'!H:H,MATCH(G:G,'IGT Commitment Suggestions'!A:A,0))</f>
        <v>0</v>
      </c>
      <c r="AU387" s="105">
        <f t="shared" si="112"/>
        <v>0</v>
      </c>
    </row>
    <row r="388" spans="1:47" ht="23.25" x14ac:dyDescent="0.2">
      <c r="A388" s="60" t="s">
        <v>1343</v>
      </c>
      <c r="B388" s="61" t="s">
        <v>1343</v>
      </c>
      <c r="C388" s="61" t="s">
        <v>1344</v>
      </c>
      <c r="D388" s="62" t="s">
        <v>1344</v>
      </c>
      <c r="E388" s="63" t="s">
        <v>1345</v>
      </c>
      <c r="F388" s="62" t="s">
        <v>162</v>
      </c>
      <c r="G388" s="62" t="s">
        <v>30</v>
      </c>
      <c r="H388" s="62" t="str">
        <f t="shared" si="95"/>
        <v>Urban MRSA Northeast</v>
      </c>
      <c r="I388" s="64">
        <f>INDEX('Encounters and MCO Fees'!N:N,MATCH(A:A,'Encounters and MCO Fees'!G:G,0))</f>
        <v>142285.70511448331</v>
      </c>
      <c r="J388" s="64">
        <f>INDEX('Encounters and MCO Fees'!M:M,MATCH(A:A,'Encounters and MCO Fees'!G:G,0))</f>
        <v>0</v>
      </c>
      <c r="K388" s="64">
        <f t="shared" si="96"/>
        <v>142285.70511448331</v>
      </c>
      <c r="L388" s="64">
        <v>21758.184735665909</v>
      </c>
      <c r="M388" s="64">
        <v>0</v>
      </c>
      <c r="N388" s="64">
        <f t="shared" si="97"/>
        <v>21758.184735665909</v>
      </c>
      <c r="O388" s="64">
        <v>14862.099951738948</v>
      </c>
      <c r="P388" s="64">
        <v>0</v>
      </c>
      <c r="Q388" s="64">
        <f t="shared" si="98"/>
        <v>14862.099951738948</v>
      </c>
      <c r="R388" s="64" t="str">
        <f t="shared" si="99"/>
        <v>Yes</v>
      </c>
      <c r="S388" s="65" t="str">
        <f t="shared" si="99"/>
        <v>No</v>
      </c>
      <c r="T388" s="66">
        <f>ROUND(INDEX(Summary!H:H,MATCH(H:H,Summary!A:A,0)),2)</f>
        <v>0.6</v>
      </c>
      <c r="U388" s="66">
        <f>ROUND(INDEX(Summary!I:I,MATCH(H:H,Summary!A:A,0)),2)</f>
        <v>1.22</v>
      </c>
      <c r="V388" s="67">
        <f t="shared" si="100"/>
        <v>85371.423068689983</v>
      </c>
      <c r="W388" s="67">
        <f t="shared" si="100"/>
        <v>0</v>
      </c>
      <c r="X388" s="64">
        <f t="shared" si="101"/>
        <v>85371.423068689983</v>
      </c>
      <c r="Y388" s="64" t="s">
        <v>163</v>
      </c>
      <c r="Z388" s="64" t="s">
        <v>163</v>
      </c>
      <c r="AA388" s="64" t="b">
        <f t="shared" si="106"/>
        <v>1</v>
      </c>
      <c r="AB388" s="64" t="str">
        <f t="shared" si="107"/>
        <v>No</v>
      </c>
      <c r="AC388" s="64" t="str">
        <f t="shared" si="107"/>
        <v>No</v>
      </c>
      <c r="AD388" s="64" t="str">
        <f t="shared" si="102"/>
        <v>No</v>
      </c>
      <c r="AE388" s="66">
        <f t="shared" si="108"/>
        <v>0</v>
      </c>
      <c r="AF388" s="66">
        <f t="shared" si="108"/>
        <v>0</v>
      </c>
      <c r="AG388" s="64">
        <f t="shared" si="109"/>
        <v>0</v>
      </c>
      <c r="AH388" s="64">
        <f t="shared" si="109"/>
        <v>0</v>
      </c>
      <c r="AI388" s="64">
        <f t="shared" si="103"/>
        <v>0</v>
      </c>
      <c r="AJ388" s="66">
        <v>0</v>
      </c>
      <c r="AK388" s="66">
        <v>0</v>
      </c>
      <c r="AL388" s="64">
        <f t="shared" si="110"/>
        <v>0</v>
      </c>
      <c r="AM388" s="64">
        <f t="shared" si="110"/>
        <v>0</v>
      </c>
      <c r="AN388" s="66">
        <f t="shared" si="111"/>
        <v>0.6</v>
      </c>
      <c r="AO388" s="66">
        <f t="shared" si="111"/>
        <v>1.22</v>
      </c>
      <c r="AP388" s="68">
        <f>IFERROR(INDEX('Encounters and MCO Fees'!Q:Q,MATCH(A:A,'Encounters and MCO Fees'!G:G,0)),0)</f>
        <v>85371.423068689983</v>
      </c>
      <c r="AQ388" s="68">
        <f>IFERROR(INDEX('Encounters and MCO Fees'!R:R,MATCH(A:A,'Encounters and MCO Fees'!G:G,0)),0)</f>
        <v>5208.3361553842687</v>
      </c>
      <c r="AR388" s="68">
        <f t="shared" si="104"/>
        <v>90579.759224074252</v>
      </c>
      <c r="AS388" s="69">
        <f t="shared" si="105"/>
        <v>36244.584855921079</v>
      </c>
      <c r="AT388" s="69">
        <f>AS388*INDEX('IGT Commitment Suggestions'!H:H,MATCH(G:G,'IGT Commitment Suggestions'!A:A,0))</f>
        <v>17724.414886585368</v>
      </c>
      <c r="AU388" s="105">
        <f t="shared" si="112"/>
        <v>3518.2</v>
      </c>
    </row>
    <row r="389" spans="1:47" ht="23.25" x14ac:dyDescent="0.2">
      <c r="A389" s="60" t="s">
        <v>1346</v>
      </c>
      <c r="B389" s="61" t="s">
        <v>1346</v>
      </c>
      <c r="C389" s="61" t="s">
        <v>1347</v>
      </c>
      <c r="D389" s="62" t="s">
        <v>1347</v>
      </c>
      <c r="E389" s="63" t="s">
        <v>1348</v>
      </c>
      <c r="F389" s="62" t="s">
        <v>162</v>
      </c>
      <c r="G389" s="62" t="s">
        <v>25</v>
      </c>
      <c r="H389" s="62" t="str">
        <f t="shared" ref="H389:H420" si="113">CONCATENATE(F389," ",G389)</f>
        <v>Urban Harris</v>
      </c>
      <c r="I389" s="64">
        <f>INDEX('Encounters and MCO Fees'!N:N,MATCH(A:A,'Encounters and MCO Fees'!G:G,0))</f>
        <v>0</v>
      </c>
      <c r="J389" s="64">
        <f>INDEX('Encounters and MCO Fees'!M:M,MATCH(A:A,'Encounters and MCO Fees'!G:G,0))</f>
        <v>0</v>
      </c>
      <c r="K389" s="64">
        <f t="shared" ref="K389:K422" si="114">I389+J389</f>
        <v>0</v>
      </c>
      <c r="L389" s="64">
        <v>23293.918252669388</v>
      </c>
      <c r="M389" s="64">
        <v>0</v>
      </c>
      <c r="N389" s="64">
        <f t="shared" ref="N389:N422" si="115">+L389+M389</f>
        <v>23293.918252669388</v>
      </c>
      <c r="O389" s="64">
        <v>13977.125581704668</v>
      </c>
      <c r="P389" s="64">
        <v>0</v>
      </c>
      <c r="Q389" s="64">
        <f t="shared" ref="Q389:Q422" si="116">O389+P389</f>
        <v>13977.125581704668</v>
      </c>
      <c r="R389" s="64" t="str">
        <f t="shared" ref="R389:S421" si="117">IF(O389&gt;0,"Yes","No")</f>
        <v>Yes</v>
      </c>
      <c r="S389" s="65" t="str">
        <f t="shared" si="117"/>
        <v>No</v>
      </c>
      <c r="T389" s="66">
        <f>ROUND(INDEX(Summary!H:H,MATCH(H:H,Summary!A:A,0)),2)</f>
        <v>1.89</v>
      </c>
      <c r="U389" s="66">
        <f>ROUND(INDEX(Summary!I:I,MATCH(H:H,Summary!A:A,0)),2)</f>
        <v>0.41</v>
      </c>
      <c r="V389" s="67">
        <f t="shared" ref="V389:W421" si="118">+T389*I389</f>
        <v>0</v>
      </c>
      <c r="W389" s="67">
        <f t="shared" si="118"/>
        <v>0</v>
      </c>
      <c r="X389" s="64">
        <f t="shared" ref="X389:X422" si="119">+V389+W389</f>
        <v>0</v>
      </c>
      <c r="Y389" s="64" t="s">
        <v>163</v>
      </c>
      <c r="Z389" s="64" t="s">
        <v>163</v>
      </c>
      <c r="AA389" s="64" t="b">
        <f t="shared" si="106"/>
        <v>1</v>
      </c>
      <c r="AB389" s="64" t="str">
        <f t="shared" si="107"/>
        <v>No</v>
      </c>
      <c r="AC389" s="64" t="str">
        <f t="shared" si="107"/>
        <v>No</v>
      </c>
      <c r="AD389" s="64" t="str">
        <f t="shared" ref="AD389:AD422" si="120">IF(AI389&gt;0,"Yes","No")</f>
        <v>No</v>
      </c>
      <c r="AE389" s="66">
        <f t="shared" si="108"/>
        <v>0</v>
      </c>
      <c r="AF389" s="66">
        <f t="shared" si="108"/>
        <v>0</v>
      </c>
      <c r="AG389" s="64">
        <f t="shared" si="109"/>
        <v>0</v>
      </c>
      <c r="AH389" s="64">
        <f t="shared" si="109"/>
        <v>0</v>
      </c>
      <c r="AI389" s="64">
        <f t="shared" ref="AI389:AI422" si="121">AG389+AH389</f>
        <v>0</v>
      </c>
      <c r="AJ389" s="66">
        <v>0</v>
      </c>
      <c r="AK389" s="66">
        <v>0</v>
      </c>
      <c r="AL389" s="64">
        <f t="shared" si="110"/>
        <v>0</v>
      </c>
      <c r="AM389" s="64">
        <f t="shared" si="110"/>
        <v>0</v>
      </c>
      <c r="AN389" s="66">
        <f t="shared" si="111"/>
        <v>1.89</v>
      </c>
      <c r="AO389" s="66">
        <f t="shared" si="111"/>
        <v>0.41</v>
      </c>
      <c r="AP389" s="68">
        <f>IFERROR(INDEX('Encounters and MCO Fees'!Q:Q,MATCH(A:A,'Encounters and MCO Fees'!G:G,0)),0)</f>
        <v>0</v>
      </c>
      <c r="AQ389" s="68">
        <f>IFERROR(INDEX('Encounters and MCO Fees'!R:R,MATCH(A:A,'Encounters and MCO Fees'!G:G,0)),0)</f>
        <v>0</v>
      </c>
      <c r="AR389" s="68">
        <f t="shared" ref="AR389:AR422" si="122">AP389+AQ389</f>
        <v>0</v>
      </c>
      <c r="AS389" s="69">
        <f t="shared" ref="AS389:AS422" si="123">$AS$2*AR389*1.08</f>
        <v>0</v>
      </c>
      <c r="AT389" s="69">
        <f>AS389*INDEX('IGT Commitment Suggestions'!H:H,MATCH(G:G,'IGT Commitment Suggestions'!A:A,0))</f>
        <v>0</v>
      </c>
      <c r="AU389" s="105">
        <f t="shared" si="112"/>
        <v>0</v>
      </c>
    </row>
    <row r="390" spans="1:47" ht="23.25" x14ac:dyDescent="0.2">
      <c r="A390" s="60" t="s">
        <v>1349</v>
      </c>
      <c r="B390" s="61" t="s">
        <v>1349</v>
      </c>
      <c r="C390" s="61" t="s">
        <v>1350</v>
      </c>
      <c r="D390" s="62" t="s">
        <v>1350</v>
      </c>
      <c r="E390" s="63" t="s">
        <v>1351</v>
      </c>
      <c r="F390" s="62" t="s">
        <v>162</v>
      </c>
      <c r="G390" s="62" t="s">
        <v>25</v>
      </c>
      <c r="H390" s="62" t="str">
        <f t="shared" si="113"/>
        <v>Urban Harris</v>
      </c>
      <c r="I390" s="64">
        <f>INDEX('Encounters and MCO Fees'!N:N,MATCH(A:A,'Encounters and MCO Fees'!G:G,0))</f>
        <v>0</v>
      </c>
      <c r="J390" s="64">
        <f>INDEX('Encounters and MCO Fees'!M:M,MATCH(A:A,'Encounters and MCO Fees'!G:G,0))</f>
        <v>0</v>
      </c>
      <c r="K390" s="64">
        <f t="shared" si="114"/>
        <v>0</v>
      </c>
      <c r="L390" s="64">
        <v>28249.340324064295</v>
      </c>
      <c r="M390" s="64">
        <v>0</v>
      </c>
      <c r="N390" s="64">
        <f t="shared" si="115"/>
        <v>28249.340324064295</v>
      </c>
      <c r="O390" s="64">
        <v>15175.851324170606</v>
      </c>
      <c r="P390" s="64">
        <v>0</v>
      </c>
      <c r="Q390" s="64">
        <f t="shared" si="116"/>
        <v>15175.851324170606</v>
      </c>
      <c r="R390" s="64" t="str">
        <f t="shared" si="117"/>
        <v>Yes</v>
      </c>
      <c r="S390" s="65" t="str">
        <f t="shared" si="117"/>
        <v>No</v>
      </c>
      <c r="T390" s="66">
        <f>ROUND(INDEX(Summary!H:H,MATCH(H:H,Summary!A:A,0)),2)</f>
        <v>1.89</v>
      </c>
      <c r="U390" s="66">
        <f>ROUND(INDEX(Summary!I:I,MATCH(H:H,Summary!A:A,0)),2)</f>
        <v>0.41</v>
      </c>
      <c r="V390" s="67">
        <f t="shared" si="118"/>
        <v>0</v>
      </c>
      <c r="W390" s="67">
        <f t="shared" si="118"/>
        <v>0</v>
      </c>
      <c r="X390" s="64">
        <f t="shared" si="119"/>
        <v>0</v>
      </c>
      <c r="Y390" s="64" t="s">
        <v>163</v>
      </c>
      <c r="Z390" s="64" t="s">
        <v>163</v>
      </c>
      <c r="AA390" s="64" t="b">
        <f t="shared" ref="AA390:AA422" si="124">Y390=Z390</f>
        <v>1</v>
      </c>
      <c r="AB390" s="64" t="str">
        <f t="shared" ref="AB390:AC422" si="125">IF(AL390&gt;0,"Yes","No")</f>
        <v>No</v>
      </c>
      <c r="AC390" s="64" t="str">
        <f t="shared" si="125"/>
        <v>No</v>
      </c>
      <c r="AD390" s="64" t="str">
        <f t="shared" si="120"/>
        <v>No</v>
      </c>
      <c r="AE390" s="66">
        <f t="shared" ref="AE390:AF422" si="126">IFERROR(ROUND(IF(I390&gt;0,IF(O390&gt;0,$R$3*MAX(O390-V390,0),0),0)/I390,2),0)</f>
        <v>0</v>
      </c>
      <c r="AF390" s="66">
        <f t="shared" si="126"/>
        <v>0</v>
      </c>
      <c r="AG390" s="64">
        <f t="shared" ref="AG390:AH422" si="127">AE390*I390</f>
        <v>0</v>
      </c>
      <c r="AH390" s="64">
        <f t="shared" si="127"/>
        <v>0</v>
      </c>
      <c r="AI390" s="64">
        <f t="shared" si="121"/>
        <v>0</v>
      </c>
      <c r="AJ390" s="66">
        <v>0</v>
      </c>
      <c r="AK390" s="66">
        <v>0</v>
      </c>
      <c r="AL390" s="64">
        <f t="shared" ref="AL390:AM422" si="128">I390*AJ390</f>
        <v>0</v>
      </c>
      <c r="AM390" s="64">
        <f t="shared" si="128"/>
        <v>0</v>
      </c>
      <c r="AN390" s="66">
        <f t="shared" ref="AN390:AO422" si="129">T390+AJ390</f>
        <v>1.89</v>
      </c>
      <c r="AO390" s="66">
        <f t="shared" si="129"/>
        <v>0.41</v>
      </c>
      <c r="AP390" s="68">
        <f>IFERROR(INDEX('Encounters and MCO Fees'!Q:Q,MATCH(A:A,'Encounters and MCO Fees'!G:G,0)),0)</f>
        <v>0</v>
      </c>
      <c r="AQ390" s="68">
        <f>IFERROR(INDEX('Encounters and MCO Fees'!R:R,MATCH(A:A,'Encounters and MCO Fees'!G:G,0)),0)</f>
        <v>0</v>
      </c>
      <c r="AR390" s="68">
        <f t="shared" si="122"/>
        <v>0</v>
      </c>
      <c r="AS390" s="69">
        <f t="shared" si="123"/>
        <v>0</v>
      </c>
      <c r="AT390" s="69">
        <f>AS390*INDEX('IGT Commitment Suggestions'!H:H,MATCH(G:G,'IGT Commitment Suggestions'!A:A,0))</f>
        <v>0</v>
      </c>
      <c r="AU390" s="105">
        <f t="shared" ref="AU390:AU422" si="130">ROUND((AT390/$AT$3)*$AU$3,2)</f>
        <v>0</v>
      </c>
    </row>
    <row r="391" spans="1:47" ht="23.25" x14ac:dyDescent="0.2">
      <c r="A391" s="60" t="s">
        <v>1352</v>
      </c>
      <c r="B391" s="61" t="s">
        <v>1352</v>
      </c>
      <c r="C391" s="61" t="s">
        <v>1353</v>
      </c>
      <c r="D391" s="62" t="s">
        <v>1353</v>
      </c>
      <c r="E391" s="63" t="s">
        <v>1354</v>
      </c>
      <c r="F391" s="62" t="s">
        <v>162</v>
      </c>
      <c r="G391" s="62" t="s">
        <v>31</v>
      </c>
      <c r="H391" s="62" t="str">
        <f t="shared" si="113"/>
        <v>Urban MRSA West</v>
      </c>
      <c r="I391" s="64">
        <f>INDEX('Encounters and MCO Fees'!N:N,MATCH(A:A,'Encounters and MCO Fees'!G:G,0))</f>
        <v>0</v>
      </c>
      <c r="J391" s="64">
        <f>INDEX('Encounters and MCO Fees'!M:M,MATCH(A:A,'Encounters and MCO Fees'!G:G,0))</f>
        <v>0</v>
      </c>
      <c r="K391" s="64">
        <f t="shared" si="114"/>
        <v>0</v>
      </c>
      <c r="L391" s="64">
        <v>33944.545487260148</v>
      </c>
      <c r="M391" s="64">
        <v>0</v>
      </c>
      <c r="N391" s="64">
        <f t="shared" si="115"/>
        <v>33944.545487260148</v>
      </c>
      <c r="O391" s="64">
        <v>21635.794270208902</v>
      </c>
      <c r="P391" s="64">
        <v>0</v>
      </c>
      <c r="Q391" s="64">
        <f t="shared" si="116"/>
        <v>21635.794270208902</v>
      </c>
      <c r="R391" s="64" t="str">
        <f t="shared" si="117"/>
        <v>Yes</v>
      </c>
      <c r="S391" s="65" t="str">
        <f t="shared" si="117"/>
        <v>No</v>
      </c>
      <c r="T391" s="66">
        <f>ROUND(INDEX(Summary!H:H,MATCH(H:H,Summary!A:A,0)),2)</f>
        <v>0.4</v>
      </c>
      <c r="U391" s="66">
        <f>ROUND(INDEX(Summary!I:I,MATCH(H:H,Summary!A:A,0)),2)</f>
        <v>0.93</v>
      </c>
      <c r="V391" s="67">
        <f t="shared" si="118"/>
        <v>0</v>
      </c>
      <c r="W391" s="67">
        <f t="shared" si="118"/>
        <v>0</v>
      </c>
      <c r="X391" s="64">
        <f t="shared" si="119"/>
        <v>0</v>
      </c>
      <c r="Y391" s="64" t="s">
        <v>163</v>
      </c>
      <c r="Z391" s="64" t="s">
        <v>163</v>
      </c>
      <c r="AA391" s="64" t="b">
        <f t="shared" si="124"/>
        <v>1</v>
      </c>
      <c r="AB391" s="64" t="str">
        <f t="shared" si="125"/>
        <v>No</v>
      </c>
      <c r="AC391" s="64" t="str">
        <f t="shared" si="125"/>
        <v>No</v>
      </c>
      <c r="AD391" s="64" t="str">
        <f t="shared" si="120"/>
        <v>No</v>
      </c>
      <c r="AE391" s="66">
        <f t="shared" si="126"/>
        <v>0</v>
      </c>
      <c r="AF391" s="66">
        <f t="shared" si="126"/>
        <v>0</v>
      </c>
      <c r="AG391" s="64">
        <f t="shared" si="127"/>
        <v>0</v>
      </c>
      <c r="AH391" s="64">
        <f t="shared" si="127"/>
        <v>0</v>
      </c>
      <c r="AI391" s="64">
        <f t="shared" si="121"/>
        <v>0</v>
      </c>
      <c r="AJ391" s="66">
        <v>0</v>
      </c>
      <c r="AK391" s="66">
        <v>0</v>
      </c>
      <c r="AL391" s="64">
        <f t="shared" si="128"/>
        <v>0</v>
      </c>
      <c r="AM391" s="64">
        <f t="shared" si="128"/>
        <v>0</v>
      </c>
      <c r="AN391" s="66">
        <f t="shared" si="129"/>
        <v>0.4</v>
      </c>
      <c r="AO391" s="66">
        <f t="shared" si="129"/>
        <v>0.93</v>
      </c>
      <c r="AP391" s="68">
        <f>IFERROR(INDEX('Encounters and MCO Fees'!Q:Q,MATCH(A:A,'Encounters and MCO Fees'!G:G,0)),0)</f>
        <v>0</v>
      </c>
      <c r="AQ391" s="68">
        <f>IFERROR(INDEX('Encounters and MCO Fees'!R:R,MATCH(A:A,'Encounters and MCO Fees'!G:G,0)),0)</f>
        <v>0</v>
      </c>
      <c r="AR391" s="68">
        <f t="shared" si="122"/>
        <v>0</v>
      </c>
      <c r="AS391" s="69">
        <f t="shared" si="123"/>
        <v>0</v>
      </c>
      <c r="AT391" s="69">
        <f>AS391*INDEX('IGT Commitment Suggestions'!H:H,MATCH(G:G,'IGT Commitment Suggestions'!A:A,0))</f>
        <v>0</v>
      </c>
      <c r="AU391" s="105">
        <f t="shared" si="130"/>
        <v>0</v>
      </c>
    </row>
    <row r="392" spans="1:47" ht="23.25" x14ac:dyDescent="0.2">
      <c r="A392" s="60" t="s">
        <v>1355</v>
      </c>
      <c r="B392" s="61" t="s">
        <v>1355</v>
      </c>
      <c r="C392" s="61" t="s">
        <v>1356</v>
      </c>
      <c r="D392" s="62" t="s">
        <v>1356</v>
      </c>
      <c r="E392" s="63" t="s">
        <v>1357</v>
      </c>
      <c r="F392" s="62" t="s">
        <v>162</v>
      </c>
      <c r="G392" s="62" t="s">
        <v>25</v>
      </c>
      <c r="H392" s="62" t="str">
        <f t="shared" si="113"/>
        <v>Urban Harris</v>
      </c>
      <c r="I392" s="64">
        <f>INDEX('Encounters and MCO Fees'!N:N,MATCH(A:A,'Encounters and MCO Fees'!G:G,0))</f>
        <v>0</v>
      </c>
      <c r="J392" s="64">
        <f>INDEX('Encounters and MCO Fees'!M:M,MATCH(A:A,'Encounters and MCO Fees'!G:G,0))</f>
        <v>0</v>
      </c>
      <c r="K392" s="64">
        <f t="shared" si="114"/>
        <v>0</v>
      </c>
      <c r="L392" s="64">
        <v>38137.33916551686</v>
      </c>
      <c r="M392" s="64">
        <v>0</v>
      </c>
      <c r="N392" s="64">
        <f t="shared" si="115"/>
        <v>38137.33916551686</v>
      </c>
      <c r="O392" s="64">
        <v>20848.049519187556</v>
      </c>
      <c r="P392" s="64">
        <v>0</v>
      </c>
      <c r="Q392" s="64">
        <f t="shared" si="116"/>
        <v>20848.049519187556</v>
      </c>
      <c r="R392" s="64" t="str">
        <f t="shared" si="117"/>
        <v>Yes</v>
      </c>
      <c r="S392" s="65" t="str">
        <f t="shared" si="117"/>
        <v>No</v>
      </c>
      <c r="T392" s="66">
        <f>ROUND(INDEX(Summary!H:H,MATCH(H:H,Summary!A:A,0)),2)</f>
        <v>1.89</v>
      </c>
      <c r="U392" s="66">
        <f>ROUND(INDEX(Summary!I:I,MATCH(H:H,Summary!A:A,0)),2)</f>
        <v>0.41</v>
      </c>
      <c r="V392" s="67">
        <f t="shared" si="118"/>
        <v>0</v>
      </c>
      <c r="W392" s="67">
        <f t="shared" si="118"/>
        <v>0</v>
      </c>
      <c r="X392" s="64">
        <f t="shared" si="119"/>
        <v>0</v>
      </c>
      <c r="Y392" s="64" t="s">
        <v>163</v>
      </c>
      <c r="Z392" s="64" t="s">
        <v>163</v>
      </c>
      <c r="AA392" s="64" t="b">
        <f t="shared" si="124"/>
        <v>1</v>
      </c>
      <c r="AB392" s="64" t="str">
        <f t="shared" si="125"/>
        <v>No</v>
      </c>
      <c r="AC392" s="64" t="str">
        <f t="shared" si="125"/>
        <v>No</v>
      </c>
      <c r="AD392" s="64" t="str">
        <f t="shared" si="120"/>
        <v>No</v>
      </c>
      <c r="AE392" s="66">
        <f t="shared" si="126"/>
        <v>0</v>
      </c>
      <c r="AF392" s="66">
        <f t="shared" si="126"/>
        <v>0</v>
      </c>
      <c r="AG392" s="64">
        <f t="shared" si="127"/>
        <v>0</v>
      </c>
      <c r="AH392" s="64">
        <f t="shared" si="127"/>
        <v>0</v>
      </c>
      <c r="AI392" s="64">
        <f t="shared" si="121"/>
        <v>0</v>
      </c>
      <c r="AJ392" s="66">
        <v>0</v>
      </c>
      <c r="AK392" s="66">
        <v>0</v>
      </c>
      <c r="AL392" s="64">
        <f t="shared" si="128"/>
        <v>0</v>
      </c>
      <c r="AM392" s="64">
        <f t="shared" si="128"/>
        <v>0</v>
      </c>
      <c r="AN392" s="66">
        <f t="shared" si="129"/>
        <v>1.89</v>
      </c>
      <c r="AO392" s="66">
        <f t="shared" si="129"/>
        <v>0.41</v>
      </c>
      <c r="AP392" s="68">
        <f>IFERROR(INDEX('Encounters and MCO Fees'!Q:Q,MATCH(A:A,'Encounters and MCO Fees'!G:G,0)),0)</f>
        <v>0</v>
      </c>
      <c r="AQ392" s="68">
        <f>IFERROR(INDEX('Encounters and MCO Fees'!R:R,MATCH(A:A,'Encounters and MCO Fees'!G:G,0)),0)</f>
        <v>0</v>
      </c>
      <c r="AR392" s="68">
        <f t="shared" si="122"/>
        <v>0</v>
      </c>
      <c r="AS392" s="69">
        <f t="shared" si="123"/>
        <v>0</v>
      </c>
      <c r="AT392" s="69">
        <f>AS392*INDEX('IGT Commitment Suggestions'!H:H,MATCH(G:G,'IGT Commitment Suggestions'!A:A,0))</f>
        <v>0</v>
      </c>
      <c r="AU392" s="105">
        <f t="shared" si="130"/>
        <v>0</v>
      </c>
    </row>
    <row r="393" spans="1:47" ht="23.25" x14ac:dyDescent="0.2">
      <c r="A393" s="60" t="s">
        <v>1358</v>
      </c>
      <c r="B393" s="61" t="s">
        <v>1358</v>
      </c>
      <c r="C393" s="61" t="s">
        <v>1359</v>
      </c>
      <c r="D393" s="62" t="s">
        <v>1359</v>
      </c>
      <c r="E393" s="63" t="s">
        <v>1360</v>
      </c>
      <c r="F393" s="62" t="s">
        <v>162</v>
      </c>
      <c r="G393" s="62" t="s">
        <v>25</v>
      </c>
      <c r="H393" s="62" t="str">
        <f t="shared" si="113"/>
        <v>Urban Harris</v>
      </c>
      <c r="I393" s="64">
        <f>INDEX('Encounters and MCO Fees'!N:N,MATCH(A:A,'Encounters and MCO Fees'!G:G,0))</f>
        <v>0</v>
      </c>
      <c r="J393" s="64">
        <f>INDEX('Encounters and MCO Fees'!M:M,MATCH(A:A,'Encounters and MCO Fees'!G:G,0))</f>
        <v>0</v>
      </c>
      <c r="K393" s="64">
        <f t="shared" si="114"/>
        <v>0</v>
      </c>
      <c r="L393" s="64">
        <v>53726.195921112158</v>
      </c>
      <c r="M393" s="64">
        <v>0</v>
      </c>
      <c r="N393" s="64">
        <f t="shared" si="115"/>
        <v>53726.195921112158</v>
      </c>
      <c r="O393" s="64">
        <v>30483.456003736457</v>
      </c>
      <c r="P393" s="64">
        <v>0</v>
      </c>
      <c r="Q393" s="64">
        <f t="shared" si="116"/>
        <v>30483.456003736457</v>
      </c>
      <c r="R393" s="64" t="str">
        <f t="shared" si="117"/>
        <v>Yes</v>
      </c>
      <c r="S393" s="65" t="str">
        <f t="shared" si="117"/>
        <v>No</v>
      </c>
      <c r="T393" s="66">
        <f>ROUND(INDEX(Summary!H:H,MATCH(H:H,Summary!A:A,0)),2)</f>
        <v>1.89</v>
      </c>
      <c r="U393" s="66">
        <f>ROUND(INDEX(Summary!I:I,MATCH(H:H,Summary!A:A,0)),2)</f>
        <v>0.41</v>
      </c>
      <c r="V393" s="67">
        <f t="shared" si="118"/>
        <v>0</v>
      </c>
      <c r="W393" s="67">
        <f t="shared" si="118"/>
        <v>0</v>
      </c>
      <c r="X393" s="64">
        <f t="shared" si="119"/>
        <v>0</v>
      </c>
      <c r="Y393" s="64" t="s">
        <v>163</v>
      </c>
      <c r="Z393" s="64" t="s">
        <v>163</v>
      </c>
      <c r="AA393" s="64" t="b">
        <f t="shared" si="124"/>
        <v>1</v>
      </c>
      <c r="AB393" s="64" t="str">
        <f t="shared" si="125"/>
        <v>No</v>
      </c>
      <c r="AC393" s="64" t="str">
        <f t="shared" si="125"/>
        <v>No</v>
      </c>
      <c r="AD393" s="64" t="str">
        <f t="shared" si="120"/>
        <v>No</v>
      </c>
      <c r="AE393" s="66">
        <f t="shared" si="126"/>
        <v>0</v>
      </c>
      <c r="AF393" s="66">
        <f t="shared" si="126"/>
        <v>0</v>
      </c>
      <c r="AG393" s="64">
        <f t="shared" si="127"/>
        <v>0</v>
      </c>
      <c r="AH393" s="64">
        <f t="shared" si="127"/>
        <v>0</v>
      </c>
      <c r="AI393" s="64">
        <f t="shared" si="121"/>
        <v>0</v>
      </c>
      <c r="AJ393" s="66">
        <v>0</v>
      </c>
      <c r="AK393" s="66">
        <v>0</v>
      </c>
      <c r="AL393" s="64">
        <f t="shared" si="128"/>
        <v>0</v>
      </c>
      <c r="AM393" s="64">
        <f t="shared" si="128"/>
        <v>0</v>
      </c>
      <c r="AN393" s="66">
        <f t="shared" si="129"/>
        <v>1.89</v>
      </c>
      <c r="AO393" s="66">
        <f t="shared" si="129"/>
        <v>0.41</v>
      </c>
      <c r="AP393" s="68">
        <f>IFERROR(INDEX('Encounters and MCO Fees'!Q:Q,MATCH(A:A,'Encounters and MCO Fees'!G:G,0)),0)</f>
        <v>0</v>
      </c>
      <c r="AQ393" s="68">
        <f>IFERROR(INDEX('Encounters and MCO Fees'!R:R,MATCH(A:A,'Encounters and MCO Fees'!G:G,0)),0)</f>
        <v>0</v>
      </c>
      <c r="AR393" s="68">
        <f t="shared" si="122"/>
        <v>0</v>
      </c>
      <c r="AS393" s="69">
        <f t="shared" si="123"/>
        <v>0</v>
      </c>
      <c r="AT393" s="69">
        <f>AS393*INDEX('IGT Commitment Suggestions'!H:H,MATCH(G:G,'IGT Commitment Suggestions'!A:A,0))</f>
        <v>0</v>
      </c>
      <c r="AU393" s="105">
        <f t="shared" si="130"/>
        <v>0</v>
      </c>
    </row>
    <row r="394" spans="1:47" x14ac:dyDescent="0.2">
      <c r="A394" s="60" t="s">
        <v>1361</v>
      </c>
      <c r="B394" s="61" t="s">
        <v>1361</v>
      </c>
      <c r="C394" s="61" t="s">
        <v>1362</v>
      </c>
      <c r="D394" s="62" t="s">
        <v>1362</v>
      </c>
      <c r="E394" s="63" t="s">
        <v>1363</v>
      </c>
      <c r="F394" s="62" t="s">
        <v>162</v>
      </c>
      <c r="G394" s="62" t="s">
        <v>25</v>
      </c>
      <c r="H394" s="62" t="str">
        <f t="shared" si="113"/>
        <v>Urban Harris</v>
      </c>
      <c r="I394" s="64">
        <f>INDEX('Encounters and MCO Fees'!N:N,MATCH(A:A,'Encounters and MCO Fees'!G:G,0))</f>
        <v>192045.60225664271</v>
      </c>
      <c r="J394" s="64">
        <f>INDEX('Encounters and MCO Fees'!M:M,MATCH(A:A,'Encounters and MCO Fees'!G:G,0))</f>
        <v>0</v>
      </c>
      <c r="K394" s="64">
        <f t="shared" si="114"/>
        <v>192045.60225664271</v>
      </c>
      <c r="L394" s="64">
        <v>62832.040132704227</v>
      </c>
      <c r="M394" s="64">
        <v>0</v>
      </c>
      <c r="N394" s="64">
        <f t="shared" si="115"/>
        <v>62832.040132704227</v>
      </c>
      <c r="O394" s="64">
        <v>37396.974448890382</v>
      </c>
      <c r="P394" s="64">
        <v>0</v>
      </c>
      <c r="Q394" s="64">
        <f t="shared" si="116"/>
        <v>37396.974448890382</v>
      </c>
      <c r="R394" s="64" t="str">
        <f t="shared" si="117"/>
        <v>Yes</v>
      </c>
      <c r="S394" s="65" t="str">
        <f t="shared" si="117"/>
        <v>No</v>
      </c>
      <c r="T394" s="66">
        <f>ROUND(INDEX(Summary!H:H,MATCH(H:H,Summary!A:A,0)),2)</f>
        <v>1.89</v>
      </c>
      <c r="U394" s="66">
        <f>ROUND(INDEX(Summary!I:I,MATCH(H:H,Summary!A:A,0)),2)</f>
        <v>0.41</v>
      </c>
      <c r="V394" s="67">
        <f t="shared" si="118"/>
        <v>362966.18826505472</v>
      </c>
      <c r="W394" s="67">
        <f t="shared" si="118"/>
        <v>0</v>
      </c>
      <c r="X394" s="64">
        <f t="shared" si="119"/>
        <v>362966.18826505472</v>
      </c>
      <c r="Y394" s="64" t="s">
        <v>163</v>
      </c>
      <c r="Z394" s="64" t="s">
        <v>163</v>
      </c>
      <c r="AA394" s="64" t="b">
        <f t="shared" si="124"/>
        <v>1</v>
      </c>
      <c r="AB394" s="64" t="str">
        <f t="shared" si="125"/>
        <v>No</v>
      </c>
      <c r="AC394" s="64" t="str">
        <f t="shared" si="125"/>
        <v>No</v>
      </c>
      <c r="AD394" s="64" t="str">
        <f t="shared" si="120"/>
        <v>No</v>
      </c>
      <c r="AE394" s="66">
        <f t="shared" si="126"/>
        <v>0</v>
      </c>
      <c r="AF394" s="66">
        <f t="shared" si="126"/>
        <v>0</v>
      </c>
      <c r="AG394" s="64">
        <f t="shared" si="127"/>
        <v>0</v>
      </c>
      <c r="AH394" s="64">
        <f t="shared" si="127"/>
        <v>0</v>
      </c>
      <c r="AI394" s="64">
        <f t="shared" si="121"/>
        <v>0</v>
      </c>
      <c r="AJ394" s="66">
        <v>0</v>
      </c>
      <c r="AK394" s="66">
        <v>0</v>
      </c>
      <c r="AL394" s="64">
        <f t="shared" si="128"/>
        <v>0</v>
      </c>
      <c r="AM394" s="64">
        <f t="shared" si="128"/>
        <v>0</v>
      </c>
      <c r="AN394" s="66">
        <f t="shared" si="129"/>
        <v>1.89</v>
      </c>
      <c r="AO394" s="66">
        <f t="shared" si="129"/>
        <v>0.41</v>
      </c>
      <c r="AP394" s="68">
        <f>IFERROR(INDEX('Encounters and MCO Fees'!Q:Q,MATCH(A:A,'Encounters and MCO Fees'!G:G,0)),0)</f>
        <v>362966.18826505472</v>
      </c>
      <c r="AQ394" s="68">
        <f>IFERROR(INDEX('Encounters and MCO Fees'!R:R,MATCH(A:A,'Encounters and MCO Fees'!G:G,0)),0)</f>
        <v>22143.825809273898</v>
      </c>
      <c r="AR394" s="68">
        <f t="shared" si="122"/>
        <v>385110.01407432859</v>
      </c>
      <c r="AS394" s="69">
        <f t="shared" si="123"/>
        <v>154097.92103170187</v>
      </c>
      <c r="AT394" s="69">
        <f>AS394*INDEX('IGT Commitment Suggestions'!H:H,MATCH(G:G,'IGT Commitment Suggestions'!A:A,0))</f>
        <v>67744.573793741001</v>
      </c>
      <c r="AU394" s="105">
        <f t="shared" si="130"/>
        <v>13446.94</v>
      </c>
    </row>
    <row r="395" spans="1:47" x14ac:dyDescent="0.2">
      <c r="A395" s="60" t="s">
        <v>1364</v>
      </c>
      <c r="B395" s="61" t="s">
        <v>1364</v>
      </c>
      <c r="C395" s="61" t="s">
        <v>1365</v>
      </c>
      <c r="D395" s="62" t="s">
        <v>1365</v>
      </c>
      <c r="E395" s="63" t="s">
        <v>1366</v>
      </c>
      <c r="F395" s="62" t="s">
        <v>162</v>
      </c>
      <c r="G395" s="62" t="s">
        <v>25</v>
      </c>
      <c r="H395" s="62" t="str">
        <f t="shared" si="113"/>
        <v>Urban Harris</v>
      </c>
      <c r="I395" s="64">
        <f>INDEX('Encounters and MCO Fees'!N:N,MATCH(A:A,'Encounters and MCO Fees'!G:G,0))</f>
        <v>0</v>
      </c>
      <c r="J395" s="64">
        <f>INDEX('Encounters and MCO Fees'!M:M,MATCH(A:A,'Encounters and MCO Fees'!G:G,0))</f>
        <v>0</v>
      </c>
      <c r="K395" s="64">
        <f t="shared" si="114"/>
        <v>0</v>
      </c>
      <c r="L395" s="64">
        <v>87062.398369621573</v>
      </c>
      <c r="M395" s="64">
        <v>0</v>
      </c>
      <c r="N395" s="64">
        <f t="shared" si="115"/>
        <v>87062.398369621573</v>
      </c>
      <c r="O395" s="64">
        <v>56372.510694975492</v>
      </c>
      <c r="P395" s="64">
        <v>0</v>
      </c>
      <c r="Q395" s="64">
        <f t="shared" si="116"/>
        <v>56372.510694975492</v>
      </c>
      <c r="R395" s="64" t="str">
        <f t="shared" si="117"/>
        <v>Yes</v>
      </c>
      <c r="S395" s="65" t="str">
        <f t="shared" si="117"/>
        <v>No</v>
      </c>
      <c r="T395" s="66">
        <f>ROUND(INDEX(Summary!H:H,MATCH(H:H,Summary!A:A,0)),2)</f>
        <v>1.89</v>
      </c>
      <c r="U395" s="66">
        <f>ROUND(INDEX(Summary!I:I,MATCH(H:H,Summary!A:A,0)),2)</f>
        <v>0.41</v>
      </c>
      <c r="V395" s="67">
        <f t="shared" si="118"/>
        <v>0</v>
      </c>
      <c r="W395" s="67">
        <f t="shared" si="118"/>
        <v>0</v>
      </c>
      <c r="X395" s="64">
        <f t="shared" si="119"/>
        <v>0</v>
      </c>
      <c r="Y395" s="64" t="s">
        <v>163</v>
      </c>
      <c r="Z395" s="64" t="s">
        <v>163</v>
      </c>
      <c r="AA395" s="64" t="b">
        <f t="shared" si="124"/>
        <v>1</v>
      </c>
      <c r="AB395" s="64" t="str">
        <f t="shared" si="125"/>
        <v>No</v>
      </c>
      <c r="AC395" s="64" t="str">
        <f t="shared" si="125"/>
        <v>No</v>
      </c>
      <c r="AD395" s="64" t="str">
        <f t="shared" si="120"/>
        <v>No</v>
      </c>
      <c r="AE395" s="66">
        <f t="shared" si="126"/>
        <v>0</v>
      </c>
      <c r="AF395" s="66">
        <f t="shared" si="126"/>
        <v>0</v>
      </c>
      <c r="AG395" s="64">
        <f t="shared" si="127"/>
        <v>0</v>
      </c>
      <c r="AH395" s="64">
        <f t="shared" si="127"/>
        <v>0</v>
      </c>
      <c r="AI395" s="64">
        <f t="shared" si="121"/>
        <v>0</v>
      </c>
      <c r="AJ395" s="66">
        <v>0</v>
      </c>
      <c r="AK395" s="66">
        <v>0</v>
      </c>
      <c r="AL395" s="64">
        <f t="shared" si="128"/>
        <v>0</v>
      </c>
      <c r="AM395" s="64">
        <f t="shared" si="128"/>
        <v>0</v>
      </c>
      <c r="AN395" s="66">
        <f t="shared" si="129"/>
        <v>1.89</v>
      </c>
      <c r="AO395" s="66">
        <f t="shared" si="129"/>
        <v>0.41</v>
      </c>
      <c r="AP395" s="68">
        <f>IFERROR(INDEX('Encounters and MCO Fees'!Q:Q,MATCH(A:A,'Encounters and MCO Fees'!G:G,0)),0)</f>
        <v>0</v>
      </c>
      <c r="AQ395" s="68">
        <f>IFERROR(INDEX('Encounters and MCO Fees'!R:R,MATCH(A:A,'Encounters and MCO Fees'!G:G,0)),0)</f>
        <v>0</v>
      </c>
      <c r="AR395" s="68">
        <f t="shared" si="122"/>
        <v>0</v>
      </c>
      <c r="AS395" s="69">
        <f t="shared" si="123"/>
        <v>0</v>
      </c>
      <c r="AT395" s="69">
        <f>AS395*INDEX('IGT Commitment Suggestions'!H:H,MATCH(G:G,'IGT Commitment Suggestions'!A:A,0))</f>
        <v>0</v>
      </c>
      <c r="AU395" s="105">
        <f t="shared" si="130"/>
        <v>0</v>
      </c>
    </row>
    <row r="396" spans="1:47" ht="23.25" x14ac:dyDescent="0.2">
      <c r="A396" s="60" t="s">
        <v>1367</v>
      </c>
      <c r="B396" s="61" t="s">
        <v>1367</v>
      </c>
      <c r="C396" s="61" t="s">
        <v>1368</v>
      </c>
      <c r="D396" s="62" t="s">
        <v>1368</v>
      </c>
      <c r="E396" s="63" t="s">
        <v>1369</v>
      </c>
      <c r="F396" s="62" t="s">
        <v>162</v>
      </c>
      <c r="G396" s="62" t="s">
        <v>33</v>
      </c>
      <c r="H396" s="62" t="str">
        <f t="shared" si="113"/>
        <v>Urban Tarrant</v>
      </c>
      <c r="I396" s="64">
        <f>INDEX('Encounters and MCO Fees'!N:N,MATCH(A:A,'Encounters and MCO Fees'!G:G,0))</f>
        <v>0</v>
      </c>
      <c r="J396" s="64">
        <f>INDEX('Encounters and MCO Fees'!M:M,MATCH(A:A,'Encounters and MCO Fees'!G:G,0))</f>
        <v>0</v>
      </c>
      <c r="K396" s="64">
        <f t="shared" si="114"/>
        <v>0</v>
      </c>
      <c r="L396" s="64">
        <v>107246.09866695374</v>
      </c>
      <c r="M396" s="64">
        <v>0</v>
      </c>
      <c r="N396" s="64">
        <f t="shared" si="115"/>
        <v>107246.09866695374</v>
      </c>
      <c r="O396" s="64">
        <v>62110.319799224344</v>
      </c>
      <c r="P396" s="64">
        <v>0</v>
      </c>
      <c r="Q396" s="64">
        <f t="shared" si="116"/>
        <v>62110.319799224344</v>
      </c>
      <c r="R396" s="64" t="str">
        <f t="shared" si="117"/>
        <v>Yes</v>
      </c>
      <c r="S396" s="65" t="str">
        <f t="shared" si="117"/>
        <v>No</v>
      </c>
      <c r="T396" s="66">
        <f>ROUND(INDEX(Summary!H:H,MATCH(H:H,Summary!A:A,0)),2)</f>
        <v>0.77</v>
      </c>
      <c r="U396" s="66">
        <f>ROUND(INDEX(Summary!I:I,MATCH(H:H,Summary!A:A,0)),2)</f>
        <v>0.66</v>
      </c>
      <c r="V396" s="67">
        <f t="shared" si="118"/>
        <v>0</v>
      </c>
      <c r="W396" s="67">
        <f t="shared" si="118"/>
        <v>0</v>
      </c>
      <c r="X396" s="64">
        <f t="shared" si="119"/>
        <v>0</v>
      </c>
      <c r="Y396" s="64" t="s">
        <v>163</v>
      </c>
      <c r="Z396" s="64" t="s">
        <v>163</v>
      </c>
      <c r="AA396" s="64" t="b">
        <f t="shared" si="124"/>
        <v>1</v>
      </c>
      <c r="AB396" s="64" t="str">
        <f t="shared" si="125"/>
        <v>No</v>
      </c>
      <c r="AC396" s="64" t="str">
        <f t="shared" si="125"/>
        <v>No</v>
      </c>
      <c r="AD396" s="64" t="str">
        <f t="shared" si="120"/>
        <v>No</v>
      </c>
      <c r="AE396" s="66">
        <f t="shared" si="126"/>
        <v>0</v>
      </c>
      <c r="AF396" s="66">
        <f t="shared" si="126"/>
        <v>0</v>
      </c>
      <c r="AG396" s="64">
        <f t="shared" si="127"/>
        <v>0</v>
      </c>
      <c r="AH396" s="64">
        <f t="shared" si="127"/>
        <v>0</v>
      </c>
      <c r="AI396" s="64">
        <f t="shared" si="121"/>
        <v>0</v>
      </c>
      <c r="AJ396" s="66">
        <v>0</v>
      </c>
      <c r="AK396" s="66">
        <v>0</v>
      </c>
      <c r="AL396" s="64">
        <f t="shared" si="128"/>
        <v>0</v>
      </c>
      <c r="AM396" s="64">
        <f t="shared" si="128"/>
        <v>0</v>
      </c>
      <c r="AN396" s="66">
        <f t="shared" si="129"/>
        <v>0.77</v>
      </c>
      <c r="AO396" s="66">
        <f t="shared" si="129"/>
        <v>0.66</v>
      </c>
      <c r="AP396" s="68">
        <f>IFERROR(INDEX('Encounters and MCO Fees'!Q:Q,MATCH(A:A,'Encounters and MCO Fees'!G:G,0)),0)</f>
        <v>0</v>
      </c>
      <c r="AQ396" s="68">
        <f>IFERROR(INDEX('Encounters and MCO Fees'!R:R,MATCH(A:A,'Encounters and MCO Fees'!G:G,0)),0)</f>
        <v>0</v>
      </c>
      <c r="AR396" s="68">
        <f t="shared" si="122"/>
        <v>0</v>
      </c>
      <c r="AS396" s="69">
        <f t="shared" si="123"/>
        <v>0</v>
      </c>
      <c r="AT396" s="69">
        <f>AS396*INDEX('IGT Commitment Suggestions'!H:H,MATCH(G:G,'IGT Commitment Suggestions'!A:A,0))</f>
        <v>0</v>
      </c>
      <c r="AU396" s="105">
        <f t="shared" si="130"/>
        <v>0</v>
      </c>
    </row>
    <row r="397" spans="1:47" ht="23.25" x14ac:dyDescent="0.2">
      <c r="A397" s="60" t="s">
        <v>1370</v>
      </c>
      <c r="B397" s="61" t="s">
        <v>1370</v>
      </c>
      <c r="C397" s="61" t="s">
        <v>1371</v>
      </c>
      <c r="D397" s="62" t="s">
        <v>1371</v>
      </c>
      <c r="E397" s="63" t="s">
        <v>1372</v>
      </c>
      <c r="F397" s="62" t="s">
        <v>162</v>
      </c>
      <c r="G397" s="62" t="s">
        <v>33</v>
      </c>
      <c r="H397" s="62" t="str">
        <f t="shared" si="113"/>
        <v>Urban Tarrant</v>
      </c>
      <c r="I397" s="64">
        <f>INDEX('Encounters and MCO Fees'!N:N,MATCH(A:A,'Encounters and MCO Fees'!G:G,0))</f>
        <v>0</v>
      </c>
      <c r="J397" s="64">
        <f>INDEX('Encounters and MCO Fees'!M:M,MATCH(A:A,'Encounters and MCO Fees'!G:G,0))</f>
        <v>0</v>
      </c>
      <c r="K397" s="64">
        <f t="shared" si="114"/>
        <v>0</v>
      </c>
      <c r="L397" s="64">
        <v>172224.46641733858</v>
      </c>
      <c r="M397" s="64">
        <v>0</v>
      </c>
      <c r="N397" s="64">
        <f t="shared" si="115"/>
        <v>172224.46641733858</v>
      </c>
      <c r="O397" s="64">
        <v>72086.766288997955</v>
      </c>
      <c r="P397" s="64">
        <v>0</v>
      </c>
      <c r="Q397" s="64">
        <f t="shared" si="116"/>
        <v>72086.766288997955</v>
      </c>
      <c r="R397" s="64" t="str">
        <f t="shared" si="117"/>
        <v>Yes</v>
      </c>
      <c r="S397" s="65" t="str">
        <f t="shared" si="117"/>
        <v>No</v>
      </c>
      <c r="T397" s="66">
        <f>ROUND(INDEX(Summary!H:H,MATCH(H:H,Summary!A:A,0)),2)</f>
        <v>0.77</v>
      </c>
      <c r="U397" s="66">
        <f>ROUND(INDEX(Summary!I:I,MATCH(H:H,Summary!A:A,0)),2)</f>
        <v>0.66</v>
      </c>
      <c r="V397" s="67">
        <f t="shared" si="118"/>
        <v>0</v>
      </c>
      <c r="W397" s="67">
        <f t="shared" si="118"/>
        <v>0</v>
      </c>
      <c r="X397" s="64">
        <f t="shared" si="119"/>
        <v>0</v>
      </c>
      <c r="Y397" s="64" t="s">
        <v>163</v>
      </c>
      <c r="Z397" s="64" t="s">
        <v>163</v>
      </c>
      <c r="AA397" s="64" t="b">
        <f t="shared" si="124"/>
        <v>1</v>
      </c>
      <c r="AB397" s="64" t="str">
        <f t="shared" si="125"/>
        <v>No</v>
      </c>
      <c r="AC397" s="64" t="str">
        <f t="shared" si="125"/>
        <v>No</v>
      </c>
      <c r="AD397" s="64" t="str">
        <f t="shared" si="120"/>
        <v>No</v>
      </c>
      <c r="AE397" s="66">
        <f t="shared" si="126"/>
        <v>0</v>
      </c>
      <c r="AF397" s="66">
        <f t="shared" si="126"/>
        <v>0</v>
      </c>
      <c r="AG397" s="64">
        <f t="shared" si="127"/>
        <v>0</v>
      </c>
      <c r="AH397" s="64">
        <f t="shared" si="127"/>
        <v>0</v>
      </c>
      <c r="AI397" s="64">
        <f t="shared" si="121"/>
        <v>0</v>
      </c>
      <c r="AJ397" s="66">
        <v>0</v>
      </c>
      <c r="AK397" s="66">
        <v>0</v>
      </c>
      <c r="AL397" s="64">
        <f t="shared" si="128"/>
        <v>0</v>
      </c>
      <c r="AM397" s="64">
        <f t="shared" si="128"/>
        <v>0</v>
      </c>
      <c r="AN397" s="66">
        <f t="shared" si="129"/>
        <v>0.77</v>
      </c>
      <c r="AO397" s="66">
        <f t="shared" si="129"/>
        <v>0.66</v>
      </c>
      <c r="AP397" s="68">
        <f>IFERROR(INDEX('Encounters and MCO Fees'!Q:Q,MATCH(A:A,'Encounters and MCO Fees'!G:G,0)),0)</f>
        <v>0</v>
      </c>
      <c r="AQ397" s="68">
        <f>IFERROR(INDEX('Encounters and MCO Fees'!R:R,MATCH(A:A,'Encounters and MCO Fees'!G:G,0)),0)</f>
        <v>0</v>
      </c>
      <c r="AR397" s="68">
        <f t="shared" si="122"/>
        <v>0</v>
      </c>
      <c r="AS397" s="69">
        <f t="shared" si="123"/>
        <v>0</v>
      </c>
      <c r="AT397" s="69">
        <f>AS397*INDEX('IGT Commitment Suggestions'!H:H,MATCH(G:G,'IGT Commitment Suggestions'!A:A,0))</f>
        <v>0</v>
      </c>
      <c r="AU397" s="105">
        <f t="shared" si="130"/>
        <v>0</v>
      </c>
    </row>
    <row r="398" spans="1:47" x14ac:dyDescent="0.2">
      <c r="A398" s="60" t="s">
        <v>1373</v>
      </c>
      <c r="B398" s="61" t="s">
        <v>1373</v>
      </c>
      <c r="C398" s="61" t="s">
        <v>1374</v>
      </c>
      <c r="D398" s="62" t="s">
        <v>1374</v>
      </c>
      <c r="E398" s="63" t="s">
        <v>1375</v>
      </c>
      <c r="F398" s="62" t="s">
        <v>162</v>
      </c>
      <c r="G398" s="62" t="s">
        <v>33</v>
      </c>
      <c r="H398" s="62" t="str">
        <f t="shared" si="113"/>
        <v>Urban Tarrant</v>
      </c>
      <c r="I398" s="64">
        <f>INDEX('Encounters and MCO Fees'!N:N,MATCH(A:A,'Encounters and MCO Fees'!G:G,0))</f>
        <v>0</v>
      </c>
      <c r="J398" s="64">
        <f>INDEX('Encounters and MCO Fees'!M:M,MATCH(A:A,'Encounters and MCO Fees'!G:G,0))</f>
        <v>0</v>
      </c>
      <c r="K398" s="64">
        <f t="shared" si="114"/>
        <v>0</v>
      </c>
      <c r="L398" s="64">
        <v>467827.63714337244</v>
      </c>
      <c r="M398" s="64">
        <v>0</v>
      </c>
      <c r="N398" s="64">
        <f t="shared" si="115"/>
        <v>467827.63714337244</v>
      </c>
      <c r="O398" s="64">
        <v>221750.98601224975</v>
      </c>
      <c r="P398" s="64">
        <v>0</v>
      </c>
      <c r="Q398" s="64">
        <f t="shared" si="116"/>
        <v>221750.98601224975</v>
      </c>
      <c r="R398" s="64" t="str">
        <f t="shared" si="117"/>
        <v>Yes</v>
      </c>
      <c r="S398" s="65" t="str">
        <f t="shared" si="117"/>
        <v>No</v>
      </c>
      <c r="T398" s="66">
        <f>ROUND(INDEX(Summary!H:H,MATCH(H:H,Summary!A:A,0)),2)</f>
        <v>0.77</v>
      </c>
      <c r="U398" s="66">
        <f>ROUND(INDEX(Summary!I:I,MATCH(H:H,Summary!A:A,0)),2)</f>
        <v>0.66</v>
      </c>
      <c r="V398" s="67">
        <f t="shared" si="118"/>
        <v>0</v>
      </c>
      <c r="W398" s="67">
        <f t="shared" si="118"/>
        <v>0</v>
      </c>
      <c r="X398" s="64">
        <f t="shared" si="119"/>
        <v>0</v>
      </c>
      <c r="Y398" s="64" t="s">
        <v>163</v>
      </c>
      <c r="Z398" s="64" t="s">
        <v>163</v>
      </c>
      <c r="AA398" s="64" t="b">
        <f t="shared" si="124"/>
        <v>1</v>
      </c>
      <c r="AB398" s="64" t="str">
        <f t="shared" si="125"/>
        <v>No</v>
      </c>
      <c r="AC398" s="64" t="str">
        <f t="shared" si="125"/>
        <v>No</v>
      </c>
      <c r="AD398" s="64" t="str">
        <f t="shared" si="120"/>
        <v>No</v>
      </c>
      <c r="AE398" s="66">
        <f t="shared" si="126"/>
        <v>0</v>
      </c>
      <c r="AF398" s="66">
        <f t="shared" si="126"/>
        <v>0</v>
      </c>
      <c r="AG398" s="64">
        <f t="shared" si="127"/>
        <v>0</v>
      </c>
      <c r="AH398" s="64">
        <f t="shared" si="127"/>
        <v>0</v>
      </c>
      <c r="AI398" s="64">
        <f t="shared" si="121"/>
        <v>0</v>
      </c>
      <c r="AJ398" s="66">
        <v>0</v>
      </c>
      <c r="AK398" s="66">
        <v>0</v>
      </c>
      <c r="AL398" s="64">
        <f t="shared" si="128"/>
        <v>0</v>
      </c>
      <c r="AM398" s="64">
        <f t="shared" si="128"/>
        <v>0</v>
      </c>
      <c r="AN398" s="66">
        <f t="shared" si="129"/>
        <v>0.77</v>
      </c>
      <c r="AO398" s="66">
        <f t="shared" si="129"/>
        <v>0.66</v>
      </c>
      <c r="AP398" s="68">
        <f>IFERROR(INDEX('Encounters and MCO Fees'!Q:Q,MATCH(A:A,'Encounters and MCO Fees'!G:G,0)),0)</f>
        <v>0</v>
      </c>
      <c r="AQ398" s="68">
        <f>IFERROR(INDEX('Encounters and MCO Fees'!R:R,MATCH(A:A,'Encounters and MCO Fees'!G:G,0)),0)</f>
        <v>0</v>
      </c>
      <c r="AR398" s="68">
        <f t="shared" si="122"/>
        <v>0</v>
      </c>
      <c r="AS398" s="69">
        <f t="shared" si="123"/>
        <v>0</v>
      </c>
      <c r="AT398" s="69">
        <f>AS398*INDEX('IGT Commitment Suggestions'!H:H,MATCH(G:G,'IGT Commitment Suggestions'!A:A,0))</f>
        <v>0</v>
      </c>
      <c r="AU398" s="105">
        <f t="shared" si="130"/>
        <v>0</v>
      </c>
    </row>
    <row r="399" spans="1:47" ht="23.25" x14ac:dyDescent="0.2">
      <c r="A399" s="60" t="s">
        <v>1376</v>
      </c>
      <c r="B399" s="61" t="s">
        <v>1376</v>
      </c>
      <c r="C399" s="61" t="s">
        <v>1377</v>
      </c>
      <c r="D399" s="62" t="s">
        <v>1377</v>
      </c>
      <c r="E399" s="63" t="s">
        <v>1378</v>
      </c>
      <c r="F399" s="62" t="s">
        <v>162</v>
      </c>
      <c r="G399" s="62" t="s">
        <v>33</v>
      </c>
      <c r="H399" s="62" t="str">
        <f t="shared" si="113"/>
        <v>Urban Tarrant</v>
      </c>
      <c r="I399" s="64">
        <f>INDEX('Encounters and MCO Fees'!N:N,MATCH(A:A,'Encounters and MCO Fees'!G:G,0))</f>
        <v>0</v>
      </c>
      <c r="J399" s="64">
        <f>INDEX('Encounters and MCO Fees'!M:M,MATCH(A:A,'Encounters and MCO Fees'!G:G,0))</f>
        <v>0</v>
      </c>
      <c r="K399" s="64">
        <f t="shared" si="114"/>
        <v>0</v>
      </c>
      <c r="L399" s="64">
        <v>839884.5343449167</v>
      </c>
      <c r="M399" s="64">
        <v>486708.18586173368</v>
      </c>
      <c r="N399" s="64">
        <f t="shared" si="115"/>
        <v>1326592.7202066504</v>
      </c>
      <c r="O399" s="64">
        <v>2834353.1300723609</v>
      </c>
      <c r="P399" s="64">
        <v>855723.52610635851</v>
      </c>
      <c r="Q399" s="64">
        <f t="shared" si="116"/>
        <v>3690076.6561787194</v>
      </c>
      <c r="R399" s="64" t="str">
        <f t="shared" si="117"/>
        <v>Yes</v>
      </c>
      <c r="S399" s="65" t="str">
        <f t="shared" si="117"/>
        <v>Yes</v>
      </c>
      <c r="T399" s="66">
        <f>ROUND(INDEX(Summary!H:H,MATCH(H:H,Summary!A:A,0)),2)</f>
        <v>0.77</v>
      </c>
      <c r="U399" s="66">
        <f>ROUND(INDEX(Summary!I:I,MATCH(H:H,Summary!A:A,0)),2)</f>
        <v>0.66</v>
      </c>
      <c r="V399" s="67">
        <f t="shared" si="118"/>
        <v>0</v>
      </c>
      <c r="W399" s="67">
        <f t="shared" si="118"/>
        <v>0</v>
      </c>
      <c r="X399" s="64">
        <f t="shared" si="119"/>
        <v>0</v>
      </c>
      <c r="Y399" s="64" t="s">
        <v>163</v>
      </c>
      <c r="Z399" s="64" t="s">
        <v>163</v>
      </c>
      <c r="AA399" s="64" t="b">
        <f t="shared" si="124"/>
        <v>1</v>
      </c>
      <c r="AB399" s="64" t="str">
        <f t="shared" si="125"/>
        <v>No</v>
      </c>
      <c r="AC399" s="64" t="str">
        <f t="shared" si="125"/>
        <v>No</v>
      </c>
      <c r="AD399" s="64" t="str">
        <f t="shared" si="120"/>
        <v>No</v>
      </c>
      <c r="AE399" s="66">
        <f t="shared" si="126"/>
        <v>0</v>
      </c>
      <c r="AF399" s="66">
        <f t="shared" si="126"/>
        <v>0</v>
      </c>
      <c r="AG399" s="64">
        <f t="shared" si="127"/>
        <v>0</v>
      </c>
      <c r="AH399" s="64">
        <f t="shared" si="127"/>
        <v>0</v>
      </c>
      <c r="AI399" s="64">
        <f t="shared" si="121"/>
        <v>0</v>
      </c>
      <c r="AJ399" s="66">
        <v>0</v>
      </c>
      <c r="AK399" s="66">
        <v>0</v>
      </c>
      <c r="AL399" s="64">
        <f t="shared" si="128"/>
        <v>0</v>
      </c>
      <c r="AM399" s="64">
        <f t="shared" si="128"/>
        <v>0</v>
      </c>
      <c r="AN399" s="66">
        <f t="shared" si="129"/>
        <v>0.77</v>
      </c>
      <c r="AO399" s="66">
        <f t="shared" si="129"/>
        <v>0.66</v>
      </c>
      <c r="AP399" s="68">
        <f>IFERROR(INDEX('Encounters and MCO Fees'!Q:Q,MATCH(A:A,'Encounters and MCO Fees'!G:G,0)),0)</f>
        <v>0</v>
      </c>
      <c r="AQ399" s="68">
        <f>IFERROR(INDEX('Encounters and MCO Fees'!R:R,MATCH(A:A,'Encounters and MCO Fees'!G:G,0)),0)</f>
        <v>0</v>
      </c>
      <c r="AR399" s="68">
        <f t="shared" si="122"/>
        <v>0</v>
      </c>
      <c r="AS399" s="69">
        <f t="shared" si="123"/>
        <v>0</v>
      </c>
      <c r="AT399" s="69">
        <f>AS399*INDEX('IGT Commitment Suggestions'!H:H,MATCH(G:G,'IGT Commitment Suggestions'!A:A,0))</f>
        <v>0</v>
      </c>
      <c r="AU399" s="105">
        <f t="shared" si="130"/>
        <v>0</v>
      </c>
    </row>
    <row r="400" spans="1:47" ht="23.25" x14ac:dyDescent="0.2">
      <c r="A400" s="60" t="s">
        <v>1379</v>
      </c>
      <c r="B400" s="61" t="s">
        <v>1379</v>
      </c>
      <c r="C400" s="61" t="s">
        <v>1380</v>
      </c>
      <c r="D400" s="62" t="s">
        <v>1380</v>
      </c>
      <c r="E400" s="63" t="s">
        <v>1381</v>
      </c>
      <c r="F400" s="62" t="s">
        <v>702</v>
      </c>
      <c r="G400" s="62" t="s">
        <v>30</v>
      </c>
      <c r="H400" s="62" t="str">
        <f t="shared" si="113"/>
        <v>State-Owned IMD MRSA Northeast</v>
      </c>
      <c r="I400" s="64">
        <f>INDEX('Encounters and MCO Fees'!N:N,MATCH(A:A,'Encounters and MCO Fees'!G:G,0))</f>
        <v>0</v>
      </c>
      <c r="J400" s="64">
        <f>INDEX('Encounters and MCO Fees'!M:M,MATCH(A:A,'Encounters and MCO Fees'!G:G,0))</f>
        <v>0</v>
      </c>
      <c r="K400" s="64">
        <f t="shared" si="114"/>
        <v>0</v>
      </c>
      <c r="L400" s="64">
        <v>0</v>
      </c>
      <c r="M400" s="64">
        <v>0</v>
      </c>
      <c r="N400" s="64">
        <f t="shared" si="115"/>
        <v>0</v>
      </c>
      <c r="O400" s="64">
        <v>0</v>
      </c>
      <c r="P400" s="64">
        <v>0</v>
      </c>
      <c r="Q400" s="64">
        <f t="shared" si="116"/>
        <v>0</v>
      </c>
      <c r="R400" s="64" t="str">
        <f t="shared" si="117"/>
        <v>No</v>
      </c>
      <c r="S400" s="65" t="str">
        <f t="shared" si="117"/>
        <v>No</v>
      </c>
      <c r="T400" s="66">
        <f>ROUND(INDEX(Summary!H:H,MATCH(H:H,Summary!A:A,0)),2)</f>
        <v>0</v>
      </c>
      <c r="U400" s="66">
        <f>ROUND(INDEX(Summary!I:I,MATCH(H:H,Summary!A:A,0)),2)</f>
        <v>0</v>
      </c>
      <c r="V400" s="67">
        <f t="shared" si="118"/>
        <v>0</v>
      </c>
      <c r="W400" s="67">
        <f t="shared" si="118"/>
        <v>0</v>
      </c>
      <c r="X400" s="64">
        <f t="shared" si="119"/>
        <v>0</v>
      </c>
      <c r="Y400" s="64" t="s">
        <v>163</v>
      </c>
      <c r="Z400" s="64" t="s">
        <v>163</v>
      </c>
      <c r="AA400" s="64" t="b">
        <f t="shared" si="124"/>
        <v>1</v>
      </c>
      <c r="AB400" s="64" t="str">
        <f t="shared" si="125"/>
        <v>No</v>
      </c>
      <c r="AC400" s="64" t="str">
        <f t="shared" si="125"/>
        <v>No</v>
      </c>
      <c r="AD400" s="64" t="str">
        <f t="shared" si="120"/>
        <v>No</v>
      </c>
      <c r="AE400" s="66">
        <f t="shared" si="126"/>
        <v>0</v>
      </c>
      <c r="AF400" s="66">
        <f t="shared" si="126"/>
        <v>0</v>
      </c>
      <c r="AG400" s="64">
        <f t="shared" si="127"/>
        <v>0</v>
      </c>
      <c r="AH400" s="64">
        <f t="shared" si="127"/>
        <v>0</v>
      </c>
      <c r="AI400" s="64">
        <f t="shared" si="121"/>
        <v>0</v>
      </c>
      <c r="AJ400" s="66">
        <v>0</v>
      </c>
      <c r="AK400" s="66">
        <v>0</v>
      </c>
      <c r="AL400" s="64">
        <f t="shared" si="128"/>
        <v>0</v>
      </c>
      <c r="AM400" s="64">
        <f t="shared" si="128"/>
        <v>0</v>
      </c>
      <c r="AN400" s="66">
        <f t="shared" si="129"/>
        <v>0</v>
      </c>
      <c r="AO400" s="66">
        <f t="shared" si="129"/>
        <v>0</v>
      </c>
      <c r="AP400" s="68">
        <f>IFERROR(INDEX('Encounters and MCO Fees'!Q:Q,MATCH(A:A,'Encounters and MCO Fees'!G:G,0)),0)</f>
        <v>0</v>
      </c>
      <c r="AQ400" s="68">
        <f>IFERROR(INDEX('Encounters and MCO Fees'!R:R,MATCH(A:A,'Encounters and MCO Fees'!G:G,0)),0)</f>
        <v>0</v>
      </c>
      <c r="AR400" s="68">
        <f t="shared" si="122"/>
        <v>0</v>
      </c>
      <c r="AS400" s="69">
        <f t="shared" si="123"/>
        <v>0</v>
      </c>
      <c r="AT400" s="69">
        <f>AS400*INDEX('IGT Commitment Suggestions'!H:H,MATCH(G:G,'IGT Commitment Suggestions'!A:A,0))</f>
        <v>0</v>
      </c>
      <c r="AU400" s="105">
        <f t="shared" si="130"/>
        <v>0</v>
      </c>
    </row>
    <row r="401" spans="1:47" x14ac:dyDescent="0.2">
      <c r="A401" s="60" t="s">
        <v>1382</v>
      </c>
      <c r="B401" s="61" t="s">
        <v>1382</v>
      </c>
      <c r="C401" s="61" t="s">
        <v>1383</v>
      </c>
      <c r="D401" s="62" t="s">
        <v>1383</v>
      </c>
      <c r="E401" s="63" t="s">
        <v>1384</v>
      </c>
      <c r="F401" s="62" t="s">
        <v>702</v>
      </c>
      <c r="G401" s="62" t="s">
        <v>31</v>
      </c>
      <c r="H401" s="62" t="str">
        <f t="shared" si="113"/>
        <v>State-Owned IMD MRSA West</v>
      </c>
      <c r="I401" s="64">
        <f>INDEX('Encounters and MCO Fees'!N:N,MATCH(A:A,'Encounters and MCO Fees'!G:G,0))</f>
        <v>0</v>
      </c>
      <c r="J401" s="64">
        <f>INDEX('Encounters and MCO Fees'!M:M,MATCH(A:A,'Encounters and MCO Fees'!G:G,0))</f>
        <v>0</v>
      </c>
      <c r="K401" s="64">
        <f t="shared" si="114"/>
        <v>0</v>
      </c>
      <c r="L401" s="64">
        <v>0</v>
      </c>
      <c r="M401" s="64">
        <v>0</v>
      </c>
      <c r="N401" s="64">
        <f t="shared" si="115"/>
        <v>0</v>
      </c>
      <c r="O401" s="64">
        <v>0</v>
      </c>
      <c r="P401" s="64">
        <v>0</v>
      </c>
      <c r="Q401" s="64">
        <f t="shared" si="116"/>
        <v>0</v>
      </c>
      <c r="R401" s="64" t="str">
        <f t="shared" si="117"/>
        <v>No</v>
      </c>
      <c r="S401" s="65" t="str">
        <f t="shared" si="117"/>
        <v>No</v>
      </c>
      <c r="T401" s="66">
        <f>ROUND(INDEX(Summary!H:H,MATCH(H:H,Summary!A:A,0)),2)</f>
        <v>1.1100000000000001</v>
      </c>
      <c r="U401" s="66">
        <f>ROUND(INDEX(Summary!I:I,MATCH(H:H,Summary!A:A,0)),2)</f>
        <v>0</v>
      </c>
      <c r="V401" s="67">
        <f t="shared" si="118"/>
        <v>0</v>
      </c>
      <c r="W401" s="67">
        <f t="shared" si="118"/>
        <v>0</v>
      </c>
      <c r="X401" s="64">
        <f t="shared" si="119"/>
        <v>0</v>
      </c>
      <c r="Y401" s="64" t="s">
        <v>163</v>
      </c>
      <c r="Z401" s="64" t="s">
        <v>163</v>
      </c>
      <c r="AA401" s="64" t="b">
        <f t="shared" si="124"/>
        <v>1</v>
      </c>
      <c r="AB401" s="64" t="str">
        <f t="shared" si="125"/>
        <v>No</v>
      </c>
      <c r="AC401" s="64" t="str">
        <f t="shared" si="125"/>
        <v>No</v>
      </c>
      <c r="AD401" s="64" t="str">
        <f t="shared" si="120"/>
        <v>No</v>
      </c>
      <c r="AE401" s="66">
        <f t="shared" si="126"/>
        <v>0</v>
      </c>
      <c r="AF401" s="66">
        <f t="shared" si="126"/>
        <v>0</v>
      </c>
      <c r="AG401" s="64">
        <f t="shared" si="127"/>
        <v>0</v>
      </c>
      <c r="AH401" s="64">
        <f t="shared" si="127"/>
        <v>0</v>
      </c>
      <c r="AI401" s="64">
        <f t="shared" si="121"/>
        <v>0</v>
      </c>
      <c r="AJ401" s="66">
        <v>0</v>
      </c>
      <c r="AK401" s="66">
        <v>0</v>
      </c>
      <c r="AL401" s="64">
        <f t="shared" si="128"/>
        <v>0</v>
      </c>
      <c r="AM401" s="64">
        <f t="shared" si="128"/>
        <v>0</v>
      </c>
      <c r="AN401" s="66">
        <f t="shared" si="129"/>
        <v>1.1100000000000001</v>
      </c>
      <c r="AO401" s="66">
        <f t="shared" si="129"/>
        <v>0</v>
      </c>
      <c r="AP401" s="68">
        <f>IFERROR(INDEX('Encounters and MCO Fees'!Q:Q,MATCH(A:A,'Encounters and MCO Fees'!G:G,0)),0)</f>
        <v>0</v>
      </c>
      <c r="AQ401" s="68">
        <f>IFERROR(INDEX('Encounters and MCO Fees'!R:R,MATCH(A:A,'Encounters and MCO Fees'!G:G,0)),0)</f>
        <v>0</v>
      </c>
      <c r="AR401" s="68">
        <f t="shared" si="122"/>
        <v>0</v>
      </c>
      <c r="AS401" s="69">
        <f t="shared" si="123"/>
        <v>0</v>
      </c>
      <c r="AT401" s="69">
        <f>AS401*INDEX('IGT Commitment Suggestions'!H:H,MATCH(G:G,'IGT Commitment Suggestions'!A:A,0))</f>
        <v>0</v>
      </c>
      <c r="AU401" s="105">
        <f t="shared" si="130"/>
        <v>0</v>
      </c>
    </row>
    <row r="402" spans="1:47" x14ac:dyDescent="0.2">
      <c r="A402" s="60" t="s">
        <v>1385</v>
      </c>
      <c r="B402" s="61" t="s">
        <v>1385</v>
      </c>
      <c r="C402" s="61" t="s">
        <v>1386</v>
      </c>
      <c r="D402" s="62" t="s">
        <v>1386</v>
      </c>
      <c r="E402" s="63" t="s">
        <v>1387</v>
      </c>
      <c r="F402" s="62" t="s">
        <v>702</v>
      </c>
      <c r="G402" s="62" t="s">
        <v>31</v>
      </c>
      <c r="H402" s="62" t="str">
        <f t="shared" si="113"/>
        <v>State-Owned IMD MRSA West</v>
      </c>
      <c r="I402" s="64">
        <f>INDEX('Encounters and MCO Fees'!N:N,MATCH(A:A,'Encounters and MCO Fees'!G:G,0))</f>
        <v>0</v>
      </c>
      <c r="J402" s="64">
        <f>INDEX('Encounters and MCO Fees'!M:M,MATCH(A:A,'Encounters and MCO Fees'!G:G,0))</f>
        <v>0</v>
      </c>
      <c r="K402" s="64">
        <f t="shared" si="114"/>
        <v>0</v>
      </c>
      <c r="L402" s="64">
        <v>0</v>
      </c>
      <c r="M402" s="64">
        <v>0</v>
      </c>
      <c r="N402" s="64">
        <f t="shared" si="115"/>
        <v>0</v>
      </c>
      <c r="O402" s="64">
        <v>0</v>
      </c>
      <c r="P402" s="64">
        <v>0</v>
      </c>
      <c r="Q402" s="64">
        <f t="shared" si="116"/>
        <v>0</v>
      </c>
      <c r="R402" s="64" t="str">
        <f t="shared" si="117"/>
        <v>No</v>
      </c>
      <c r="S402" s="65" t="str">
        <f t="shared" si="117"/>
        <v>No</v>
      </c>
      <c r="T402" s="66">
        <f>ROUND(INDEX(Summary!H:H,MATCH(H:H,Summary!A:A,0)),2)</f>
        <v>1.1100000000000001</v>
      </c>
      <c r="U402" s="66">
        <f>ROUND(INDEX(Summary!I:I,MATCH(H:H,Summary!A:A,0)),2)</f>
        <v>0</v>
      </c>
      <c r="V402" s="67">
        <f t="shared" si="118"/>
        <v>0</v>
      </c>
      <c r="W402" s="67">
        <f t="shared" si="118"/>
        <v>0</v>
      </c>
      <c r="X402" s="64">
        <f t="shared" si="119"/>
        <v>0</v>
      </c>
      <c r="Y402" s="64" t="s">
        <v>163</v>
      </c>
      <c r="Z402" s="64" t="s">
        <v>163</v>
      </c>
      <c r="AA402" s="64" t="b">
        <f t="shared" si="124"/>
        <v>1</v>
      </c>
      <c r="AB402" s="64" t="str">
        <f t="shared" si="125"/>
        <v>No</v>
      </c>
      <c r="AC402" s="64" t="str">
        <f t="shared" si="125"/>
        <v>No</v>
      </c>
      <c r="AD402" s="64" t="str">
        <f t="shared" si="120"/>
        <v>No</v>
      </c>
      <c r="AE402" s="66">
        <f t="shared" si="126"/>
        <v>0</v>
      </c>
      <c r="AF402" s="66">
        <f t="shared" si="126"/>
        <v>0</v>
      </c>
      <c r="AG402" s="64">
        <f t="shared" si="127"/>
        <v>0</v>
      </c>
      <c r="AH402" s="64">
        <f t="shared" si="127"/>
        <v>0</v>
      </c>
      <c r="AI402" s="64">
        <f t="shared" si="121"/>
        <v>0</v>
      </c>
      <c r="AJ402" s="66">
        <v>0</v>
      </c>
      <c r="AK402" s="66">
        <v>0</v>
      </c>
      <c r="AL402" s="64">
        <f t="shared" si="128"/>
        <v>0</v>
      </c>
      <c r="AM402" s="64">
        <f t="shared" si="128"/>
        <v>0</v>
      </c>
      <c r="AN402" s="66">
        <f t="shared" si="129"/>
        <v>1.1100000000000001</v>
      </c>
      <c r="AO402" s="66">
        <f t="shared" si="129"/>
        <v>0</v>
      </c>
      <c r="AP402" s="68">
        <f>IFERROR(INDEX('Encounters and MCO Fees'!Q:Q,MATCH(A:A,'Encounters and MCO Fees'!G:G,0)),0)</f>
        <v>0</v>
      </c>
      <c r="AQ402" s="68">
        <f>IFERROR(INDEX('Encounters and MCO Fees'!R:R,MATCH(A:A,'Encounters and MCO Fees'!G:G,0)),0)</f>
        <v>0</v>
      </c>
      <c r="AR402" s="68">
        <f t="shared" si="122"/>
        <v>0</v>
      </c>
      <c r="AS402" s="69">
        <f t="shared" si="123"/>
        <v>0</v>
      </c>
      <c r="AT402" s="69">
        <f>AS402*INDEX('IGT Commitment Suggestions'!H:H,MATCH(G:G,'IGT Commitment Suggestions'!A:A,0))</f>
        <v>0</v>
      </c>
      <c r="AU402" s="105">
        <f t="shared" si="130"/>
        <v>0</v>
      </c>
    </row>
    <row r="403" spans="1:47" ht="23.25" x14ac:dyDescent="0.2">
      <c r="A403" s="60" t="s">
        <v>1388</v>
      </c>
      <c r="B403" s="61" t="s">
        <v>1388</v>
      </c>
      <c r="C403" s="61" t="s">
        <v>1389</v>
      </c>
      <c r="D403" s="62" t="s">
        <v>1389</v>
      </c>
      <c r="E403" s="63" t="s">
        <v>1390</v>
      </c>
      <c r="F403" s="62" t="s">
        <v>657</v>
      </c>
      <c r="G403" s="62" t="s">
        <v>33</v>
      </c>
      <c r="H403" s="62" t="str">
        <f t="shared" si="113"/>
        <v>Non-State-Owned IMD Tarrant</v>
      </c>
      <c r="I403" s="64">
        <f>INDEX('Encounters and MCO Fees'!N:N,MATCH(A:A,'Encounters and MCO Fees'!G:G,0))</f>
        <v>1868407.7384504334</v>
      </c>
      <c r="J403" s="64">
        <f>INDEX('Encounters and MCO Fees'!M:M,MATCH(A:A,'Encounters and MCO Fees'!G:G,0))</f>
        <v>0</v>
      </c>
      <c r="K403" s="64">
        <f t="shared" si="114"/>
        <v>1868407.7384504334</v>
      </c>
      <c r="L403" s="64">
        <v>449597.80000000028</v>
      </c>
      <c r="M403" s="64">
        <v>0</v>
      </c>
      <c r="N403" s="64">
        <f t="shared" si="115"/>
        <v>449597.80000000028</v>
      </c>
      <c r="O403" s="64">
        <v>0</v>
      </c>
      <c r="P403" s="64">
        <v>0</v>
      </c>
      <c r="Q403" s="64">
        <f t="shared" si="116"/>
        <v>0</v>
      </c>
      <c r="R403" s="64" t="str">
        <f t="shared" si="117"/>
        <v>No</v>
      </c>
      <c r="S403" s="65" t="str">
        <f t="shared" si="117"/>
        <v>No</v>
      </c>
      <c r="T403" s="66">
        <f>ROUND(INDEX(Summary!H:H,MATCH(H:H,Summary!A:A,0)),2)</f>
        <v>0.28999999999999998</v>
      </c>
      <c r="U403" s="66">
        <f>ROUND(INDEX(Summary!I:I,MATCH(H:H,Summary!A:A,0)),2)</f>
        <v>0</v>
      </c>
      <c r="V403" s="67">
        <f t="shared" si="118"/>
        <v>541838.24415062566</v>
      </c>
      <c r="W403" s="67">
        <f t="shared" si="118"/>
        <v>0</v>
      </c>
      <c r="X403" s="64">
        <f t="shared" si="119"/>
        <v>541838.24415062566</v>
      </c>
      <c r="Y403" s="64" t="s">
        <v>202</v>
      </c>
      <c r="Z403" s="64" t="s">
        <v>202</v>
      </c>
      <c r="AA403" s="64" t="b">
        <f t="shared" si="124"/>
        <v>1</v>
      </c>
      <c r="AB403" s="64" t="str">
        <f t="shared" si="125"/>
        <v>No</v>
      </c>
      <c r="AC403" s="64" t="str">
        <f t="shared" si="125"/>
        <v>No</v>
      </c>
      <c r="AD403" s="64" t="str">
        <f t="shared" si="120"/>
        <v>No</v>
      </c>
      <c r="AE403" s="66">
        <f t="shared" si="126"/>
        <v>0</v>
      </c>
      <c r="AF403" s="66">
        <f t="shared" si="126"/>
        <v>0</v>
      </c>
      <c r="AG403" s="64">
        <f t="shared" si="127"/>
        <v>0</v>
      </c>
      <c r="AH403" s="64">
        <f t="shared" si="127"/>
        <v>0</v>
      </c>
      <c r="AI403" s="64">
        <f t="shared" si="121"/>
        <v>0</v>
      </c>
      <c r="AJ403" s="66">
        <v>0</v>
      </c>
      <c r="AK403" s="66">
        <v>0</v>
      </c>
      <c r="AL403" s="64">
        <f t="shared" si="128"/>
        <v>0</v>
      </c>
      <c r="AM403" s="64">
        <f t="shared" si="128"/>
        <v>0</v>
      </c>
      <c r="AN403" s="66">
        <f t="shared" si="129"/>
        <v>0.28999999999999998</v>
      </c>
      <c r="AO403" s="66">
        <f t="shared" si="129"/>
        <v>0</v>
      </c>
      <c r="AP403" s="68">
        <f>IFERROR(INDEX('Encounters and MCO Fees'!Q:Q,MATCH(A:A,'Encounters and MCO Fees'!G:G,0)),0)</f>
        <v>541838.24415062566</v>
      </c>
      <c r="AQ403" s="68">
        <f>IFERROR(INDEX('Encounters and MCO Fees'!R:R,MATCH(A:A,'Encounters and MCO Fees'!G:G,0)),0)</f>
        <v>33056.444603353826</v>
      </c>
      <c r="AR403" s="68">
        <f t="shared" si="122"/>
        <v>574894.68875397951</v>
      </c>
      <c r="AS403" s="69">
        <f t="shared" si="123"/>
        <v>230038.3607580174</v>
      </c>
      <c r="AT403" s="69">
        <f>AS403*INDEX('IGT Commitment Suggestions'!H:H,MATCH(G:G,'IGT Commitment Suggestions'!A:A,0))</f>
        <v>113575.22230584543</v>
      </c>
      <c r="AU403" s="105">
        <f t="shared" si="130"/>
        <v>22544.07</v>
      </c>
    </row>
    <row r="404" spans="1:47" ht="23.25" x14ac:dyDescent="0.2">
      <c r="A404" s="73" t="s">
        <v>1391</v>
      </c>
      <c r="B404" s="61" t="s">
        <v>1392</v>
      </c>
      <c r="C404" s="74">
        <v>1821612284</v>
      </c>
      <c r="D404" s="74">
        <v>1821612284</v>
      </c>
      <c r="E404" s="63" t="s">
        <v>1393</v>
      </c>
      <c r="F404" s="62" t="s">
        <v>657</v>
      </c>
      <c r="G404" s="62" t="s">
        <v>23</v>
      </c>
      <c r="H404" s="62" t="str">
        <f t="shared" si="113"/>
        <v>Non-State-Owned IMD Dallas</v>
      </c>
      <c r="I404" s="64">
        <f>INDEX('Encounters and MCO Fees'!N:N,MATCH(A:A,'Encounters and MCO Fees'!G:G,0))</f>
        <v>0</v>
      </c>
      <c r="J404" s="64">
        <f>INDEX('Encounters and MCO Fees'!M:M,MATCH(A:A,'Encounters and MCO Fees'!G:G,0))</f>
        <v>0</v>
      </c>
      <c r="K404" s="64">
        <f t="shared" si="114"/>
        <v>0</v>
      </c>
      <c r="L404" s="64">
        <v>23216.400000000001</v>
      </c>
      <c r="M404" s="64">
        <v>0</v>
      </c>
      <c r="N404" s="64">
        <f t="shared" si="115"/>
        <v>23216.400000000001</v>
      </c>
      <c r="O404" s="64">
        <v>0</v>
      </c>
      <c r="P404" s="64">
        <v>0</v>
      </c>
      <c r="Q404" s="64">
        <f t="shared" si="116"/>
        <v>0</v>
      </c>
      <c r="R404" s="64" t="str">
        <f t="shared" si="117"/>
        <v>No</v>
      </c>
      <c r="S404" s="65" t="str">
        <f t="shared" si="117"/>
        <v>No</v>
      </c>
      <c r="T404" s="66">
        <f>ROUND(INDEX(Summary!H:H,MATCH(H:H,Summary!A:A,0)),2)</f>
        <v>0.32</v>
      </c>
      <c r="U404" s="66">
        <f>ROUND(INDEX(Summary!I:I,MATCH(H:H,Summary!A:A,0)),2)</f>
        <v>0</v>
      </c>
      <c r="V404" s="67">
        <f t="shared" si="118"/>
        <v>0</v>
      </c>
      <c r="W404" s="67">
        <f t="shared" si="118"/>
        <v>0</v>
      </c>
      <c r="X404" s="64">
        <f t="shared" si="119"/>
        <v>0</v>
      </c>
      <c r="Y404" s="64" t="s">
        <v>202</v>
      </c>
      <c r="Z404" s="64" t="s">
        <v>202</v>
      </c>
      <c r="AA404" s="64" t="b">
        <f t="shared" si="124"/>
        <v>1</v>
      </c>
      <c r="AB404" s="64" t="str">
        <f t="shared" si="125"/>
        <v>No</v>
      </c>
      <c r="AC404" s="64" t="str">
        <f t="shared" si="125"/>
        <v>No</v>
      </c>
      <c r="AD404" s="64" t="str">
        <f t="shared" si="120"/>
        <v>No</v>
      </c>
      <c r="AE404" s="66">
        <f t="shared" si="126"/>
        <v>0</v>
      </c>
      <c r="AF404" s="66">
        <f t="shared" si="126"/>
        <v>0</v>
      </c>
      <c r="AG404" s="64">
        <f t="shared" si="127"/>
        <v>0</v>
      </c>
      <c r="AH404" s="64">
        <f t="shared" si="127"/>
        <v>0</v>
      </c>
      <c r="AI404" s="64">
        <f t="shared" si="121"/>
        <v>0</v>
      </c>
      <c r="AJ404" s="66">
        <v>0</v>
      </c>
      <c r="AK404" s="66">
        <v>0</v>
      </c>
      <c r="AL404" s="64">
        <f t="shared" si="128"/>
        <v>0</v>
      </c>
      <c r="AM404" s="64">
        <f t="shared" si="128"/>
        <v>0</v>
      </c>
      <c r="AN404" s="66">
        <f t="shared" si="129"/>
        <v>0.32</v>
      </c>
      <c r="AO404" s="66">
        <f t="shared" si="129"/>
        <v>0</v>
      </c>
      <c r="AP404" s="68">
        <f>IFERROR(INDEX('Encounters and MCO Fees'!Q:Q,MATCH(A:A,'Encounters and MCO Fees'!G:G,0)),0)</f>
        <v>0</v>
      </c>
      <c r="AQ404" s="68">
        <f>IFERROR(INDEX('Encounters and MCO Fees'!R:R,MATCH(A:A,'Encounters and MCO Fees'!G:G,0)),0)</f>
        <v>0</v>
      </c>
      <c r="AR404" s="68">
        <f t="shared" si="122"/>
        <v>0</v>
      </c>
      <c r="AS404" s="69">
        <f t="shared" si="123"/>
        <v>0</v>
      </c>
      <c r="AT404" s="69">
        <f>AS404*INDEX('IGT Commitment Suggestions'!H:H,MATCH(G:G,'IGT Commitment Suggestions'!A:A,0))</f>
        <v>0</v>
      </c>
      <c r="AU404" s="105">
        <f t="shared" si="130"/>
        <v>0</v>
      </c>
    </row>
    <row r="405" spans="1:47" ht="23.25" x14ac:dyDescent="0.2">
      <c r="A405" s="73" t="s">
        <v>1394</v>
      </c>
      <c r="B405" s="61" t="s">
        <v>1395</v>
      </c>
      <c r="C405" s="74">
        <v>1285258640</v>
      </c>
      <c r="D405" s="62">
        <v>1285258640</v>
      </c>
      <c r="E405" s="63" t="s">
        <v>1396</v>
      </c>
      <c r="F405" s="62" t="s">
        <v>657</v>
      </c>
      <c r="G405" s="62" t="s">
        <v>33</v>
      </c>
      <c r="H405" s="62" t="str">
        <f t="shared" si="113"/>
        <v>Non-State-Owned IMD Tarrant</v>
      </c>
      <c r="I405" s="64">
        <f>INDEX('Encounters and MCO Fees'!N:N,MATCH(A:A,'Encounters and MCO Fees'!G:G,0))</f>
        <v>0</v>
      </c>
      <c r="J405" s="64">
        <f>INDEX('Encounters and MCO Fees'!M:M,MATCH(A:A,'Encounters and MCO Fees'!G:G,0))</f>
        <v>0</v>
      </c>
      <c r="K405" s="64">
        <f t="shared" si="114"/>
        <v>0</v>
      </c>
      <c r="L405" s="64">
        <v>13744.579999999998</v>
      </c>
      <c r="M405" s="64">
        <v>0</v>
      </c>
      <c r="N405" s="64">
        <f t="shared" si="115"/>
        <v>13744.579999999998</v>
      </c>
      <c r="O405" s="64">
        <v>0</v>
      </c>
      <c r="P405" s="64">
        <v>0</v>
      </c>
      <c r="Q405" s="64">
        <f t="shared" si="116"/>
        <v>0</v>
      </c>
      <c r="R405" s="64" t="str">
        <f t="shared" si="117"/>
        <v>No</v>
      </c>
      <c r="S405" s="65" t="str">
        <f t="shared" si="117"/>
        <v>No</v>
      </c>
      <c r="T405" s="66">
        <f>ROUND(INDEX(Summary!H:H,MATCH(H:H,Summary!A:A,0)),2)</f>
        <v>0.28999999999999998</v>
      </c>
      <c r="U405" s="66">
        <f>ROUND(INDEX(Summary!I:I,MATCH(H:H,Summary!A:A,0)),2)</f>
        <v>0</v>
      </c>
      <c r="V405" s="67">
        <f t="shared" si="118"/>
        <v>0</v>
      </c>
      <c r="W405" s="67">
        <f t="shared" si="118"/>
        <v>0</v>
      </c>
      <c r="X405" s="64">
        <f t="shared" si="119"/>
        <v>0</v>
      </c>
      <c r="Y405" s="64" t="s">
        <v>202</v>
      </c>
      <c r="Z405" s="64" t="s">
        <v>202</v>
      </c>
      <c r="AA405" s="64" t="b">
        <f t="shared" si="124"/>
        <v>1</v>
      </c>
      <c r="AB405" s="64" t="str">
        <f t="shared" si="125"/>
        <v>No</v>
      </c>
      <c r="AC405" s="64" t="str">
        <f t="shared" si="125"/>
        <v>No</v>
      </c>
      <c r="AD405" s="64" t="str">
        <f t="shared" si="120"/>
        <v>No</v>
      </c>
      <c r="AE405" s="66">
        <f t="shared" si="126"/>
        <v>0</v>
      </c>
      <c r="AF405" s="66">
        <f t="shared" si="126"/>
        <v>0</v>
      </c>
      <c r="AG405" s="64">
        <f t="shared" si="127"/>
        <v>0</v>
      </c>
      <c r="AH405" s="64">
        <f t="shared" si="127"/>
        <v>0</v>
      </c>
      <c r="AI405" s="64">
        <f t="shared" si="121"/>
        <v>0</v>
      </c>
      <c r="AJ405" s="66">
        <v>0</v>
      </c>
      <c r="AK405" s="66">
        <v>0</v>
      </c>
      <c r="AL405" s="64">
        <f t="shared" si="128"/>
        <v>0</v>
      </c>
      <c r="AM405" s="64">
        <f t="shared" si="128"/>
        <v>0</v>
      </c>
      <c r="AN405" s="66">
        <f t="shared" si="129"/>
        <v>0.28999999999999998</v>
      </c>
      <c r="AO405" s="66">
        <f t="shared" si="129"/>
        <v>0</v>
      </c>
      <c r="AP405" s="68">
        <f>IFERROR(INDEX('Encounters and MCO Fees'!Q:Q,MATCH(A:A,'Encounters and MCO Fees'!G:G,0)),0)</f>
        <v>0</v>
      </c>
      <c r="AQ405" s="68">
        <f>IFERROR(INDEX('Encounters and MCO Fees'!R:R,MATCH(A:A,'Encounters and MCO Fees'!G:G,0)),0)</f>
        <v>0</v>
      </c>
      <c r="AR405" s="68">
        <f t="shared" si="122"/>
        <v>0</v>
      </c>
      <c r="AS405" s="69">
        <f t="shared" si="123"/>
        <v>0</v>
      </c>
      <c r="AT405" s="69">
        <f>AS405*INDEX('IGT Commitment Suggestions'!H:H,MATCH(G:G,'IGT Commitment Suggestions'!A:A,0))</f>
        <v>0</v>
      </c>
      <c r="AU405" s="105">
        <f t="shared" si="130"/>
        <v>0</v>
      </c>
    </row>
    <row r="406" spans="1:47" x14ac:dyDescent="0.2">
      <c r="A406" s="73" t="s">
        <v>1397</v>
      </c>
      <c r="B406" s="73" t="s">
        <v>1397</v>
      </c>
      <c r="C406" s="61">
        <v>1942795133</v>
      </c>
      <c r="D406" s="62">
        <v>1942795133</v>
      </c>
      <c r="E406" s="63" t="s">
        <v>1398</v>
      </c>
      <c r="F406" s="62" t="s">
        <v>162</v>
      </c>
      <c r="G406" s="62" t="s">
        <v>34</v>
      </c>
      <c r="H406" s="62" t="str">
        <f t="shared" si="113"/>
        <v>Urban Travis</v>
      </c>
      <c r="I406" s="64">
        <f>INDEX('Encounters and MCO Fees'!N:N,MATCH(A:A,'Encounters and MCO Fees'!G:G,0))</f>
        <v>0</v>
      </c>
      <c r="J406" s="64">
        <f>INDEX('Encounters and MCO Fees'!M:M,MATCH(A:A,'Encounters and MCO Fees'!G:G,0))</f>
        <v>509.63842809254555</v>
      </c>
      <c r="K406" s="64">
        <f t="shared" si="114"/>
        <v>509.63842809254555</v>
      </c>
      <c r="L406" s="64">
        <v>0</v>
      </c>
      <c r="M406" s="64">
        <v>0</v>
      </c>
      <c r="N406" s="64">
        <f t="shared" si="115"/>
        <v>0</v>
      </c>
      <c r="O406" s="64">
        <v>0</v>
      </c>
      <c r="P406" s="64">
        <v>0</v>
      </c>
      <c r="Q406" s="64">
        <f t="shared" si="116"/>
        <v>0</v>
      </c>
      <c r="R406" s="64" t="str">
        <f t="shared" si="117"/>
        <v>No</v>
      </c>
      <c r="S406" s="65" t="str">
        <f t="shared" si="117"/>
        <v>No</v>
      </c>
      <c r="T406" s="66">
        <f>ROUND(INDEX(Summary!H:H,MATCH(H:H,Summary!A:A,0)),2)</f>
        <v>0.4</v>
      </c>
      <c r="U406" s="66">
        <f>ROUND(INDEX(Summary!I:I,MATCH(H:H,Summary!A:A,0)),2)</f>
        <v>1.2</v>
      </c>
      <c r="V406" s="67">
        <f t="shared" si="118"/>
        <v>0</v>
      </c>
      <c r="W406" s="67">
        <f t="shared" si="118"/>
        <v>611.56611371105464</v>
      </c>
      <c r="X406" s="64">
        <f t="shared" si="119"/>
        <v>611.56611371105464</v>
      </c>
      <c r="Y406" s="64" t="e">
        <v>#N/A</v>
      </c>
      <c r="Z406" s="64" t="s">
        <v>202</v>
      </c>
      <c r="AA406" s="64" t="e">
        <f t="shared" si="124"/>
        <v>#N/A</v>
      </c>
      <c r="AB406" s="64" t="str">
        <f t="shared" si="125"/>
        <v>No</v>
      </c>
      <c r="AC406" s="64" t="str">
        <f t="shared" si="125"/>
        <v>No</v>
      </c>
      <c r="AD406" s="64" t="str">
        <f t="shared" si="120"/>
        <v>No</v>
      </c>
      <c r="AE406" s="66">
        <f t="shared" si="126"/>
        <v>0</v>
      </c>
      <c r="AF406" s="66">
        <f t="shared" si="126"/>
        <v>0</v>
      </c>
      <c r="AG406" s="64">
        <f t="shared" si="127"/>
        <v>0</v>
      </c>
      <c r="AH406" s="64">
        <f t="shared" si="127"/>
        <v>0</v>
      </c>
      <c r="AI406" s="64">
        <f t="shared" si="121"/>
        <v>0</v>
      </c>
      <c r="AJ406" s="66">
        <v>0</v>
      </c>
      <c r="AK406" s="66">
        <v>0</v>
      </c>
      <c r="AL406" s="64">
        <f t="shared" si="128"/>
        <v>0</v>
      </c>
      <c r="AM406" s="64">
        <f t="shared" si="128"/>
        <v>0</v>
      </c>
      <c r="AN406" s="66">
        <f t="shared" si="129"/>
        <v>0.4</v>
      </c>
      <c r="AO406" s="66">
        <f t="shared" si="129"/>
        <v>1.2</v>
      </c>
      <c r="AP406" s="68">
        <f>IFERROR(INDEX('Encounters and MCO Fees'!Q:Q,MATCH(A:A,'Encounters and MCO Fees'!G:G,0)),0)</f>
        <v>611.56611371105464</v>
      </c>
      <c r="AQ406" s="68">
        <f>IFERROR(INDEX('Encounters and MCO Fees'!R:R,MATCH(A:A,'Encounters and MCO Fees'!G:G,0)),0)</f>
        <v>37.310399510223498</v>
      </c>
      <c r="AR406" s="68">
        <f t="shared" si="122"/>
        <v>648.87651322127817</v>
      </c>
      <c r="AS406" s="69">
        <f t="shared" si="123"/>
        <v>259.64144800036229</v>
      </c>
      <c r="AT406" s="69">
        <f>AS406*INDEX('IGT Commitment Suggestions'!H:H,MATCH(G:G,'IGT Commitment Suggestions'!A:A,0))</f>
        <v>127.2877982228696</v>
      </c>
      <c r="AU406" s="105">
        <f t="shared" si="130"/>
        <v>25.27</v>
      </c>
    </row>
    <row r="407" spans="1:47" ht="23.25" x14ac:dyDescent="0.2">
      <c r="A407" s="60" t="s">
        <v>1399</v>
      </c>
      <c r="B407" s="61" t="s">
        <v>1399</v>
      </c>
      <c r="C407" s="62" t="s">
        <v>1400</v>
      </c>
      <c r="D407" s="62" t="s">
        <v>1400</v>
      </c>
      <c r="E407" s="63" t="s">
        <v>1401</v>
      </c>
      <c r="F407" s="62" t="s">
        <v>689</v>
      </c>
      <c r="G407" s="62" t="s">
        <v>24</v>
      </c>
      <c r="H407" s="62" t="str">
        <f t="shared" si="113"/>
        <v>Non-state-owned IMD El Paso</v>
      </c>
      <c r="I407" s="64">
        <f>INDEX('Encounters and MCO Fees'!N:N,MATCH(A:A,'Encounters and MCO Fees'!G:G,0))</f>
        <v>455665.69573277252</v>
      </c>
      <c r="J407" s="64">
        <f>INDEX('Encounters and MCO Fees'!M:M,MATCH(A:A,'Encounters and MCO Fees'!G:G,0))</f>
        <v>0</v>
      </c>
      <c r="K407" s="64">
        <f t="shared" si="114"/>
        <v>455665.69573277252</v>
      </c>
      <c r="L407" s="64">
        <v>7390.739999999998</v>
      </c>
      <c r="M407" s="64">
        <v>0</v>
      </c>
      <c r="N407" s="64">
        <f t="shared" si="115"/>
        <v>7390.739999999998</v>
      </c>
      <c r="O407" s="64">
        <v>645.00514333895262</v>
      </c>
      <c r="P407" s="64">
        <v>0</v>
      </c>
      <c r="Q407" s="64">
        <f t="shared" si="116"/>
        <v>645.00514333895262</v>
      </c>
      <c r="R407" s="64" t="str">
        <f t="shared" si="117"/>
        <v>Yes</v>
      </c>
      <c r="S407" s="65" t="str">
        <f t="shared" si="117"/>
        <v>No</v>
      </c>
      <c r="T407" s="66">
        <f>ROUND(INDEX(Summary!H:H,MATCH(H:H,Summary!A:A,0)),2)</f>
        <v>0.13</v>
      </c>
      <c r="U407" s="66">
        <f>ROUND(INDEX(Summary!I:I,MATCH(H:H,Summary!A:A,0)),2)</f>
        <v>0</v>
      </c>
      <c r="V407" s="67">
        <f t="shared" si="118"/>
        <v>59236.540445260427</v>
      </c>
      <c r="W407" s="67">
        <f t="shared" si="118"/>
        <v>0</v>
      </c>
      <c r="X407" s="64">
        <f t="shared" si="119"/>
        <v>59236.540445260427</v>
      </c>
      <c r="Y407" s="64" t="s">
        <v>163</v>
      </c>
      <c r="Z407" s="64" t="s">
        <v>163</v>
      </c>
      <c r="AA407" s="64" t="b">
        <f t="shared" si="124"/>
        <v>1</v>
      </c>
      <c r="AB407" s="64" t="str">
        <f t="shared" si="125"/>
        <v>No</v>
      </c>
      <c r="AC407" s="64" t="str">
        <f t="shared" si="125"/>
        <v>No</v>
      </c>
      <c r="AD407" s="64" t="str">
        <f t="shared" si="120"/>
        <v>No</v>
      </c>
      <c r="AE407" s="66">
        <f t="shared" si="126"/>
        <v>0</v>
      </c>
      <c r="AF407" s="66">
        <f t="shared" si="126"/>
        <v>0</v>
      </c>
      <c r="AG407" s="64">
        <f t="shared" si="127"/>
        <v>0</v>
      </c>
      <c r="AH407" s="64">
        <f t="shared" si="127"/>
        <v>0</v>
      </c>
      <c r="AI407" s="64">
        <f t="shared" si="121"/>
        <v>0</v>
      </c>
      <c r="AJ407" s="66">
        <v>0</v>
      </c>
      <c r="AK407" s="66">
        <v>0</v>
      </c>
      <c r="AL407" s="64">
        <f t="shared" si="128"/>
        <v>0</v>
      </c>
      <c r="AM407" s="64">
        <f t="shared" si="128"/>
        <v>0</v>
      </c>
      <c r="AN407" s="66">
        <f t="shared" si="129"/>
        <v>0.13</v>
      </c>
      <c r="AO407" s="66">
        <f t="shared" si="129"/>
        <v>0</v>
      </c>
      <c r="AP407" s="68">
        <f>IFERROR(INDEX('Encounters and MCO Fees'!Q:Q,MATCH(A:A,'Encounters and MCO Fees'!G:G,0)),0)</f>
        <v>59236.540445260427</v>
      </c>
      <c r="AQ407" s="68">
        <f>IFERROR(INDEX('Encounters and MCO Fees'!R:R,MATCH(A:A,'Encounters and MCO Fees'!G:G,0)),0)</f>
        <v>3613.9003454668168</v>
      </c>
      <c r="AR407" s="68">
        <f t="shared" si="122"/>
        <v>62850.440790727247</v>
      </c>
      <c r="AS407" s="69">
        <f t="shared" si="123"/>
        <v>25148.975378001607</v>
      </c>
      <c r="AT407" s="69">
        <f>AS407*INDEX('IGT Commitment Suggestions'!H:H,MATCH(G:G,'IGT Commitment Suggestions'!A:A,0))</f>
        <v>12352.665071016154</v>
      </c>
      <c r="AU407" s="105">
        <f t="shared" si="130"/>
        <v>2451.94</v>
      </c>
    </row>
    <row r="408" spans="1:47" ht="34.5" x14ac:dyDescent="0.2">
      <c r="A408" s="60" t="s">
        <v>1402</v>
      </c>
      <c r="B408" s="61" t="s">
        <v>1402</v>
      </c>
      <c r="C408" s="61" t="s">
        <v>1403</v>
      </c>
      <c r="D408" s="62" t="s">
        <v>1403</v>
      </c>
      <c r="E408" s="63" t="s">
        <v>1404</v>
      </c>
      <c r="F408" s="62" t="s">
        <v>621</v>
      </c>
      <c r="G408" s="62" t="s">
        <v>29</v>
      </c>
      <c r="H408" s="62" t="str">
        <f t="shared" si="113"/>
        <v>Rural MRSA Central</v>
      </c>
      <c r="I408" s="64">
        <f>INDEX('Encounters and MCO Fees'!N:N,MATCH(A:A,'Encounters and MCO Fees'!G:G,0))</f>
        <v>109236.82816309197</v>
      </c>
      <c r="J408" s="64">
        <f>INDEX('Encounters and MCO Fees'!M:M,MATCH(A:A,'Encounters and MCO Fees'!G:G,0))</f>
        <v>393378.69221575622</v>
      </c>
      <c r="K408" s="64">
        <f t="shared" si="114"/>
        <v>502615.52037884819</v>
      </c>
      <c r="L408" s="64">
        <v>180929.18338811735</v>
      </c>
      <c r="M408" s="64">
        <v>146597.48217442466</v>
      </c>
      <c r="N408" s="64">
        <f t="shared" si="115"/>
        <v>327526.66556254204</v>
      </c>
      <c r="O408" s="64">
        <v>208638.28840146889</v>
      </c>
      <c r="P408" s="64">
        <v>115614.9333873349</v>
      </c>
      <c r="Q408" s="64">
        <f t="shared" si="116"/>
        <v>324253.22178880381</v>
      </c>
      <c r="R408" s="64" t="str">
        <f t="shared" si="117"/>
        <v>Yes</v>
      </c>
      <c r="S408" s="65" t="str">
        <f t="shared" si="117"/>
        <v>Yes</v>
      </c>
      <c r="T408" s="66">
        <f>ROUND(INDEX(Summary!H:H,MATCH(H:H,Summary!A:A,0)),2)</f>
        <v>0.1</v>
      </c>
      <c r="U408" s="66">
        <f>ROUND(INDEX(Summary!I:I,MATCH(H:H,Summary!A:A,0)),2)</f>
        <v>0.12</v>
      </c>
      <c r="V408" s="67">
        <f t="shared" si="118"/>
        <v>10923.682816309198</v>
      </c>
      <c r="W408" s="67">
        <f t="shared" si="118"/>
        <v>47205.443065890744</v>
      </c>
      <c r="X408" s="64">
        <f t="shared" si="119"/>
        <v>58129.125882199944</v>
      </c>
      <c r="Y408" s="64" t="s">
        <v>163</v>
      </c>
      <c r="Z408" s="64" t="s">
        <v>163</v>
      </c>
      <c r="AA408" s="64" t="b">
        <f t="shared" si="124"/>
        <v>1</v>
      </c>
      <c r="AB408" s="64" t="str">
        <f t="shared" si="125"/>
        <v>Yes</v>
      </c>
      <c r="AC408" s="64" t="str">
        <f t="shared" si="125"/>
        <v>Yes</v>
      </c>
      <c r="AD408" s="64" t="str">
        <f t="shared" si="120"/>
        <v>Yes</v>
      </c>
      <c r="AE408" s="66">
        <f t="shared" si="126"/>
        <v>1.26</v>
      </c>
      <c r="AF408" s="66">
        <f t="shared" si="126"/>
        <v>0.12</v>
      </c>
      <c r="AG408" s="64">
        <f t="shared" si="127"/>
        <v>137638.40348549589</v>
      </c>
      <c r="AH408" s="64">
        <f t="shared" si="127"/>
        <v>47205.443065890744</v>
      </c>
      <c r="AI408" s="64">
        <f t="shared" si="121"/>
        <v>184843.84655138664</v>
      </c>
      <c r="AJ408" s="66">
        <v>0.68</v>
      </c>
      <c r="AK408" s="66">
        <v>0.12</v>
      </c>
      <c r="AL408" s="64">
        <f t="shared" si="128"/>
        <v>74281.043150902537</v>
      </c>
      <c r="AM408" s="64">
        <f t="shared" si="128"/>
        <v>47205.443065890744</v>
      </c>
      <c r="AN408" s="66">
        <f t="shared" si="129"/>
        <v>0.78</v>
      </c>
      <c r="AO408" s="66">
        <f t="shared" si="129"/>
        <v>0.24</v>
      </c>
      <c r="AP408" s="68">
        <f>IFERROR(INDEX('Encounters and MCO Fees'!Q:Q,MATCH(A:A,'Encounters and MCO Fees'!G:G,0)),0)</f>
        <v>179615.61209899321</v>
      </c>
      <c r="AQ408" s="68">
        <f>IFERROR(INDEX('Encounters and MCO Fees'!R:R,MATCH(A:A,'Encounters and MCO Fees'!G:G,0)),0)</f>
        <v>11182.13464648328</v>
      </c>
      <c r="AR408" s="68">
        <f t="shared" si="122"/>
        <v>190797.7467454765</v>
      </c>
      <c r="AS408" s="69">
        <f t="shared" si="123"/>
        <v>76345.810382734984</v>
      </c>
      <c r="AT408" s="69">
        <f>AS408*INDEX('IGT Commitment Suggestions'!H:H,MATCH(G:G,'IGT Commitment Suggestions'!A:A,0))</f>
        <v>35557.438176507523</v>
      </c>
      <c r="AU408" s="105">
        <f t="shared" si="130"/>
        <v>7057.96</v>
      </c>
    </row>
    <row r="409" spans="1:47" x14ac:dyDescent="0.2">
      <c r="A409" s="60" t="s">
        <v>1405</v>
      </c>
      <c r="B409" s="61" t="s">
        <v>1405</v>
      </c>
      <c r="C409" s="61" t="s">
        <v>1406</v>
      </c>
      <c r="D409" s="62" t="s">
        <v>1406</v>
      </c>
      <c r="E409" s="63" t="s">
        <v>1407</v>
      </c>
      <c r="F409" s="62" t="s">
        <v>162</v>
      </c>
      <c r="G409" s="62" t="s">
        <v>23</v>
      </c>
      <c r="H409" s="62" t="str">
        <f t="shared" si="113"/>
        <v>Urban Dallas</v>
      </c>
      <c r="I409" s="64">
        <f>INDEX('Encounters and MCO Fees'!N:N,MATCH(A:A,'Encounters and MCO Fees'!G:G,0))</f>
        <v>0</v>
      </c>
      <c r="J409" s="64">
        <f>INDEX('Encounters and MCO Fees'!M:M,MATCH(A:A,'Encounters and MCO Fees'!G:G,0))</f>
        <v>0</v>
      </c>
      <c r="K409" s="64">
        <f t="shared" si="114"/>
        <v>0</v>
      </c>
      <c r="L409" s="64">
        <v>0</v>
      </c>
      <c r="M409" s="64">
        <v>0</v>
      </c>
      <c r="N409" s="64">
        <f t="shared" si="115"/>
        <v>0</v>
      </c>
      <c r="O409" s="64">
        <v>0</v>
      </c>
      <c r="P409" s="64">
        <v>0</v>
      </c>
      <c r="Q409" s="64">
        <f t="shared" si="116"/>
        <v>0</v>
      </c>
      <c r="R409" s="64" t="str">
        <f t="shared" si="117"/>
        <v>No</v>
      </c>
      <c r="S409" s="65" t="str">
        <f t="shared" si="117"/>
        <v>No</v>
      </c>
      <c r="T409" s="66">
        <f>ROUND(INDEX(Summary!H:H,MATCH(H:H,Summary!A:A,0)),2)</f>
        <v>0.68</v>
      </c>
      <c r="U409" s="66">
        <f>ROUND(INDEX(Summary!I:I,MATCH(H:H,Summary!A:A,0)),2)</f>
        <v>0.39</v>
      </c>
      <c r="V409" s="67">
        <f t="shared" si="118"/>
        <v>0</v>
      </c>
      <c r="W409" s="67">
        <f t="shared" si="118"/>
        <v>0</v>
      </c>
      <c r="X409" s="64">
        <f t="shared" si="119"/>
        <v>0</v>
      </c>
      <c r="Y409" s="64" t="s">
        <v>163</v>
      </c>
      <c r="Z409" s="64" t="s">
        <v>163</v>
      </c>
      <c r="AA409" s="64" t="b">
        <f t="shared" si="124"/>
        <v>1</v>
      </c>
      <c r="AB409" s="64" t="str">
        <f t="shared" si="125"/>
        <v>No</v>
      </c>
      <c r="AC409" s="64" t="str">
        <f t="shared" si="125"/>
        <v>No</v>
      </c>
      <c r="AD409" s="64" t="str">
        <f t="shared" si="120"/>
        <v>No</v>
      </c>
      <c r="AE409" s="66">
        <f t="shared" si="126"/>
        <v>0</v>
      </c>
      <c r="AF409" s="66">
        <f t="shared" si="126"/>
        <v>0</v>
      </c>
      <c r="AG409" s="64">
        <f t="shared" si="127"/>
        <v>0</v>
      </c>
      <c r="AH409" s="64">
        <f t="shared" si="127"/>
        <v>0</v>
      </c>
      <c r="AI409" s="64">
        <f t="shared" si="121"/>
        <v>0</v>
      </c>
      <c r="AJ409" s="66">
        <v>0</v>
      </c>
      <c r="AK409" s="66">
        <v>0</v>
      </c>
      <c r="AL409" s="64">
        <f t="shared" si="128"/>
        <v>0</v>
      </c>
      <c r="AM409" s="64">
        <f t="shared" si="128"/>
        <v>0</v>
      </c>
      <c r="AN409" s="66">
        <f t="shared" si="129"/>
        <v>0.68</v>
      </c>
      <c r="AO409" s="66">
        <f t="shared" si="129"/>
        <v>0.39</v>
      </c>
      <c r="AP409" s="68">
        <f>IFERROR(INDEX('Encounters and MCO Fees'!Q:Q,MATCH(A:A,'Encounters and MCO Fees'!G:G,0)),0)</f>
        <v>0</v>
      </c>
      <c r="AQ409" s="68">
        <f>IFERROR(INDEX('Encounters and MCO Fees'!R:R,MATCH(A:A,'Encounters and MCO Fees'!G:G,0)),0)</f>
        <v>0</v>
      </c>
      <c r="AR409" s="68">
        <f t="shared" si="122"/>
        <v>0</v>
      </c>
      <c r="AS409" s="69">
        <f t="shared" si="123"/>
        <v>0</v>
      </c>
      <c r="AT409" s="69">
        <f>AS409*INDEX('IGT Commitment Suggestions'!H:H,MATCH(G:G,'IGT Commitment Suggestions'!A:A,0))</f>
        <v>0</v>
      </c>
      <c r="AU409" s="105">
        <f t="shared" si="130"/>
        <v>0</v>
      </c>
    </row>
    <row r="410" spans="1:47" x14ac:dyDescent="0.2">
      <c r="A410" s="60" t="s">
        <v>1408</v>
      </c>
      <c r="B410" s="61" t="s">
        <v>1408</v>
      </c>
      <c r="C410" s="61" t="s">
        <v>1409</v>
      </c>
      <c r="D410" s="62" t="s">
        <v>1409</v>
      </c>
      <c r="E410" s="63" t="s">
        <v>1410</v>
      </c>
      <c r="F410" s="62" t="s">
        <v>162</v>
      </c>
      <c r="G410" s="62" t="s">
        <v>25</v>
      </c>
      <c r="H410" s="62" t="str">
        <f t="shared" si="113"/>
        <v>Urban Harris</v>
      </c>
      <c r="I410" s="64">
        <f>INDEX('Encounters and MCO Fees'!N:N,MATCH(A:A,'Encounters and MCO Fees'!G:G,0))</f>
        <v>0</v>
      </c>
      <c r="J410" s="64">
        <f>INDEX('Encounters and MCO Fees'!M:M,MATCH(A:A,'Encounters and MCO Fees'!G:G,0))</f>
        <v>0</v>
      </c>
      <c r="K410" s="64">
        <f t="shared" si="114"/>
        <v>0</v>
      </c>
      <c r="L410" s="64">
        <v>70485.630654647975</v>
      </c>
      <c r="M410" s="64">
        <v>0</v>
      </c>
      <c r="N410" s="64">
        <f t="shared" si="115"/>
        <v>70485.630654647975</v>
      </c>
      <c r="O410" s="64">
        <v>0</v>
      </c>
      <c r="P410" s="64">
        <v>0</v>
      </c>
      <c r="Q410" s="64">
        <f t="shared" si="116"/>
        <v>0</v>
      </c>
      <c r="R410" s="64" t="str">
        <f t="shared" si="117"/>
        <v>No</v>
      </c>
      <c r="S410" s="65" t="str">
        <f t="shared" si="117"/>
        <v>No</v>
      </c>
      <c r="T410" s="66">
        <f>ROUND(INDEX(Summary!H:H,MATCH(H:H,Summary!A:A,0)),2)</f>
        <v>1.89</v>
      </c>
      <c r="U410" s="66">
        <f>ROUND(INDEX(Summary!I:I,MATCH(H:H,Summary!A:A,0)),2)</f>
        <v>0.41</v>
      </c>
      <c r="V410" s="67">
        <f t="shared" si="118"/>
        <v>0</v>
      </c>
      <c r="W410" s="67">
        <f t="shared" si="118"/>
        <v>0</v>
      </c>
      <c r="X410" s="64">
        <f t="shared" si="119"/>
        <v>0</v>
      </c>
      <c r="Y410" s="64" t="s">
        <v>163</v>
      </c>
      <c r="Z410" s="64" t="s">
        <v>163</v>
      </c>
      <c r="AA410" s="64" t="b">
        <f t="shared" si="124"/>
        <v>1</v>
      </c>
      <c r="AB410" s="64" t="str">
        <f t="shared" si="125"/>
        <v>No</v>
      </c>
      <c r="AC410" s="64" t="str">
        <f t="shared" si="125"/>
        <v>No</v>
      </c>
      <c r="AD410" s="64" t="str">
        <f t="shared" si="120"/>
        <v>No</v>
      </c>
      <c r="AE410" s="66">
        <f t="shared" si="126"/>
        <v>0</v>
      </c>
      <c r="AF410" s="66">
        <f t="shared" si="126"/>
        <v>0</v>
      </c>
      <c r="AG410" s="64">
        <f t="shared" si="127"/>
        <v>0</v>
      </c>
      <c r="AH410" s="64">
        <f t="shared" si="127"/>
        <v>0</v>
      </c>
      <c r="AI410" s="64">
        <f t="shared" si="121"/>
        <v>0</v>
      </c>
      <c r="AJ410" s="66">
        <v>0</v>
      </c>
      <c r="AK410" s="66">
        <v>0</v>
      </c>
      <c r="AL410" s="64">
        <f t="shared" si="128"/>
        <v>0</v>
      </c>
      <c r="AM410" s="64">
        <f t="shared" si="128"/>
        <v>0</v>
      </c>
      <c r="AN410" s="66">
        <f t="shared" si="129"/>
        <v>1.89</v>
      </c>
      <c r="AO410" s="66">
        <f t="shared" si="129"/>
        <v>0.41</v>
      </c>
      <c r="AP410" s="68">
        <f>IFERROR(INDEX('Encounters and MCO Fees'!Q:Q,MATCH(A:A,'Encounters and MCO Fees'!G:G,0)),0)</f>
        <v>0</v>
      </c>
      <c r="AQ410" s="68">
        <f>IFERROR(INDEX('Encounters and MCO Fees'!R:R,MATCH(A:A,'Encounters and MCO Fees'!G:G,0)),0)</f>
        <v>0</v>
      </c>
      <c r="AR410" s="68">
        <f t="shared" si="122"/>
        <v>0</v>
      </c>
      <c r="AS410" s="69">
        <f t="shared" si="123"/>
        <v>0</v>
      </c>
      <c r="AT410" s="69">
        <f>AS410*INDEX('IGT Commitment Suggestions'!H:H,MATCH(G:G,'IGT Commitment Suggestions'!A:A,0))</f>
        <v>0</v>
      </c>
      <c r="AU410" s="105">
        <f t="shared" si="130"/>
        <v>0</v>
      </c>
    </row>
    <row r="411" spans="1:47" ht="23.25" x14ac:dyDescent="0.2">
      <c r="A411" s="60" t="s">
        <v>1411</v>
      </c>
      <c r="B411" s="61" t="s">
        <v>1411</v>
      </c>
      <c r="C411" s="61" t="s">
        <v>1412</v>
      </c>
      <c r="D411" s="62" t="s">
        <v>1412</v>
      </c>
      <c r="E411" s="63" t="s">
        <v>1413</v>
      </c>
      <c r="F411" s="62" t="s">
        <v>162</v>
      </c>
      <c r="G411" s="62" t="s">
        <v>28</v>
      </c>
      <c r="H411" s="62" t="str">
        <f t="shared" si="113"/>
        <v>Urban Lubbock</v>
      </c>
      <c r="I411" s="64">
        <f>INDEX('Encounters and MCO Fees'!N:N,MATCH(A:A,'Encounters and MCO Fees'!G:G,0))</f>
        <v>0</v>
      </c>
      <c r="J411" s="64">
        <f>INDEX('Encounters and MCO Fees'!M:M,MATCH(A:A,'Encounters and MCO Fees'!G:G,0))</f>
        <v>0</v>
      </c>
      <c r="K411" s="64">
        <f t="shared" si="114"/>
        <v>0</v>
      </c>
      <c r="L411" s="64">
        <v>0</v>
      </c>
      <c r="M411" s="64">
        <v>0</v>
      </c>
      <c r="N411" s="64">
        <f t="shared" si="115"/>
        <v>0</v>
      </c>
      <c r="O411" s="64">
        <v>0</v>
      </c>
      <c r="P411" s="64">
        <v>0</v>
      </c>
      <c r="Q411" s="64">
        <f t="shared" si="116"/>
        <v>0</v>
      </c>
      <c r="R411" s="64" t="str">
        <f t="shared" si="117"/>
        <v>No</v>
      </c>
      <c r="S411" s="65" t="str">
        <f t="shared" si="117"/>
        <v>No</v>
      </c>
      <c r="T411" s="66">
        <f>ROUND(INDEX(Summary!H:H,MATCH(H:H,Summary!A:A,0)),2)</f>
        <v>0</v>
      </c>
      <c r="U411" s="66">
        <f>ROUND(INDEX(Summary!I:I,MATCH(H:H,Summary!A:A,0)),2)</f>
        <v>0.79</v>
      </c>
      <c r="V411" s="67">
        <f t="shared" si="118"/>
        <v>0</v>
      </c>
      <c r="W411" s="67">
        <f t="shared" si="118"/>
        <v>0</v>
      </c>
      <c r="X411" s="64">
        <f t="shared" si="119"/>
        <v>0</v>
      </c>
      <c r="Y411" s="64" t="s">
        <v>163</v>
      </c>
      <c r="Z411" s="64" t="s">
        <v>163</v>
      </c>
      <c r="AA411" s="64" t="b">
        <f t="shared" si="124"/>
        <v>1</v>
      </c>
      <c r="AB411" s="64" t="str">
        <f t="shared" si="125"/>
        <v>No</v>
      </c>
      <c r="AC411" s="64" t="str">
        <f t="shared" si="125"/>
        <v>No</v>
      </c>
      <c r="AD411" s="64" t="str">
        <f t="shared" si="120"/>
        <v>No</v>
      </c>
      <c r="AE411" s="66">
        <f t="shared" si="126"/>
        <v>0</v>
      </c>
      <c r="AF411" s="66">
        <f t="shared" si="126"/>
        <v>0</v>
      </c>
      <c r="AG411" s="64">
        <f t="shared" si="127"/>
        <v>0</v>
      </c>
      <c r="AH411" s="64">
        <f t="shared" si="127"/>
        <v>0</v>
      </c>
      <c r="AI411" s="64">
        <f t="shared" si="121"/>
        <v>0</v>
      </c>
      <c r="AJ411" s="66">
        <v>0</v>
      </c>
      <c r="AK411" s="66">
        <v>0</v>
      </c>
      <c r="AL411" s="64">
        <f t="shared" si="128"/>
        <v>0</v>
      </c>
      <c r="AM411" s="64">
        <f t="shared" si="128"/>
        <v>0</v>
      </c>
      <c r="AN411" s="66">
        <f t="shared" si="129"/>
        <v>0</v>
      </c>
      <c r="AO411" s="66">
        <f t="shared" si="129"/>
        <v>0.79</v>
      </c>
      <c r="AP411" s="68">
        <f>IFERROR(INDEX('Encounters and MCO Fees'!Q:Q,MATCH(A:A,'Encounters and MCO Fees'!G:G,0)),0)</f>
        <v>0</v>
      </c>
      <c r="AQ411" s="68">
        <f>IFERROR(INDEX('Encounters and MCO Fees'!R:R,MATCH(A:A,'Encounters and MCO Fees'!G:G,0)),0)</f>
        <v>0</v>
      </c>
      <c r="AR411" s="68">
        <f t="shared" si="122"/>
        <v>0</v>
      </c>
      <c r="AS411" s="69">
        <f t="shared" si="123"/>
        <v>0</v>
      </c>
      <c r="AT411" s="69">
        <f>AS411*INDEX('IGT Commitment Suggestions'!H:H,MATCH(G:G,'IGT Commitment Suggestions'!A:A,0))</f>
        <v>0</v>
      </c>
      <c r="AU411" s="105">
        <f t="shared" si="130"/>
        <v>0</v>
      </c>
    </row>
    <row r="412" spans="1:47" x14ac:dyDescent="0.2">
      <c r="A412" s="60" t="s">
        <v>1414</v>
      </c>
      <c r="B412" s="61" t="e">
        <v>#N/A</v>
      </c>
      <c r="C412" s="61" t="s">
        <v>1415</v>
      </c>
      <c r="D412" s="62" t="s">
        <v>1415</v>
      </c>
      <c r="E412" s="63" t="s">
        <v>1416</v>
      </c>
      <c r="F412" s="62" t="s">
        <v>162</v>
      </c>
      <c r="G412" s="62" t="s">
        <v>33</v>
      </c>
      <c r="H412" s="62" t="str">
        <f t="shared" si="113"/>
        <v>Urban Tarrant</v>
      </c>
      <c r="I412" s="64">
        <f>INDEX('Encounters and MCO Fees'!N:N,MATCH(A:A,'Encounters and MCO Fees'!G:G,0))</f>
        <v>0</v>
      </c>
      <c r="J412" s="64">
        <f>INDEX('Encounters and MCO Fees'!M:M,MATCH(A:A,'Encounters and MCO Fees'!G:G,0))</f>
        <v>0</v>
      </c>
      <c r="K412" s="64">
        <f t="shared" si="114"/>
        <v>0</v>
      </c>
      <c r="L412" s="64">
        <v>0</v>
      </c>
      <c r="M412" s="64">
        <v>0</v>
      </c>
      <c r="N412" s="64">
        <f t="shared" si="115"/>
        <v>0</v>
      </c>
      <c r="O412" s="64">
        <v>0</v>
      </c>
      <c r="P412" s="64">
        <v>0</v>
      </c>
      <c r="Q412" s="64">
        <f t="shared" si="116"/>
        <v>0</v>
      </c>
      <c r="R412" s="64" t="str">
        <f t="shared" si="117"/>
        <v>No</v>
      </c>
      <c r="S412" s="65" t="str">
        <f t="shared" si="117"/>
        <v>No</v>
      </c>
      <c r="T412" s="66">
        <f>ROUND(INDEX(Summary!H:H,MATCH(H:H,Summary!A:A,0)),2)</f>
        <v>0.77</v>
      </c>
      <c r="U412" s="66">
        <f>ROUND(INDEX(Summary!I:I,MATCH(H:H,Summary!A:A,0)),2)</f>
        <v>0.66</v>
      </c>
      <c r="V412" s="67">
        <f t="shared" si="118"/>
        <v>0</v>
      </c>
      <c r="W412" s="67">
        <f t="shared" si="118"/>
        <v>0</v>
      </c>
      <c r="X412" s="64">
        <f t="shared" si="119"/>
        <v>0</v>
      </c>
      <c r="Y412" s="64" t="e">
        <v>#N/A</v>
      </c>
      <c r="Z412" s="64" t="s">
        <v>163</v>
      </c>
      <c r="AA412" s="64" t="e">
        <f t="shared" si="124"/>
        <v>#N/A</v>
      </c>
      <c r="AB412" s="64" t="str">
        <f t="shared" si="125"/>
        <v>No</v>
      </c>
      <c r="AC412" s="64" t="str">
        <f t="shared" si="125"/>
        <v>No</v>
      </c>
      <c r="AD412" s="64" t="str">
        <f t="shared" si="120"/>
        <v>No</v>
      </c>
      <c r="AE412" s="66">
        <f t="shared" si="126"/>
        <v>0</v>
      </c>
      <c r="AF412" s="66">
        <f t="shared" si="126"/>
        <v>0</v>
      </c>
      <c r="AG412" s="64">
        <f t="shared" si="127"/>
        <v>0</v>
      </c>
      <c r="AH412" s="64">
        <f t="shared" si="127"/>
        <v>0</v>
      </c>
      <c r="AI412" s="64">
        <f t="shared" si="121"/>
        <v>0</v>
      </c>
      <c r="AJ412" s="66">
        <v>0</v>
      </c>
      <c r="AK412" s="66">
        <v>0</v>
      </c>
      <c r="AL412" s="64">
        <f t="shared" si="128"/>
        <v>0</v>
      </c>
      <c r="AM412" s="64">
        <f t="shared" si="128"/>
        <v>0</v>
      </c>
      <c r="AN412" s="66">
        <f t="shared" si="129"/>
        <v>0.77</v>
      </c>
      <c r="AO412" s="66">
        <f t="shared" si="129"/>
        <v>0.66</v>
      </c>
      <c r="AP412" s="68">
        <f>IFERROR(INDEX('Encounters and MCO Fees'!Q:Q,MATCH(A:A,'Encounters and MCO Fees'!G:G,0)),0)</f>
        <v>0</v>
      </c>
      <c r="AQ412" s="68">
        <f>IFERROR(INDEX('Encounters and MCO Fees'!R:R,MATCH(A:A,'Encounters and MCO Fees'!G:G,0)),0)</f>
        <v>0</v>
      </c>
      <c r="AR412" s="68">
        <f t="shared" si="122"/>
        <v>0</v>
      </c>
      <c r="AS412" s="69">
        <f t="shared" si="123"/>
        <v>0</v>
      </c>
      <c r="AT412" s="69">
        <f>AS412*INDEX('IGT Commitment Suggestions'!H:H,MATCH(G:G,'IGT Commitment Suggestions'!A:A,0))</f>
        <v>0</v>
      </c>
      <c r="AU412" s="105">
        <f t="shared" si="130"/>
        <v>0</v>
      </c>
    </row>
    <row r="413" spans="1:47" x14ac:dyDescent="0.2">
      <c r="A413" s="60" t="s">
        <v>1417</v>
      </c>
      <c r="B413" s="61" t="e">
        <v>#N/A</v>
      </c>
      <c r="C413" s="61" t="s">
        <v>1418</v>
      </c>
      <c r="D413" s="62" t="s">
        <v>1418</v>
      </c>
      <c r="E413" s="63" t="s">
        <v>1419</v>
      </c>
      <c r="F413" s="62" t="s">
        <v>162</v>
      </c>
      <c r="G413" s="62" t="s">
        <v>23</v>
      </c>
      <c r="H413" s="62" t="str">
        <f t="shared" si="113"/>
        <v>Urban Dallas</v>
      </c>
      <c r="I413" s="64">
        <f>INDEX('Encounters and MCO Fees'!N:N,MATCH(A:A,'Encounters and MCO Fees'!G:G,0))</f>
        <v>0</v>
      </c>
      <c r="J413" s="64">
        <f>INDEX('Encounters and MCO Fees'!M:M,MATCH(A:A,'Encounters and MCO Fees'!G:G,0))</f>
        <v>0</v>
      </c>
      <c r="K413" s="64">
        <f t="shared" si="114"/>
        <v>0</v>
      </c>
      <c r="L413" s="64">
        <v>0</v>
      </c>
      <c r="M413" s="64">
        <v>0</v>
      </c>
      <c r="N413" s="64">
        <f t="shared" si="115"/>
        <v>0</v>
      </c>
      <c r="O413" s="64">
        <v>0</v>
      </c>
      <c r="P413" s="64">
        <v>0</v>
      </c>
      <c r="Q413" s="64">
        <f t="shared" si="116"/>
        <v>0</v>
      </c>
      <c r="R413" s="64" t="str">
        <f t="shared" si="117"/>
        <v>No</v>
      </c>
      <c r="S413" s="65" t="str">
        <f t="shared" si="117"/>
        <v>No</v>
      </c>
      <c r="T413" s="66">
        <f>ROUND(INDEX(Summary!H:H,MATCH(H:H,Summary!A:A,0)),2)</f>
        <v>0.68</v>
      </c>
      <c r="U413" s="66">
        <f>ROUND(INDEX(Summary!I:I,MATCH(H:H,Summary!A:A,0)),2)</f>
        <v>0.39</v>
      </c>
      <c r="V413" s="67">
        <f t="shared" si="118"/>
        <v>0</v>
      </c>
      <c r="W413" s="67">
        <f t="shared" si="118"/>
        <v>0</v>
      </c>
      <c r="X413" s="64">
        <f t="shared" si="119"/>
        <v>0</v>
      </c>
      <c r="Y413" s="64" t="e">
        <v>#N/A</v>
      </c>
      <c r="Z413" s="64" t="s">
        <v>163</v>
      </c>
      <c r="AA413" s="64" t="e">
        <f t="shared" si="124"/>
        <v>#N/A</v>
      </c>
      <c r="AB413" s="64" t="str">
        <f t="shared" si="125"/>
        <v>No</v>
      </c>
      <c r="AC413" s="64" t="str">
        <f t="shared" si="125"/>
        <v>No</v>
      </c>
      <c r="AD413" s="64" t="str">
        <f t="shared" si="120"/>
        <v>No</v>
      </c>
      <c r="AE413" s="66">
        <f t="shared" si="126"/>
        <v>0</v>
      </c>
      <c r="AF413" s="66">
        <f t="shared" si="126"/>
        <v>0</v>
      </c>
      <c r="AG413" s="64">
        <f t="shared" si="127"/>
        <v>0</v>
      </c>
      <c r="AH413" s="64">
        <f t="shared" si="127"/>
        <v>0</v>
      </c>
      <c r="AI413" s="64">
        <f t="shared" si="121"/>
        <v>0</v>
      </c>
      <c r="AJ413" s="66">
        <v>0</v>
      </c>
      <c r="AK413" s="66">
        <v>0</v>
      </c>
      <c r="AL413" s="64">
        <f t="shared" si="128"/>
        <v>0</v>
      </c>
      <c r="AM413" s="64">
        <f t="shared" si="128"/>
        <v>0</v>
      </c>
      <c r="AN413" s="66">
        <f t="shared" si="129"/>
        <v>0.68</v>
      </c>
      <c r="AO413" s="66">
        <f t="shared" si="129"/>
        <v>0.39</v>
      </c>
      <c r="AP413" s="68">
        <f>IFERROR(INDEX('Encounters and MCO Fees'!Q:Q,MATCH(A:A,'Encounters and MCO Fees'!G:G,0)),0)</f>
        <v>0</v>
      </c>
      <c r="AQ413" s="68">
        <f>IFERROR(INDEX('Encounters and MCO Fees'!R:R,MATCH(A:A,'Encounters and MCO Fees'!G:G,0)),0)</f>
        <v>0</v>
      </c>
      <c r="AR413" s="68">
        <f t="shared" si="122"/>
        <v>0</v>
      </c>
      <c r="AS413" s="69">
        <f t="shared" si="123"/>
        <v>0</v>
      </c>
      <c r="AT413" s="69">
        <f>AS413*INDEX('IGT Commitment Suggestions'!H:H,MATCH(G:G,'IGT Commitment Suggestions'!A:A,0))</f>
        <v>0</v>
      </c>
      <c r="AU413" s="105">
        <f t="shared" si="130"/>
        <v>0</v>
      </c>
    </row>
    <row r="414" spans="1:47" x14ac:dyDescent="0.2">
      <c r="A414" s="60" t="s">
        <v>1420</v>
      </c>
      <c r="B414" s="61" t="s">
        <v>1421</v>
      </c>
      <c r="C414" s="61" t="s">
        <v>1422</v>
      </c>
      <c r="D414" s="62" t="s">
        <v>1422</v>
      </c>
      <c r="E414" s="63" t="s">
        <v>1423</v>
      </c>
      <c r="F414" s="62" t="s">
        <v>621</v>
      </c>
      <c r="G414" s="62" t="s">
        <v>31</v>
      </c>
      <c r="H414" s="62" t="str">
        <f t="shared" si="113"/>
        <v>Rural MRSA West</v>
      </c>
      <c r="I414" s="64">
        <f>INDEX('Encounters and MCO Fees'!N:N,MATCH(A:A,'Encounters and MCO Fees'!G:G,0))</f>
        <v>3872365.5528377355</v>
      </c>
      <c r="J414" s="64">
        <f>INDEX('Encounters and MCO Fees'!M:M,MATCH(A:A,'Encounters and MCO Fees'!G:G,0))</f>
        <v>2210562.387282473</v>
      </c>
      <c r="K414" s="64">
        <f t="shared" si="114"/>
        <v>6082927.940120209</v>
      </c>
      <c r="L414" s="64">
        <v>190755.17925320985</v>
      </c>
      <c r="M414" s="64">
        <v>2011936.3370910811</v>
      </c>
      <c r="N414" s="64">
        <f t="shared" si="115"/>
        <v>2202691.5163442912</v>
      </c>
      <c r="O414" s="64">
        <v>-2978070.884615384</v>
      </c>
      <c r="P414" s="64">
        <v>4713008.8700394686</v>
      </c>
      <c r="Q414" s="64">
        <f t="shared" si="116"/>
        <v>1734937.9854240846</v>
      </c>
      <c r="R414" s="64" t="str">
        <f t="shared" si="117"/>
        <v>No</v>
      </c>
      <c r="S414" s="65" t="str">
        <f t="shared" si="117"/>
        <v>Yes</v>
      </c>
      <c r="T414" s="66">
        <f>ROUND(INDEX(Summary!H:H,MATCH(H:H,Summary!A:A,0)),2)</f>
        <v>0.03</v>
      </c>
      <c r="U414" s="66">
        <f>ROUND(INDEX(Summary!I:I,MATCH(H:H,Summary!A:A,0)),2)</f>
        <v>0.21</v>
      </c>
      <c r="V414" s="67">
        <f t="shared" si="118"/>
        <v>116170.96658513206</v>
      </c>
      <c r="W414" s="67">
        <f t="shared" si="118"/>
        <v>464218.1013293193</v>
      </c>
      <c r="X414" s="64">
        <f t="shared" si="119"/>
        <v>580389.06791445136</v>
      </c>
      <c r="Y414" s="64" t="s">
        <v>163</v>
      </c>
      <c r="Z414" s="64" t="s">
        <v>163</v>
      </c>
      <c r="AA414" s="64" t="b">
        <f t="shared" si="124"/>
        <v>1</v>
      </c>
      <c r="AB414" s="64" t="str">
        <f t="shared" si="125"/>
        <v>No</v>
      </c>
      <c r="AC414" s="64" t="str">
        <f t="shared" si="125"/>
        <v>Yes</v>
      </c>
      <c r="AD414" s="64" t="str">
        <f t="shared" si="120"/>
        <v>Yes</v>
      </c>
      <c r="AE414" s="66">
        <f t="shared" si="126"/>
        <v>0</v>
      </c>
      <c r="AF414" s="66">
        <f t="shared" si="126"/>
        <v>1.34</v>
      </c>
      <c r="AG414" s="64">
        <f t="shared" si="127"/>
        <v>0</v>
      </c>
      <c r="AH414" s="64">
        <f t="shared" si="127"/>
        <v>2962153.5989585142</v>
      </c>
      <c r="AI414" s="64">
        <f t="shared" si="121"/>
        <v>2962153.5989585142</v>
      </c>
      <c r="AJ414" s="66">
        <v>0</v>
      </c>
      <c r="AK414" s="66">
        <v>1.1299999999999999</v>
      </c>
      <c r="AL414" s="64">
        <f t="shared" si="128"/>
        <v>0</v>
      </c>
      <c r="AM414" s="64">
        <f t="shared" si="128"/>
        <v>2497935.4976291945</v>
      </c>
      <c r="AN414" s="66">
        <f t="shared" si="129"/>
        <v>0.03</v>
      </c>
      <c r="AO414" s="66">
        <f t="shared" si="129"/>
        <v>1.3399999999999999</v>
      </c>
      <c r="AP414" s="68">
        <f>IFERROR(INDEX('Encounters and MCO Fees'!Q:Q,MATCH(A:A,'Encounters and MCO Fees'!G:G,0)),0)</f>
        <v>3078324.565543646</v>
      </c>
      <c r="AQ414" s="68">
        <f>IFERROR(INDEX('Encounters and MCO Fees'!R:R,MATCH(A:A,'Encounters and MCO Fees'!G:G,0)),0)</f>
        <v>190415.69158889778</v>
      </c>
      <c r="AR414" s="68">
        <f t="shared" si="122"/>
        <v>3268740.2571325437</v>
      </c>
      <c r="AS414" s="69">
        <f t="shared" si="123"/>
        <v>1307953.7264890163</v>
      </c>
      <c r="AT414" s="69">
        <f>AS414*INDEX('IGT Commitment Suggestions'!H:H,MATCH(G:G,'IGT Commitment Suggestions'!A:A,0))</f>
        <v>633540.49958134105</v>
      </c>
      <c r="AU414" s="105">
        <f t="shared" si="130"/>
        <v>125754.4</v>
      </c>
    </row>
    <row r="415" spans="1:47" x14ac:dyDescent="0.2">
      <c r="A415" s="60" t="s">
        <v>1424</v>
      </c>
      <c r="B415" s="61" t="s">
        <v>1424</v>
      </c>
      <c r="C415" s="61" t="s">
        <v>1425</v>
      </c>
      <c r="D415" s="62" t="s">
        <v>1425</v>
      </c>
      <c r="E415" s="63" t="s">
        <v>1426</v>
      </c>
      <c r="F415" s="75" t="s">
        <v>162</v>
      </c>
      <c r="G415" s="62" t="s">
        <v>34</v>
      </c>
      <c r="H415" s="62" t="str">
        <f t="shared" si="113"/>
        <v>Urban Travis</v>
      </c>
      <c r="I415" s="64">
        <f>INDEX('Encounters and MCO Fees'!N:N,MATCH(A:A,'Encounters and MCO Fees'!G:G,0))</f>
        <v>5448.4829911227916</v>
      </c>
      <c r="J415" s="64">
        <f>INDEX('Encounters and MCO Fees'!M:M,MATCH(A:A,'Encounters and MCO Fees'!G:G,0))</f>
        <v>62088.283513952658</v>
      </c>
      <c r="K415" s="64">
        <f t="shared" si="114"/>
        <v>67536.766505075444</v>
      </c>
      <c r="L415" s="64">
        <v>0</v>
      </c>
      <c r="M415" s="64">
        <v>0</v>
      </c>
      <c r="N415" s="64">
        <f t="shared" si="115"/>
        <v>0</v>
      </c>
      <c r="O415" s="64">
        <v>0</v>
      </c>
      <c r="P415" s="64">
        <v>0</v>
      </c>
      <c r="Q415" s="64">
        <f t="shared" si="116"/>
        <v>0</v>
      </c>
      <c r="R415" s="64" t="str">
        <f t="shared" si="117"/>
        <v>No</v>
      </c>
      <c r="S415" s="65" t="str">
        <f t="shared" si="117"/>
        <v>No</v>
      </c>
      <c r="T415" s="66">
        <f>ROUND(INDEX(Summary!H:H,MATCH(H:H,Summary!A:A,0)),2)</f>
        <v>0.4</v>
      </c>
      <c r="U415" s="66">
        <f>ROUND(INDEX(Summary!I:I,MATCH(H:H,Summary!A:A,0)),2)</f>
        <v>1.2</v>
      </c>
      <c r="V415" s="67">
        <f t="shared" si="118"/>
        <v>2179.3931964491167</v>
      </c>
      <c r="W415" s="67">
        <f t="shared" si="118"/>
        <v>74505.940216743184</v>
      </c>
      <c r="X415" s="64">
        <f t="shared" si="119"/>
        <v>76685.333413192304</v>
      </c>
      <c r="Y415" s="64" t="s">
        <v>163</v>
      </c>
      <c r="Z415" s="64" t="s">
        <v>163</v>
      </c>
      <c r="AA415" s="64" t="b">
        <f t="shared" si="124"/>
        <v>1</v>
      </c>
      <c r="AB415" s="64" t="str">
        <f t="shared" si="125"/>
        <v>No</v>
      </c>
      <c r="AC415" s="64" t="str">
        <f t="shared" si="125"/>
        <v>No</v>
      </c>
      <c r="AD415" s="64" t="str">
        <f t="shared" si="120"/>
        <v>No</v>
      </c>
      <c r="AE415" s="66">
        <f t="shared" si="126"/>
        <v>0</v>
      </c>
      <c r="AF415" s="66">
        <f t="shared" si="126"/>
        <v>0</v>
      </c>
      <c r="AG415" s="64">
        <f t="shared" si="127"/>
        <v>0</v>
      </c>
      <c r="AH415" s="64">
        <f t="shared" si="127"/>
        <v>0</v>
      </c>
      <c r="AI415" s="64">
        <f t="shared" si="121"/>
        <v>0</v>
      </c>
      <c r="AJ415" s="66">
        <v>0</v>
      </c>
      <c r="AK415" s="66">
        <v>0</v>
      </c>
      <c r="AL415" s="64">
        <f t="shared" si="128"/>
        <v>0</v>
      </c>
      <c r="AM415" s="64">
        <f t="shared" si="128"/>
        <v>0</v>
      </c>
      <c r="AN415" s="66">
        <f t="shared" si="129"/>
        <v>0.4</v>
      </c>
      <c r="AO415" s="66">
        <f t="shared" si="129"/>
        <v>1.2</v>
      </c>
      <c r="AP415" s="68">
        <f>IFERROR(INDEX('Encounters and MCO Fees'!Q:Q,MATCH(A:A,'Encounters and MCO Fees'!G:G,0)),0)</f>
        <v>76685.333413192304</v>
      </c>
      <c r="AQ415" s="68">
        <f>IFERROR(INDEX('Encounters and MCO Fees'!R:R,MATCH(A:A,'Encounters and MCO Fees'!G:G,0)),0)</f>
        <v>4740.0850112147418</v>
      </c>
      <c r="AR415" s="68">
        <f t="shared" si="122"/>
        <v>81425.418424407049</v>
      </c>
      <c r="AS415" s="69">
        <f t="shared" si="123"/>
        <v>32581.566928342243</v>
      </c>
      <c r="AT415" s="69">
        <f>AS415*INDEX('IGT Commitment Suggestions'!H:H,MATCH(G:G,'IGT Commitment Suggestions'!A:A,0))</f>
        <v>15972.934787183754</v>
      </c>
      <c r="AU415" s="105">
        <f t="shared" si="130"/>
        <v>3170.54</v>
      </c>
    </row>
    <row r="416" spans="1:47" x14ac:dyDescent="0.2">
      <c r="A416" s="60" t="s">
        <v>1427</v>
      </c>
      <c r="B416" s="61" t="s">
        <v>1427</v>
      </c>
      <c r="C416" s="61" t="s">
        <v>1428</v>
      </c>
      <c r="D416" s="62" t="s">
        <v>1428</v>
      </c>
      <c r="E416" s="63" t="s">
        <v>1429</v>
      </c>
      <c r="F416" s="62" t="s">
        <v>162</v>
      </c>
      <c r="G416" s="62" t="s">
        <v>31</v>
      </c>
      <c r="H416" s="62" t="str">
        <f t="shared" si="113"/>
        <v>Urban MRSA West</v>
      </c>
      <c r="I416" s="64">
        <f>INDEX('Encounters and MCO Fees'!N:N,MATCH(A:A,'Encounters and MCO Fees'!G:G,0))</f>
        <v>12514552.55434793</v>
      </c>
      <c r="J416" s="64">
        <f>INDEX('Encounters and MCO Fees'!M:M,MATCH(A:A,'Encounters and MCO Fees'!G:G,0))</f>
        <v>7541650.3955724193</v>
      </c>
      <c r="K416" s="64">
        <f t="shared" si="114"/>
        <v>20056202.949920349</v>
      </c>
      <c r="L416" s="64">
        <v>3518501.8515047207</v>
      </c>
      <c r="M416" s="64">
        <v>3115562.1585134426</v>
      </c>
      <c r="N416" s="64">
        <f t="shared" si="115"/>
        <v>6634064.0100181634</v>
      </c>
      <c r="O416" s="64">
        <v>25695814.134461999</v>
      </c>
      <c r="P416" s="64">
        <v>6350407.111242271</v>
      </c>
      <c r="Q416" s="64">
        <f t="shared" si="116"/>
        <v>32046221.245704271</v>
      </c>
      <c r="R416" s="64" t="str">
        <f t="shared" si="117"/>
        <v>Yes</v>
      </c>
      <c r="S416" s="65" t="str">
        <f t="shared" si="117"/>
        <v>Yes</v>
      </c>
      <c r="T416" s="66">
        <f>ROUND(INDEX(Summary!H:H,MATCH(H:H,Summary!A:A,0)),2)</f>
        <v>0.4</v>
      </c>
      <c r="U416" s="66">
        <f>ROUND(INDEX(Summary!I:I,MATCH(H:H,Summary!A:A,0)),2)</f>
        <v>0.93</v>
      </c>
      <c r="V416" s="67">
        <f t="shared" si="118"/>
        <v>5005821.0217391727</v>
      </c>
      <c r="W416" s="67">
        <f t="shared" si="118"/>
        <v>7013734.8678823505</v>
      </c>
      <c r="X416" s="64">
        <f t="shared" si="119"/>
        <v>12019555.889621522</v>
      </c>
      <c r="Y416" s="64" t="s">
        <v>163</v>
      </c>
      <c r="Z416" s="64" t="s">
        <v>163</v>
      </c>
      <c r="AA416" s="64" t="b">
        <f t="shared" si="124"/>
        <v>1</v>
      </c>
      <c r="AB416" s="64" t="str">
        <f t="shared" si="125"/>
        <v>Yes</v>
      </c>
      <c r="AC416" s="64" t="str">
        <f t="shared" si="125"/>
        <v>No</v>
      </c>
      <c r="AD416" s="64" t="str">
        <f t="shared" si="120"/>
        <v>Yes</v>
      </c>
      <c r="AE416" s="66">
        <f t="shared" si="126"/>
        <v>1.1499999999999999</v>
      </c>
      <c r="AF416" s="66">
        <f t="shared" si="126"/>
        <v>0</v>
      </c>
      <c r="AG416" s="64">
        <f t="shared" si="127"/>
        <v>14391735.437500119</v>
      </c>
      <c r="AH416" s="64">
        <f t="shared" si="127"/>
        <v>0</v>
      </c>
      <c r="AI416" s="64">
        <f t="shared" si="121"/>
        <v>14391735.437500119</v>
      </c>
      <c r="AJ416" s="66">
        <v>1.1499999999999999</v>
      </c>
      <c r="AK416" s="66">
        <v>0</v>
      </c>
      <c r="AL416" s="64">
        <f t="shared" si="128"/>
        <v>14391735.437500119</v>
      </c>
      <c r="AM416" s="64">
        <f t="shared" si="128"/>
        <v>0</v>
      </c>
      <c r="AN416" s="66">
        <f t="shared" si="129"/>
        <v>1.5499999999999998</v>
      </c>
      <c r="AO416" s="66">
        <f t="shared" si="129"/>
        <v>0.93</v>
      </c>
      <c r="AP416" s="68">
        <f>IFERROR(INDEX('Encounters and MCO Fees'!Q:Q,MATCH(A:A,'Encounters and MCO Fees'!G:G,0)),0)</f>
        <v>26411291.327121638</v>
      </c>
      <c r="AQ416" s="68">
        <f>IFERROR(INDEX('Encounters and MCO Fees'!R:R,MATCH(A:A,'Encounters and MCO Fees'!G:G,0)),0)</f>
        <v>1638677.4758582488</v>
      </c>
      <c r="AR416" s="68">
        <f t="shared" si="122"/>
        <v>28049968.802979887</v>
      </c>
      <c r="AS416" s="69">
        <f t="shared" si="123"/>
        <v>11223914.516824374</v>
      </c>
      <c r="AT416" s="69">
        <f>AS416*INDEX('IGT Commitment Suggestions'!H:H,MATCH(G:G,'IGT Commitment Suggestions'!A:A,0))</f>
        <v>5436587.1408424731</v>
      </c>
      <c r="AU416" s="105">
        <f t="shared" si="130"/>
        <v>1079133.45</v>
      </c>
    </row>
    <row r="417" spans="1:47" ht="23.25" x14ac:dyDescent="0.2">
      <c r="A417" s="60" t="s">
        <v>1430</v>
      </c>
      <c r="B417" s="60" t="s">
        <v>1430</v>
      </c>
      <c r="C417" s="61" t="s">
        <v>1431</v>
      </c>
      <c r="D417" s="73" t="s">
        <v>1431</v>
      </c>
      <c r="E417" s="63" t="s">
        <v>1432</v>
      </c>
      <c r="F417" s="76" t="s">
        <v>162</v>
      </c>
      <c r="G417" s="76" t="s">
        <v>24</v>
      </c>
      <c r="H417" s="62" t="str">
        <f t="shared" si="113"/>
        <v>Urban El Paso</v>
      </c>
      <c r="I417" s="64">
        <f>INDEX('Encounters and MCO Fees'!N:N,MATCH(A:A,'Encounters and MCO Fees'!G:G,0))</f>
        <v>43427.964731976492</v>
      </c>
      <c r="J417" s="64">
        <f>INDEX('Encounters and MCO Fees'!M:M,MATCH(A:A,'Encounters and MCO Fees'!G:G,0))</f>
        <v>4242041.3776363917</v>
      </c>
      <c r="K417" s="64">
        <f t="shared" si="114"/>
        <v>4285469.3423683681</v>
      </c>
      <c r="L417" s="64">
        <v>31033.293653182242</v>
      </c>
      <c r="M417" s="64">
        <v>-1003216.7655514954</v>
      </c>
      <c r="N417" s="64">
        <f t="shared" si="115"/>
        <v>-972183.47189831315</v>
      </c>
      <c r="O417" s="64">
        <v>50563.749002411801</v>
      </c>
      <c r="P417" s="64">
        <v>2229006.4134599012</v>
      </c>
      <c r="Q417" s="64">
        <f t="shared" si="116"/>
        <v>2279570.1624623132</v>
      </c>
      <c r="R417" s="64" t="str">
        <f t="shared" si="117"/>
        <v>Yes</v>
      </c>
      <c r="S417" s="65" t="str">
        <f t="shared" si="117"/>
        <v>Yes</v>
      </c>
      <c r="T417" s="66">
        <f>ROUND(INDEX(Summary!H:H,MATCH(H:H,Summary!A:A,0)),2)</f>
        <v>0.11</v>
      </c>
      <c r="U417" s="66">
        <f>ROUND(INDEX(Summary!I:I,MATCH(H:H,Summary!A:A,0)),2)</f>
        <v>0.56000000000000005</v>
      </c>
      <c r="V417" s="67">
        <f t="shared" si="118"/>
        <v>4777.076120517414</v>
      </c>
      <c r="W417" s="67">
        <f t="shared" si="118"/>
        <v>2375543.1714763795</v>
      </c>
      <c r="X417" s="64">
        <f t="shared" si="119"/>
        <v>2380320.2475968967</v>
      </c>
      <c r="Y417" s="64" t="s">
        <v>163</v>
      </c>
      <c r="Z417" s="64" t="s">
        <v>163</v>
      </c>
      <c r="AA417" s="64" t="b">
        <f t="shared" si="124"/>
        <v>1</v>
      </c>
      <c r="AB417" s="64" t="str">
        <f t="shared" si="125"/>
        <v>Yes</v>
      </c>
      <c r="AC417" s="64" t="str">
        <f t="shared" si="125"/>
        <v>No</v>
      </c>
      <c r="AD417" s="64" t="str">
        <f t="shared" si="120"/>
        <v>Yes</v>
      </c>
      <c r="AE417" s="66">
        <f t="shared" si="126"/>
        <v>0.73</v>
      </c>
      <c r="AF417" s="66">
        <f t="shared" si="126"/>
        <v>0</v>
      </c>
      <c r="AG417" s="64">
        <f t="shared" si="127"/>
        <v>31702.414254342839</v>
      </c>
      <c r="AH417" s="64">
        <f t="shared" si="127"/>
        <v>0</v>
      </c>
      <c r="AI417" s="64">
        <f t="shared" si="121"/>
        <v>31702.414254342839</v>
      </c>
      <c r="AJ417" s="66">
        <v>0.71</v>
      </c>
      <c r="AK417" s="66">
        <v>0</v>
      </c>
      <c r="AL417" s="64">
        <f t="shared" si="128"/>
        <v>30833.854959703309</v>
      </c>
      <c r="AM417" s="64">
        <f t="shared" si="128"/>
        <v>0</v>
      </c>
      <c r="AN417" s="66">
        <f t="shared" si="129"/>
        <v>0.82</v>
      </c>
      <c r="AO417" s="66">
        <f t="shared" si="129"/>
        <v>0.56000000000000005</v>
      </c>
      <c r="AP417" s="68">
        <f>IFERROR(INDEX('Encounters and MCO Fees'!Q:Q,MATCH(A:A,'Encounters and MCO Fees'!G:G,0)),0)</f>
        <v>2411154.1025566002</v>
      </c>
      <c r="AQ417" s="68">
        <f>IFERROR(INDEX('Encounters and MCO Fees'!R:R,MATCH(A:A,'Encounters and MCO Fees'!G:G,0)),0)</f>
        <v>148213.47605808059</v>
      </c>
      <c r="AR417" s="68">
        <f t="shared" si="122"/>
        <v>2559367.578614681</v>
      </c>
      <c r="AS417" s="69">
        <f t="shared" si="123"/>
        <v>1024105.3429068787</v>
      </c>
      <c r="AT417" s="69">
        <f>AS417*INDEX('IGT Commitment Suggestions'!H:H,MATCH(G:G,'IGT Commitment Suggestions'!A:A,0))</f>
        <v>503019.70987782051</v>
      </c>
      <c r="AU417" s="105">
        <f t="shared" si="130"/>
        <v>99846.720000000001</v>
      </c>
    </row>
    <row r="418" spans="1:47" ht="23.25" x14ac:dyDescent="0.2">
      <c r="A418" s="60" t="s">
        <v>1433</v>
      </c>
      <c r="B418" s="60" t="s">
        <v>1433</v>
      </c>
      <c r="C418" s="61" t="s">
        <v>1434</v>
      </c>
      <c r="D418" s="73" t="s">
        <v>1434</v>
      </c>
      <c r="E418" s="63" t="s">
        <v>1435</v>
      </c>
      <c r="F418" s="76" t="s">
        <v>162</v>
      </c>
      <c r="G418" s="76" t="s">
        <v>22</v>
      </c>
      <c r="H418" s="62" t="str">
        <f t="shared" si="113"/>
        <v>Urban Bexar</v>
      </c>
      <c r="I418" s="64">
        <f>INDEX('Encounters and MCO Fees'!N:N,MATCH(A:A,'Encounters and MCO Fees'!G:G,0))</f>
        <v>161329.35392706923</v>
      </c>
      <c r="J418" s="64">
        <f>INDEX('Encounters and MCO Fees'!M:M,MATCH(A:A,'Encounters and MCO Fees'!G:G,0))</f>
        <v>4639891.7643780345</v>
      </c>
      <c r="K418" s="64">
        <f t="shared" si="114"/>
        <v>4801221.1183051039</v>
      </c>
      <c r="L418" s="64">
        <v>235785.89281240912</v>
      </c>
      <c r="M418" s="64">
        <v>1637242.3765088278</v>
      </c>
      <c r="N418" s="64">
        <f t="shared" si="115"/>
        <v>1873028.269321237</v>
      </c>
      <c r="O418" s="64">
        <v>348502.15617577778</v>
      </c>
      <c r="P418" s="64">
        <v>5606761.2437699288</v>
      </c>
      <c r="Q418" s="64">
        <f t="shared" si="116"/>
        <v>5955263.3999457061</v>
      </c>
      <c r="R418" s="64" t="str">
        <f t="shared" si="117"/>
        <v>Yes</v>
      </c>
      <c r="S418" s="65" t="str">
        <f t="shared" si="117"/>
        <v>Yes</v>
      </c>
      <c r="T418" s="66">
        <f>ROUND(INDEX(Summary!H:H,MATCH(H:H,Summary!A:A,0)),2)</f>
        <v>0.49</v>
      </c>
      <c r="U418" s="66">
        <f>ROUND(INDEX(Summary!I:I,MATCH(H:H,Summary!A:A,0)),2)</f>
        <v>0.56999999999999995</v>
      </c>
      <c r="V418" s="67">
        <f t="shared" si="118"/>
        <v>79051.383424263913</v>
      </c>
      <c r="W418" s="67">
        <f t="shared" si="118"/>
        <v>2644738.3056954793</v>
      </c>
      <c r="X418" s="64">
        <f t="shared" si="119"/>
        <v>2723789.6891197432</v>
      </c>
      <c r="Y418" s="64" t="s">
        <v>163</v>
      </c>
      <c r="Z418" s="64" t="s">
        <v>163</v>
      </c>
      <c r="AA418" s="64" t="b">
        <f t="shared" si="124"/>
        <v>1</v>
      </c>
      <c r="AB418" s="64" t="str">
        <f t="shared" si="125"/>
        <v>Yes</v>
      </c>
      <c r="AC418" s="64" t="str">
        <f t="shared" si="125"/>
        <v>Yes</v>
      </c>
      <c r="AD418" s="64" t="str">
        <f t="shared" si="120"/>
        <v>Yes</v>
      </c>
      <c r="AE418" s="66">
        <f t="shared" si="126"/>
        <v>1.1599999999999999</v>
      </c>
      <c r="AF418" s="66">
        <f t="shared" si="126"/>
        <v>0.44</v>
      </c>
      <c r="AG418" s="64">
        <f t="shared" si="127"/>
        <v>187142.05055540029</v>
      </c>
      <c r="AH418" s="64">
        <f t="shared" si="127"/>
        <v>2041552.3763263351</v>
      </c>
      <c r="AI418" s="64">
        <f t="shared" si="121"/>
        <v>2228694.4268817352</v>
      </c>
      <c r="AJ418" s="66">
        <v>0.95</v>
      </c>
      <c r="AK418" s="66">
        <v>0.2</v>
      </c>
      <c r="AL418" s="64">
        <f t="shared" si="128"/>
        <v>153262.88623071575</v>
      </c>
      <c r="AM418" s="64">
        <f t="shared" si="128"/>
        <v>927978.35287560697</v>
      </c>
      <c r="AN418" s="66">
        <f t="shared" si="129"/>
        <v>1.44</v>
      </c>
      <c r="AO418" s="66">
        <f t="shared" si="129"/>
        <v>0.77</v>
      </c>
      <c r="AP418" s="68">
        <f>IFERROR(INDEX('Encounters and MCO Fees'!Q:Q,MATCH(A:A,'Encounters and MCO Fees'!G:G,0)),0)</f>
        <v>3805030.9282260663</v>
      </c>
      <c r="AQ418" s="68">
        <f>IFERROR(INDEX('Encounters and MCO Fees'!R:R,MATCH(A:A,'Encounters and MCO Fees'!G:G,0)),0)</f>
        <v>234653.16797537147</v>
      </c>
      <c r="AR418" s="68">
        <f t="shared" si="122"/>
        <v>4039684.0962014375</v>
      </c>
      <c r="AS418" s="69">
        <f t="shared" si="123"/>
        <v>1616439.1942540435</v>
      </c>
      <c r="AT418" s="69">
        <f>AS418*INDEX('IGT Commitment Suggestions'!H:H,MATCH(G:G,'IGT Commitment Suggestions'!A:A,0))</f>
        <v>706591.48522890487</v>
      </c>
      <c r="AU418" s="105">
        <f t="shared" si="130"/>
        <v>140254.63</v>
      </c>
    </row>
    <row r="419" spans="1:47" x14ac:dyDescent="0.2">
      <c r="A419" s="60" t="s">
        <v>1436</v>
      </c>
      <c r="B419" s="60" t="s">
        <v>1437</v>
      </c>
      <c r="C419" s="61" t="s">
        <v>1438</v>
      </c>
      <c r="D419" s="73" t="s">
        <v>1438</v>
      </c>
      <c r="E419" s="63" t="s">
        <v>1439</v>
      </c>
      <c r="F419" s="76" t="s">
        <v>162</v>
      </c>
      <c r="G419" s="76" t="s">
        <v>30</v>
      </c>
      <c r="H419" s="62" t="str">
        <f t="shared" si="113"/>
        <v>Urban MRSA Northeast</v>
      </c>
      <c r="I419" s="64">
        <f>INDEX('Encounters and MCO Fees'!N:N,MATCH(A:A,'Encounters and MCO Fees'!G:G,0))</f>
        <v>2306596.2350422353</v>
      </c>
      <c r="J419" s="64">
        <f>INDEX('Encounters and MCO Fees'!M:M,MATCH(A:A,'Encounters and MCO Fees'!G:G,0))</f>
        <v>952493.61226236937</v>
      </c>
      <c r="K419" s="64">
        <f t="shared" si="114"/>
        <v>3259089.8473046049</v>
      </c>
      <c r="L419" s="64">
        <v>1327772.9060779279</v>
      </c>
      <c r="M419" s="64">
        <v>1287305.0254181037</v>
      </c>
      <c r="N419" s="64">
        <f t="shared" si="115"/>
        <v>2615077.9314960316</v>
      </c>
      <c r="O419" s="64">
        <v>4698138.3232145179</v>
      </c>
      <c r="P419" s="64">
        <v>1728466.9728566613</v>
      </c>
      <c r="Q419" s="64">
        <f t="shared" si="116"/>
        <v>6426605.2960711792</v>
      </c>
      <c r="R419" s="64" t="str">
        <f t="shared" si="117"/>
        <v>Yes</v>
      </c>
      <c r="S419" s="65" t="str">
        <f t="shared" si="117"/>
        <v>Yes</v>
      </c>
      <c r="T419" s="66">
        <f>ROUND(INDEX(Summary!H:H,MATCH(H:H,Summary!A:A,0)),2)</f>
        <v>0.6</v>
      </c>
      <c r="U419" s="66">
        <f>ROUND(INDEX(Summary!I:I,MATCH(H:H,Summary!A:A,0)),2)</f>
        <v>1.22</v>
      </c>
      <c r="V419" s="67">
        <f t="shared" si="118"/>
        <v>1383957.7410253412</v>
      </c>
      <c r="W419" s="67">
        <f t="shared" si="118"/>
        <v>1162042.2069600907</v>
      </c>
      <c r="X419" s="64">
        <f t="shared" si="119"/>
        <v>2545999.9479854321</v>
      </c>
      <c r="Y419" s="64" t="s">
        <v>163</v>
      </c>
      <c r="Z419" s="64" t="s">
        <v>163</v>
      </c>
      <c r="AA419" s="64" t="b">
        <f t="shared" si="124"/>
        <v>1</v>
      </c>
      <c r="AB419" s="64" t="str">
        <f t="shared" si="125"/>
        <v>Yes</v>
      </c>
      <c r="AC419" s="64" t="str">
        <f t="shared" si="125"/>
        <v>Yes</v>
      </c>
      <c r="AD419" s="64" t="str">
        <f t="shared" si="120"/>
        <v>Yes</v>
      </c>
      <c r="AE419" s="66">
        <f t="shared" si="126"/>
        <v>1</v>
      </c>
      <c r="AF419" s="66">
        <f t="shared" si="126"/>
        <v>0.41</v>
      </c>
      <c r="AG419" s="64">
        <f t="shared" si="127"/>
        <v>2306596.2350422353</v>
      </c>
      <c r="AH419" s="64">
        <f t="shared" si="127"/>
        <v>390522.38102757139</v>
      </c>
      <c r="AI419" s="64">
        <f t="shared" si="121"/>
        <v>2697118.6160698067</v>
      </c>
      <c r="AJ419" s="66">
        <v>1</v>
      </c>
      <c r="AK419" s="66">
        <v>0.39</v>
      </c>
      <c r="AL419" s="64">
        <f t="shared" si="128"/>
        <v>2306596.2350422353</v>
      </c>
      <c r="AM419" s="64">
        <f t="shared" si="128"/>
        <v>371472.50878232409</v>
      </c>
      <c r="AN419" s="66">
        <f t="shared" si="129"/>
        <v>1.6</v>
      </c>
      <c r="AO419" s="66">
        <f t="shared" si="129"/>
        <v>1.6099999999999999</v>
      </c>
      <c r="AP419" s="68">
        <f>IFERROR(INDEX('Encounters and MCO Fees'!Q:Q,MATCH(A:A,'Encounters and MCO Fees'!G:G,0)),0)</f>
        <v>5224068.6918099914</v>
      </c>
      <c r="AQ419" s="68">
        <f>IFERROR(INDEX('Encounters and MCO Fees'!R:R,MATCH(A:A,'Encounters and MCO Fees'!G:G,0)),0)</f>
        <v>326826.82268468733</v>
      </c>
      <c r="AR419" s="68">
        <f t="shared" si="122"/>
        <v>5550895.5144946789</v>
      </c>
      <c r="AS419" s="69">
        <f t="shared" si="123"/>
        <v>2221135.3311699014</v>
      </c>
      <c r="AT419" s="69">
        <f>AS419*INDEX('IGT Commitment Suggestions'!H:H,MATCH(G:G,'IGT Commitment Suggestions'!A:A,0))</f>
        <v>1086184.9924728035</v>
      </c>
      <c r="AU419" s="105">
        <f t="shared" si="130"/>
        <v>215601.91</v>
      </c>
    </row>
    <row r="420" spans="1:47" x14ac:dyDescent="0.2">
      <c r="A420" s="60" t="s">
        <v>1440</v>
      </c>
      <c r="B420" s="60" t="s">
        <v>1440</v>
      </c>
      <c r="C420" s="61" t="s">
        <v>1441</v>
      </c>
      <c r="D420" s="73" t="s">
        <v>1441</v>
      </c>
      <c r="E420" s="63" t="s">
        <v>1442</v>
      </c>
      <c r="F420" s="76" t="s">
        <v>162</v>
      </c>
      <c r="G420" s="76" t="s">
        <v>23</v>
      </c>
      <c r="H420" s="62" t="str">
        <f t="shared" si="113"/>
        <v>Urban Dallas</v>
      </c>
      <c r="I420" s="64">
        <f>INDEX('Encounters and MCO Fees'!N:N,MATCH(A:A,'Encounters and MCO Fees'!G:G,0))</f>
        <v>858830.5912357606</v>
      </c>
      <c r="J420" s="64">
        <f>INDEX('Encounters and MCO Fees'!M:M,MATCH(A:A,'Encounters and MCO Fees'!G:G,0))</f>
        <v>682486.84108334908</v>
      </c>
      <c r="K420" s="64">
        <f t="shared" si="114"/>
        <v>1541317.4323191098</v>
      </c>
      <c r="L420" s="64">
        <v>582900.34977808129</v>
      </c>
      <c r="M420" s="64">
        <v>932736.13026533881</v>
      </c>
      <c r="N420" s="64">
        <f t="shared" si="115"/>
        <v>1515636.4800434201</v>
      </c>
      <c r="O420" s="64">
        <v>340733.20688892226</v>
      </c>
      <c r="P420" s="64">
        <v>944062.15339702088</v>
      </c>
      <c r="Q420" s="64">
        <f t="shared" si="116"/>
        <v>1284795.3602859431</v>
      </c>
      <c r="R420" s="64" t="str">
        <f t="shared" si="117"/>
        <v>Yes</v>
      </c>
      <c r="S420" s="65" t="str">
        <f t="shared" si="117"/>
        <v>Yes</v>
      </c>
      <c r="T420" s="66">
        <f>ROUND(INDEX(Summary!H:H,MATCH(H:H,Summary!A:A,0)),2)</f>
        <v>0.68</v>
      </c>
      <c r="U420" s="66">
        <f>ROUND(INDEX(Summary!I:I,MATCH(H:H,Summary!A:A,0)),2)</f>
        <v>0.39</v>
      </c>
      <c r="V420" s="67">
        <f t="shared" si="118"/>
        <v>584004.80204031721</v>
      </c>
      <c r="W420" s="67">
        <f t="shared" si="118"/>
        <v>266169.86802250613</v>
      </c>
      <c r="X420" s="64">
        <f t="shared" si="119"/>
        <v>850174.67006282334</v>
      </c>
      <c r="Y420" s="64" t="s">
        <v>163</v>
      </c>
      <c r="Z420" s="64" t="s">
        <v>163</v>
      </c>
      <c r="AA420" s="64" t="b">
        <f t="shared" si="124"/>
        <v>1</v>
      </c>
      <c r="AB420" s="64" t="str">
        <f t="shared" si="125"/>
        <v>No</v>
      </c>
      <c r="AC420" s="64" t="str">
        <f t="shared" si="125"/>
        <v>Yes</v>
      </c>
      <c r="AD420" s="64" t="str">
        <f t="shared" si="120"/>
        <v>Yes</v>
      </c>
      <c r="AE420" s="66">
        <f t="shared" si="126"/>
        <v>0</v>
      </c>
      <c r="AF420" s="66">
        <f t="shared" si="126"/>
        <v>0.69</v>
      </c>
      <c r="AG420" s="64">
        <f t="shared" si="127"/>
        <v>0</v>
      </c>
      <c r="AH420" s="64">
        <f t="shared" si="127"/>
        <v>470915.92034751084</v>
      </c>
      <c r="AI420" s="64">
        <f t="shared" si="121"/>
        <v>470915.92034751084</v>
      </c>
      <c r="AJ420" s="66">
        <v>0</v>
      </c>
      <c r="AK420" s="66">
        <v>0.69</v>
      </c>
      <c r="AL420" s="64">
        <f t="shared" si="128"/>
        <v>0</v>
      </c>
      <c r="AM420" s="64">
        <f t="shared" si="128"/>
        <v>470915.92034751084</v>
      </c>
      <c r="AN420" s="66">
        <f t="shared" si="129"/>
        <v>0.68</v>
      </c>
      <c r="AO420" s="66">
        <f t="shared" si="129"/>
        <v>1.08</v>
      </c>
      <c r="AP420" s="68">
        <f>IFERROR(INDEX('Encounters and MCO Fees'!Q:Q,MATCH(A:A,'Encounters and MCO Fees'!G:G,0)),0)</f>
        <v>1321090.5904103343</v>
      </c>
      <c r="AQ420" s="68">
        <f>IFERROR(INDEX('Encounters and MCO Fees'!R:R,MATCH(A:A,'Encounters and MCO Fees'!G:G,0)),0)</f>
        <v>83209.810730886442</v>
      </c>
      <c r="AR420" s="68">
        <f t="shared" si="122"/>
        <v>1404300.4011412207</v>
      </c>
      <c r="AS420" s="69">
        <f t="shared" si="123"/>
        <v>561916.76251264813</v>
      </c>
      <c r="AT420" s="69">
        <f>AS420*INDEX('IGT Commitment Suggestions'!H:H,MATCH(G:G,'IGT Commitment Suggestions'!A:A,0))</f>
        <v>276273.3123075894</v>
      </c>
      <c r="AU420" s="105">
        <f t="shared" si="130"/>
        <v>54838.77</v>
      </c>
    </row>
    <row r="421" spans="1:47" x14ac:dyDescent="0.2">
      <c r="A421" s="60" t="s">
        <v>1443</v>
      </c>
      <c r="B421" s="60" t="s">
        <v>1443</v>
      </c>
      <c r="C421" s="61" t="s">
        <v>1444</v>
      </c>
      <c r="D421" s="73" t="s">
        <v>1444</v>
      </c>
      <c r="E421" s="63" t="s">
        <v>1445</v>
      </c>
      <c r="F421" s="76" t="s">
        <v>173</v>
      </c>
      <c r="G421" s="76" t="s">
        <v>23</v>
      </c>
      <c r="H421" s="62" t="s">
        <v>62</v>
      </c>
      <c r="I421" s="64">
        <f>INDEX('Encounters and MCO Fees'!N:N,MATCH(A:A,'Encounters and MCO Fees'!G:G,0))</f>
        <v>3652273.3970650001</v>
      </c>
      <c r="J421" s="64">
        <f>INDEX('Encounters and MCO Fees'!M:M,MATCH(A:A,'Encounters and MCO Fees'!G:G,0))</f>
        <v>1381117.6180676762</v>
      </c>
      <c r="K421" s="64">
        <f t="shared" si="114"/>
        <v>5033391.0151326768</v>
      </c>
      <c r="L421" s="64">
        <v>-889951.60110060172</v>
      </c>
      <c r="M421" s="64">
        <v>-48570.714586111601</v>
      </c>
      <c r="N421" s="64">
        <f t="shared" si="115"/>
        <v>-938522.31568671332</v>
      </c>
      <c r="O421" s="64">
        <v>408719.708300767</v>
      </c>
      <c r="P421" s="64">
        <v>978833.14653850673</v>
      </c>
      <c r="Q421" s="64">
        <f t="shared" si="116"/>
        <v>1387552.8548392737</v>
      </c>
      <c r="R421" s="64" t="str">
        <f t="shared" si="117"/>
        <v>Yes</v>
      </c>
      <c r="S421" s="65" t="str">
        <f t="shared" si="117"/>
        <v>Yes</v>
      </c>
      <c r="T421" s="66">
        <f>ROUND(INDEX(Summary!H:H,MATCH(H:H,Summary!A:A,0)),2)</f>
        <v>0.59</v>
      </c>
      <c r="U421" s="66">
        <f>ROUND(INDEX(Summary!I:I,MATCH(H:H,Summary!A:A,0)),2)</f>
        <v>0</v>
      </c>
      <c r="V421" s="67">
        <f t="shared" si="118"/>
        <v>2154841.3042683499</v>
      </c>
      <c r="W421" s="67">
        <f t="shared" si="118"/>
        <v>0</v>
      </c>
      <c r="X421" s="64">
        <f t="shared" si="119"/>
        <v>2154841.3042683499</v>
      </c>
      <c r="Y421" s="64" t="s">
        <v>163</v>
      </c>
      <c r="Z421" s="64" t="s">
        <v>163</v>
      </c>
      <c r="AA421" s="64" t="b">
        <f t="shared" si="124"/>
        <v>1</v>
      </c>
      <c r="AB421" s="64" t="str">
        <f t="shared" si="125"/>
        <v>No</v>
      </c>
      <c r="AC421" s="64" t="str">
        <f t="shared" si="125"/>
        <v>Yes</v>
      </c>
      <c r="AD421" s="64" t="str">
        <f t="shared" si="120"/>
        <v>Yes</v>
      </c>
      <c r="AE421" s="66">
        <f t="shared" si="126"/>
        <v>0</v>
      </c>
      <c r="AF421" s="66">
        <f t="shared" si="126"/>
        <v>0.49</v>
      </c>
      <c r="AG421" s="64">
        <f t="shared" si="127"/>
        <v>0</v>
      </c>
      <c r="AH421" s="64">
        <f t="shared" si="127"/>
        <v>676747.63285316131</v>
      </c>
      <c r="AI421" s="64">
        <f t="shared" si="121"/>
        <v>676747.63285316131</v>
      </c>
      <c r="AJ421" s="66">
        <v>0</v>
      </c>
      <c r="AK421" s="66">
        <v>0.49</v>
      </c>
      <c r="AL421" s="64">
        <f t="shared" si="128"/>
        <v>0</v>
      </c>
      <c r="AM421" s="64">
        <f t="shared" si="128"/>
        <v>676747.63285316131</v>
      </c>
      <c r="AN421" s="66">
        <f t="shared" si="129"/>
        <v>0.59</v>
      </c>
      <c r="AO421" s="66">
        <f t="shared" si="129"/>
        <v>0.49</v>
      </c>
      <c r="AP421" s="68">
        <f>IFERROR(INDEX('Encounters and MCO Fees'!Q:Q,MATCH(A:A,'Encounters and MCO Fees'!G:G,0)),0)</f>
        <v>2831588.9371215114</v>
      </c>
      <c r="AQ421" s="68">
        <f>IFERROR(INDEX('Encounters and MCO Fees'!R:R,MATCH(A:A,'Encounters and MCO Fees'!G:G,0)),0)</f>
        <v>172751.01188706854</v>
      </c>
      <c r="AR421" s="68">
        <f t="shared" si="122"/>
        <v>3004339.9490085798</v>
      </c>
      <c r="AS421" s="69">
        <f t="shared" si="123"/>
        <v>1202156.5871962933</v>
      </c>
      <c r="AT421" s="69">
        <f>AS421*INDEX('IGT Commitment Suggestions'!H:H,MATCH(G:G,'IGT Commitment Suggestions'!A:A,0))</f>
        <v>591055.12491208455</v>
      </c>
      <c r="AU421" s="105">
        <f t="shared" si="130"/>
        <v>117321.28</v>
      </c>
    </row>
    <row r="422" spans="1:47" x14ac:dyDescent="0.2">
      <c r="A422" s="60" t="s">
        <v>1446</v>
      </c>
      <c r="B422" s="60" t="s">
        <v>1446</v>
      </c>
      <c r="C422" s="61" t="s">
        <v>1447</v>
      </c>
      <c r="D422" s="60" t="s">
        <v>1447</v>
      </c>
      <c r="E422" s="63" t="s">
        <v>1448</v>
      </c>
      <c r="F422" s="76" t="s">
        <v>162</v>
      </c>
      <c r="G422" s="76" t="s">
        <v>33</v>
      </c>
      <c r="H422" s="62" t="s">
        <v>63</v>
      </c>
      <c r="I422" s="64">
        <f>INDEX('Encounters and MCO Fees'!N:N,MATCH(A:A,'Encounters and MCO Fees'!G:G,0))</f>
        <v>0</v>
      </c>
      <c r="J422" s="64">
        <f>INDEX('Encounters and MCO Fees'!M:M,MATCH(A:A,'Encounters and MCO Fees'!G:G,0))</f>
        <v>445662.23207968537</v>
      </c>
      <c r="K422" s="64">
        <f t="shared" si="114"/>
        <v>445662.23207968537</v>
      </c>
      <c r="L422" s="64">
        <v>28329.105905276243</v>
      </c>
      <c r="M422" s="64">
        <v>130155.61622009554</v>
      </c>
      <c r="N422" s="64">
        <f t="shared" si="115"/>
        <v>158484.7221253718</v>
      </c>
      <c r="O422" s="64">
        <v>44215.736507553709</v>
      </c>
      <c r="P422" s="64">
        <v>915091.77042524726</v>
      </c>
      <c r="Q422" s="64">
        <f t="shared" si="116"/>
        <v>959307.50693280098</v>
      </c>
      <c r="R422" s="64" t="str">
        <f t="shared" ref="R422:S422" si="131">IF(O422&gt;0,"Yes","No")</f>
        <v>Yes</v>
      </c>
      <c r="S422" s="65" t="str">
        <f t="shared" si="131"/>
        <v>Yes</v>
      </c>
      <c r="T422" s="66">
        <f>ROUND(INDEX(Summary!H:H,MATCH(H:H,Summary!A:A,0)),2)</f>
        <v>0.77</v>
      </c>
      <c r="U422" s="66">
        <f>ROUND(INDEX(Summary!I:I,MATCH(H:H,Summary!A:A,0)),2)</f>
        <v>0.66</v>
      </c>
      <c r="V422" s="67">
        <f t="shared" ref="V422:W422" si="132">+T422*I422</f>
        <v>0</v>
      </c>
      <c r="W422" s="67">
        <f t="shared" si="132"/>
        <v>294137.07317259238</v>
      </c>
      <c r="X422" s="64">
        <f t="shared" si="119"/>
        <v>294137.07317259238</v>
      </c>
      <c r="Y422" s="64" t="s">
        <v>163</v>
      </c>
      <c r="Z422" s="64" t="s">
        <v>163</v>
      </c>
      <c r="AA422" s="64" t="b">
        <f t="shared" si="124"/>
        <v>1</v>
      </c>
      <c r="AB422" s="64" t="str">
        <f t="shared" si="125"/>
        <v>No</v>
      </c>
      <c r="AC422" s="64" t="str">
        <f t="shared" si="125"/>
        <v>Yes</v>
      </c>
      <c r="AD422" s="64" t="str">
        <f t="shared" si="120"/>
        <v>Yes</v>
      </c>
      <c r="AE422" s="66">
        <f t="shared" si="126"/>
        <v>0</v>
      </c>
      <c r="AF422" s="66">
        <f t="shared" si="126"/>
        <v>0.97</v>
      </c>
      <c r="AG422" s="64">
        <f t="shared" si="127"/>
        <v>0</v>
      </c>
      <c r="AH422" s="64">
        <f t="shared" si="127"/>
        <v>432292.36511729483</v>
      </c>
      <c r="AI422" s="64">
        <f t="shared" si="121"/>
        <v>432292.36511729483</v>
      </c>
      <c r="AJ422" s="66">
        <v>0</v>
      </c>
      <c r="AK422" s="66">
        <v>0.8</v>
      </c>
      <c r="AL422" s="64">
        <f t="shared" si="128"/>
        <v>0</v>
      </c>
      <c r="AM422" s="64">
        <f t="shared" si="128"/>
        <v>356529.78566374833</v>
      </c>
      <c r="AN422" s="66">
        <f t="shared" si="129"/>
        <v>0.77</v>
      </c>
      <c r="AO422" s="66">
        <f t="shared" si="129"/>
        <v>1.46</v>
      </c>
      <c r="AP422" s="68">
        <f>IFERROR(INDEX('Encounters and MCO Fees'!Q:Q,MATCH(A:A,'Encounters and MCO Fees'!G:G,0)),0)</f>
        <v>650666.8588363406</v>
      </c>
      <c r="AQ422" s="68">
        <f>IFERROR(INDEX('Encounters and MCO Fees'!R:R,MATCH(A:A,'Encounters and MCO Fees'!G:G,0)),0)</f>
        <v>39695.856109378874</v>
      </c>
      <c r="AR422" s="68">
        <f t="shared" si="122"/>
        <v>690362.71494571946</v>
      </c>
      <c r="AS422" s="69">
        <f t="shared" si="123"/>
        <v>276241.73675838026</v>
      </c>
      <c r="AT422" s="69">
        <f>AS422*INDEX('IGT Commitment Suggestions'!H:H,MATCH(G:G,'IGT Commitment Suggestions'!A:A,0))</f>
        <v>136386.89025213983</v>
      </c>
      <c r="AU422" s="105">
        <f t="shared" si="130"/>
        <v>27072.07</v>
      </c>
    </row>
  </sheetData>
  <autoFilter ref="A4:AT422" xr:uid="{CFD91686-16E2-4E00-82C6-9FB658861CB0}"/>
  <dataConsolidate link="1"/>
  <conditionalFormatting sqref="A114">
    <cfRule type="duplicateValues" dxfId="17" priority="13"/>
  </conditionalFormatting>
  <conditionalFormatting sqref="A159">
    <cfRule type="duplicateValues" dxfId="16" priority="12"/>
  </conditionalFormatting>
  <conditionalFormatting sqref="A207">
    <cfRule type="duplicateValues" dxfId="15" priority="11"/>
  </conditionalFormatting>
  <conditionalFormatting sqref="B5:B405 B407:B416">
    <cfRule type="duplicateValues" dxfId="14" priority="14"/>
  </conditionalFormatting>
  <conditionalFormatting sqref="A404">
    <cfRule type="duplicateValues" dxfId="13" priority="10"/>
  </conditionalFormatting>
  <conditionalFormatting sqref="A405">
    <cfRule type="duplicateValues" dxfId="12" priority="9"/>
  </conditionalFormatting>
  <conditionalFormatting sqref="A406">
    <cfRule type="duplicateValues" dxfId="11" priority="8"/>
  </conditionalFormatting>
  <conditionalFormatting sqref="A423:A1048576 A1:A420">
    <cfRule type="duplicateValues" dxfId="10" priority="7"/>
  </conditionalFormatting>
  <conditionalFormatting sqref="A421">
    <cfRule type="duplicateValues" dxfId="9" priority="6"/>
  </conditionalFormatting>
  <conditionalFormatting sqref="A422">
    <cfRule type="duplicateValues" dxfId="8" priority="5"/>
  </conditionalFormatting>
  <conditionalFormatting sqref="B417:B420">
    <cfRule type="duplicateValues" dxfId="7" priority="4"/>
  </conditionalFormatting>
  <conditionalFormatting sqref="B421">
    <cfRule type="duplicateValues" dxfId="6" priority="3"/>
  </conditionalFormatting>
  <conditionalFormatting sqref="B406">
    <cfRule type="duplicateValues" dxfId="5" priority="2"/>
  </conditionalFormatting>
  <conditionalFormatting sqref="B406">
    <cfRule type="duplicateValues" dxfId="4" priority="1"/>
  </conditionalFormatting>
  <conditionalFormatting sqref="B422">
    <cfRule type="duplicateValues" dxfId="3" priority="15"/>
  </conditionalFormatting>
  <conditionalFormatting sqref="C4:C422">
    <cfRule type="duplicateValues" dxfId="2" priority="16"/>
  </conditionalFormatting>
  <pageMargins left="0.7" right="0.7" top="0.75" bottom="0.75" header="0.3" footer="0.3"/>
  <pageSetup scale="2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D9067-5047-4B7E-80EE-9D5A0C5F810E}">
  <sheetPr>
    <tabColor rgb="FFFF0000"/>
  </sheetPr>
  <dimension ref="A1:W422"/>
  <sheetViews>
    <sheetView workbookViewId="0">
      <selection activeCell="C15" sqref="C15"/>
    </sheetView>
  </sheetViews>
  <sheetFormatPr defaultColWidth="6.09765625" defaultRowHeight="15" x14ac:dyDescent="0.25"/>
  <cols>
    <col min="1" max="1" width="16.8984375" style="77" customWidth="1"/>
    <col min="2" max="3" width="6.09765625" style="77"/>
    <col min="4" max="4" width="8.69921875" style="77" bestFit="1" customWidth="1"/>
    <col min="5" max="5" width="13.8984375" style="77" bestFit="1" customWidth="1"/>
    <col min="6" max="6" width="7.8984375" style="77" bestFit="1" customWidth="1"/>
    <col min="7" max="7" width="7.8984375" style="77" customWidth="1"/>
    <col min="8" max="8" width="40.8984375" style="77" customWidth="1"/>
    <col min="9" max="10" width="9.19921875" style="77" bestFit="1" customWidth="1"/>
    <col min="11" max="11" width="7.59765625" style="77" bestFit="1" customWidth="1"/>
    <col min="12" max="12" width="7.3984375" style="77" bestFit="1" customWidth="1"/>
    <col min="13" max="13" width="9.296875" style="77" customWidth="1"/>
    <col min="14" max="14" width="8.3984375" style="77" bestFit="1" customWidth="1"/>
    <col min="15" max="15" width="13.3984375" style="77" customWidth="1"/>
    <col min="16" max="16" width="11.59765625" style="77" customWidth="1"/>
    <col min="17" max="17" width="11" style="77" customWidth="1"/>
    <col min="18" max="18" width="8.796875" style="77" customWidth="1"/>
    <col min="19" max="19" width="9.19921875" style="77" bestFit="1" customWidth="1"/>
    <col min="20" max="20" width="8.09765625" style="77" customWidth="1"/>
    <col min="21" max="21" width="9.8984375" style="77" bestFit="1" customWidth="1"/>
    <col min="22" max="22" width="8.3984375" style="77" customWidth="1"/>
    <col min="23" max="23" width="9.09765625" style="77" customWidth="1"/>
    <col min="24" max="16384" width="6.09765625" style="77"/>
  </cols>
  <sheetData>
    <row r="1" spans="1:23" ht="19.5" x14ac:dyDescent="0.25">
      <c r="A1" s="2" t="s">
        <v>1449</v>
      </c>
    </row>
    <row r="3" spans="1:23" x14ac:dyDescent="0.25">
      <c r="D3" s="78"/>
      <c r="E3" s="78"/>
      <c r="F3" s="78"/>
      <c r="G3" s="78"/>
      <c r="H3" s="78"/>
      <c r="I3" s="106" t="s">
        <v>1450</v>
      </c>
      <c r="J3" s="106"/>
      <c r="K3" s="106" t="s">
        <v>1451</v>
      </c>
      <c r="L3" s="106"/>
      <c r="M3" s="78"/>
      <c r="N3" s="78"/>
      <c r="Q3" s="79"/>
      <c r="R3" s="79">
        <f>SUM(R5:R422)</f>
        <v>274416114.00887173</v>
      </c>
    </row>
    <row r="4" spans="1:23" ht="30" x14ac:dyDescent="0.25">
      <c r="A4" s="78" t="s">
        <v>1452</v>
      </c>
      <c r="D4" s="78" t="s">
        <v>14</v>
      </c>
      <c r="E4" s="78" t="s">
        <v>1453</v>
      </c>
      <c r="F4" s="78" t="s">
        <v>121</v>
      </c>
      <c r="G4" s="78" t="s">
        <v>1454</v>
      </c>
      <c r="H4" s="78" t="s">
        <v>1455</v>
      </c>
      <c r="I4" s="78" t="s">
        <v>1456</v>
      </c>
      <c r="J4" s="78" t="s">
        <v>1457</v>
      </c>
      <c r="K4" s="78" t="s">
        <v>1456</v>
      </c>
      <c r="L4" s="78" t="s">
        <v>1457</v>
      </c>
      <c r="M4" s="78" t="s">
        <v>1458</v>
      </c>
      <c r="N4" s="78" t="s">
        <v>1459</v>
      </c>
      <c r="O4" s="80" t="s">
        <v>1460</v>
      </c>
      <c r="P4" s="80" t="s">
        <v>1461</v>
      </c>
      <c r="Q4" s="80" t="s">
        <v>154</v>
      </c>
      <c r="R4" s="77" t="s">
        <v>16</v>
      </c>
      <c r="S4" s="80" t="s">
        <v>1462</v>
      </c>
      <c r="T4" s="80" t="s">
        <v>1463</v>
      </c>
      <c r="U4" s="80" t="s">
        <v>1464</v>
      </c>
      <c r="V4" s="80" t="s">
        <v>1465</v>
      </c>
      <c r="W4" s="77" t="s">
        <v>17</v>
      </c>
    </row>
    <row r="5" spans="1:23" ht="15.75" x14ac:dyDescent="0.25">
      <c r="A5" s="77" t="s">
        <v>1466</v>
      </c>
      <c r="B5" s="81">
        <v>1.4999999999999999E-2</v>
      </c>
      <c r="D5" s="77" t="s">
        <v>22</v>
      </c>
      <c r="E5" s="77" t="s">
        <v>173</v>
      </c>
      <c r="F5" s="82" t="s">
        <v>291</v>
      </c>
      <c r="G5" s="77" t="s">
        <v>290</v>
      </c>
      <c r="H5" s="77" t="s">
        <v>1467</v>
      </c>
      <c r="I5" s="83">
        <v>24806156.977521539</v>
      </c>
      <c r="J5" s="83">
        <v>63502507.131906554</v>
      </c>
      <c r="K5" s="83">
        <v>88964.065644713337</v>
      </c>
      <c r="L5" s="83">
        <v>147215.80650309703</v>
      </c>
      <c r="M5" s="83">
        <f>I5+K5</f>
        <v>24895121.043166254</v>
      </c>
      <c r="N5" s="83">
        <f>J5+L5</f>
        <v>63649722.938409649</v>
      </c>
      <c r="O5" s="84">
        <f>INDEX('CHIRP Payment Calc'!AO:AO,MATCH(G:G,'CHIRP Payment Calc'!A:A,0))</f>
        <v>1.25</v>
      </c>
      <c r="P5" s="84">
        <f>INDEX('CHIRP Payment Calc'!AN:AN,MATCH(G:G,'CHIRP Payment Calc'!A:A,0))</f>
        <v>0.54</v>
      </c>
      <c r="Q5" s="85">
        <f>M5*O5+N5*P5</f>
        <v>65489751.690699026</v>
      </c>
      <c r="R5" s="79">
        <f>(S5+U5)*$B$10+(T5+V5)*$B$11</f>
        <v>3995934.1192236594</v>
      </c>
      <c r="S5" s="85">
        <f>I5/(1-$B$10)*O5</f>
        <v>32899412.437031217</v>
      </c>
      <c r="T5" s="85">
        <f>K5/(1-$B$11)*O5</f>
        <v>118303.27878286349</v>
      </c>
      <c r="U5" s="85">
        <f>J5/(1-$B$10)*P5</f>
        <v>36383399.311649382</v>
      </c>
      <c r="V5" s="85">
        <f>L5/(1-$B$11)*P5</f>
        <v>84570.782459225957</v>
      </c>
      <c r="W5" s="79">
        <f>SUM(S5:V5)</f>
        <v>69485685.809922695</v>
      </c>
    </row>
    <row r="6" spans="1:23" ht="15.75" x14ac:dyDescent="0.25">
      <c r="A6" s="77" t="s">
        <v>1468</v>
      </c>
      <c r="B6" s="81">
        <v>1.7500000000000002E-2</v>
      </c>
      <c r="D6" s="77" t="s">
        <v>22</v>
      </c>
      <c r="E6" s="77" t="s">
        <v>657</v>
      </c>
      <c r="F6" s="82" t="s">
        <v>704</v>
      </c>
      <c r="G6" s="77" t="s">
        <v>703</v>
      </c>
      <c r="H6" s="77" t="s">
        <v>1469</v>
      </c>
      <c r="I6" s="83">
        <v>0</v>
      </c>
      <c r="J6" s="83">
        <v>3879877.277830427</v>
      </c>
      <c r="K6" s="83">
        <v>0</v>
      </c>
      <c r="L6" s="83">
        <v>0</v>
      </c>
      <c r="M6" s="83">
        <f t="shared" ref="M6:N69" si="0">I6+K6</f>
        <v>0</v>
      </c>
      <c r="N6" s="83">
        <f t="shared" si="0"/>
        <v>3879877.277830427</v>
      </c>
      <c r="O6" s="84">
        <f>INDEX('CHIRP Payment Calc'!AO:AO,MATCH(G:G,'CHIRP Payment Calc'!A:A,0))</f>
        <v>0</v>
      </c>
      <c r="P6" s="84">
        <f>INDEX('CHIRP Payment Calc'!AN:AN,MATCH(G:G,'CHIRP Payment Calc'!A:A,0))</f>
        <v>0.09</v>
      </c>
      <c r="Q6" s="85">
        <f t="shared" ref="Q6:Q69" si="1">M6*O6+N6*P6</f>
        <v>349188.95500473841</v>
      </c>
      <c r="R6" s="79">
        <f t="shared" ref="R6:R69" si="2">(S6+U6)*$B$10+(T6+V6)*$B$11</f>
        <v>21303.304947238685</v>
      </c>
      <c r="S6" s="85">
        <f t="shared" ref="S6:S69" si="3">I6/(1-$B$10)*O6</f>
        <v>0</v>
      </c>
      <c r="T6" s="85">
        <f t="shared" ref="T6:T69" si="4">K6/(1-$B$11)*O6</f>
        <v>0</v>
      </c>
      <c r="U6" s="85">
        <f t="shared" ref="U6:U69" si="5">J6/(1-$B$10)*P6</f>
        <v>370492.25995197712</v>
      </c>
      <c r="V6" s="85">
        <f t="shared" ref="V6:V69" si="6">L6/(1-$B$11)*P6</f>
        <v>0</v>
      </c>
      <c r="W6" s="79">
        <f t="shared" ref="W6:W69" si="7">SUM(S6:V6)</f>
        <v>370492.25995197712</v>
      </c>
    </row>
    <row r="7" spans="1:23" ht="15.75" x14ac:dyDescent="0.25">
      <c r="A7" s="77" t="s">
        <v>1470</v>
      </c>
      <c r="B7" s="81">
        <v>2.5000000000000001E-2</v>
      </c>
      <c r="D7" s="77" t="s">
        <v>22</v>
      </c>
      <c r="E7" s="77" t="s">
        <v>657</v>
      </c>
      <c r="F7" s="82" t="s">
        <v>687</v>
      </c>
      <c r="G7" s="77" t="s">
        <v>686</v>
      </c>
      <c r="H7" s="77" t="s">
        <v>688</v>
      </c>
      <c r="I7" s="83">
        <v>0</v>
      </c>
      <c r="J7" s="83">
        <v>4606608.8296181653</v>
      </c>
      <c r="K7" s="83">
        <v>0</v>
      </c>
      <c r="L7" s="83">
        <v>0</v>
      </c>
      <c r="M7" s="83">
        <f t="shared" si="0"/>
        <v>0</v>
      </c>
      <c r="N7" s="83">
        <f t="shared" si="0"/>
        <v>4606608.8296181653</v>
      </c>
      <c r="O7" s="84">
        <f>INDEX('CHIRP Payment Calc'!AO:AO,MATCH(G:G,'CHIRP Payment Calc'!A:A,0))</f>
        <v>0</v>
      </c>
      <c r="P7" s="84">
        <f>INDEX('CHIRP Payment Calc'!AN:AN,MATCH(G:G,'CHIRP Payment Calc'!A:A,0))</f>
        <v>0.09</v>
      </c>
      <c r="Q7" s="85">
        <f t="shared" si="1"/>
        <v>414594.79466563486</v>
      </c>
      <c r="R7" s="79">
        <f t="shared" si="2"/>
        <v>25293.581637425999</v>
      </c>
      <c r="S7" s="85">
        <f t="shared" si="3"/>
        <v>0</v>
      </c>
      <c r="T7" s="85">
        <f t="shared" si="4"/>
        <v>0</v>
      </c>
      <c r="U7" s="85">
        <f t="shared" si="5"/>
        <v>439888.37630306085</v>
      </c>
      <c r="V7" s="85">
        <f t="shared" si="6"/>
        <v>0</v>
      </c>
      <c r="W7" s="79">
        <f t="shared" si="7"/>
        <v>439888.37630306085</v>
      </c>
    </row>
    <row r="8" spans="1:23" ht="15.75" x14ac:dyDescent="0.25">
      <c r="A8" s="77" t="s">
        <v>1471</v>
      </c>
      <c r="B8" s="81">
        <v>1.7500000000000002E-2</v>
      </c>
      <c r="D8" s="77" t="s">
        <v>22</v>
      </c>
      <c r="E8" s="77" t="s">
        <v>657</v>
      </c>
      <c r="F8" s="82" t="s">
        <v>655</v>
      </c>
      <c r="G8" s="77" t="s">
        <v>654</v>
      </c>
      <c r="H8" s="77" t="s">
        <v>1472</v>
      </c>
      <c r="I8" s="83">
        <v>0</v>
      </c>
      <c r="J8" s="83">
        <v>4490507.872816544</v>
      </c>
      <c r="K8" s="83">
        <v>0</v>
      </c>
      <c r="L8" s="83">
        <v>0</v>
      </c>
      <c r="M8" s="83">
        <f t="shared" si="0"/>
        <v>0</v>
      </c>
      <c r="N8" s="83">
        <f t="shared" si="0"/>
        <v>4490507.872816544</v>
      </c>
      <c r="O8" s="84">
        <f>INDEX('CHIRP Payment Calc'!AO:AO,MATCH(G:G,'CHIRP Payment Calc'!A:A,0))</f>
        <v>0</v>
      </c>
      <c r="P8" s="84">
        <f>INDEX('CHIRP Payment Calc'!AN:AN,MATCH(G:G,'CHIRP Payment Calc'!A:A,0))</f>
        <v>0.09</v>
      </c>
      <c r="Q8" s="85">
        <f t="shared" si="1"/>
        <v>404145.70855348895</v>
      </c>
      <c r="R8" s="79">
        <f t="shared" si="2"/>
        <v>24656.104235358744</v>
      </c>
      <c r="S8" s="85">
        <f t="shared" si="3"/>
        <v>0</v>
      </c>
      <c r="T8" s="85">
        <f t="shared" si="4"/>
        <v>0</v>
      </c>
      <c r="U8" s="85">
        <f t="shared" si="5"/>
        <v>428801.81278884772</v>
      </c>
      <c r="V8" s="85">
        <f t="shared" si="6"/>
        <v>0</v>
      </c>
      <c r="W8" s="79">
        <f t="shared" si="7"/>
        <v>428801.81278884772</v>
      </c>
    </row>
    <row r="9" spans="1:23" ht="15.75" x14ac:dyDescent="0.25">
      <c r="A9" s="77" t="s">
        <v>1473</v>
      </c>
      <c r="B9" s="81">
        <v>0</v>
      </c>
      <c r="D9" s="77" t="s">
        <v>22</v>
      </c>
      <c r="E9" s="77" t="s">
        <v>621</v>
      </c>
      <c r="F9" s="82" t="s">
        <v>755</v>
      </c>
      <c r="G9" s="77" t="s">
        <v>754</v>
      </c>
      <c r="H9" s="77" t="s">
        <v>1474</v>
      </c>
      <c r="I9" s="83">
        <v>1886187.5207158788</v>
      </c>
      <c r="J9" s="83">
        <v>1060124.7617307687</v>
      </c>
      <c r="K9" s="83">
        <v>436730.64885828964</v>
      </c>
      <c r="L9" s="83">
        <v>409835.54862453253</v>
      </c>
      <c r="M9" s="83">
        <f t="shared" si="0"/>
        <v>2322918.1695741685</v>
      </c>
      <c r="N9" s="83">
        <f t="shared" si="0"/>
        <v>1469960.3103553012</v>
      </c>
      <c r="O9" s="84">
        <f>INDEX('CHIRP Payment Calc'!AO:AO,MATCH(G:G,'CHIRP Payment Calc'!A:A,0))</f>
        <v>0.56000000000000005</v>
      </c>
      <c r="P9" s="84">
        <f>INDEX('CHIRP Payment Calc'!AN:AN,MATCH(G:G,'CHIRP Payment Calc'!A:A,0))</f>
        <v>0.91999999999999993</v>
      </c>
      <c r="Q9" s="85">
        <f t="shared" si="1"/>
        <v>2653197.6604884118</v>
      </c>
      <c r="R9" s="79">
        <f t="shared" si="2"/>
        <v>163620.27001482778</v>
      </c>
      <c r="S9" s="85">
        <f t="shared" si="3"/>
        <v>1120705.5826004161</v>
      </c>
      <c r="T9" s="85">
        <f t="shared" si="4"/>
        <v>260179.96102195981</v>
      </c>
      <c r="U9" s="85">
        <f t="shared" si="5"/>
        <v>1034816.7435462144</v>
      </c>
      <c r="V9" s="85">
        <f t="shared" si="6"/>
        <v>401115.64333464886</v>
      </c>
      <c r="W9" s="79">
        <f t="shared" si="7"/>
        <v>2816817.9305032394</v>
      </c>
    </row>
    <row r="10" spans="1:23" ht="15.75" x14ac:dyDescent="0.25">
      <c r="A10" s="77" t="s">
        <v>1475</v>
      </c>
      <c r="B10" s="81">
        <f>SUM(B5,$B$7:$B$9)</f>
        <v>5.7500000000000002E-2</v>
      </c>
      <c r="D10" s="77" t="s">
        <v>22</v>
      </c>
      <c r="E10" s="77" t="s">
        <v>621</v>
      </c>
      <c r="F10" s="82" t="s">
        <v>881</v>
      </c>
      <c r="G10" s="77" t="s">
        <v>880</v>
      </c>
      <c r="H10" s="77" t="s">
        <v>1476</v>
      </c>
      <c r="I10" s="83">
        <v>1570915.4327365682</v>
      </c>
      <c r="J10" s="83">
        <v>371781.98404351791</v>
      </c>
      <c r="K10" s="83">
        <v>177839.34157088966</v>
      </c>
      <c r="L10" s="83">
        <v>56120.598816138838</v>
      </c>
      <c r="M10" s="83">
        <f t="shared" si="0"/>
        <v>1748754.7743074577</v>
      </c>
      <c r="N10" s="83">
        <f t="shared" si="0"/>
        <v>427902.58285965677</v>
      </c>
      <c r="O10" s="84">
        <f>INDEX('CHIRP Payment Calc'!AO:AO,MATCH(G:G,'CHIRP Payment Calc'!A:A,0))</f>
        <v>0.22999999999999998</v>
      </c>
      <c r="P10" s="84">
        <f>INDEX('CHIRP Payment Calc'!AN:AN,MATCH(G:G,'CHIRP Payment Calc'!A:A,0))</f>
        <v>0.69</v>
      </c>
      <c r="Q10" s="85">
        <f t="shared" si="1"/>
        <v>697466.38026387838</v>
      </c>
      <c r="R10" s="79">
        <f t="shared" si="2"/>
        <v>42775.691074692397</v>
      </c>
      <c r="S10" s="85">
        <f t="shared" si="3"/>
        <v>383353.36820096622</v>
      </c>
      <c r="T10" s="85">
        <f t="shared" si="4"/>
        <v>43513.881448196407</v>
      </c>
      <c r="U10" s="85">
        <f t="shared" si="5"/>
        <v>272179.91404777433</v>
      </c>
      <c r="V10" s="85">
        <f t="shared" si="6"/>
        <v>41194.907641633828</v>
      </c>
      <c r="W10" s="79">
        <f t="shared" si="7"/>
        <v>740242.07133857091</v>
      </c>
    </row>
    <row r="11" spans="1:23" ht="15.75" x14ac:dyDescent="0.25">
      <c r="A11" s="77" t="s">
        <v>1477</v>
      </c>
      <c r="B11" s="81">
        <f>SUM(B6,$B$7:$B$9)</f>
        <v>6.0000000000000005E-2</v>
      </c>
      <c r="D11" s="77" t="s">
        <v>22</v>
      </c>
      <c r="E11" s="77" t="s">
        <v>621</v>
      </c>
      <c r="F11" s="82" t="s">
        <v>894</v>
      </c>
      <c r="G11" s="77" t="s">
        <v>893</v>
      </c>
      <c r="H11" s="77" t="s">
        <v>1478</v>
      </c>
      <c r="I11" s="83">
        <v>1057242.4452029602</v>
      </c>
      <c r="J11" s="83">
        <v>131860.41870574298</v>
      </c>
      <c r="K11" s="83">
        <v>17994.69157172319</v>
      </c>
      <c r="L11" s="83">
        <v>8534.4167108717502</v>
      </c>
      <c r="M11" s="83">
        <f t="shared" si="0"/>
        <v>1075237.1367746834</v>
      </c>
      <c r="N11" s="83">
        <f t="shared" si="0"/>
        <v>140394.83541661472</v>
      </c>
      <c r="O11" s="84">
        <f>INDEX('CHIRP Payment Calc'!AO:AO,MATCH(G:G,'CHIRP Payment Calc'!A:A,0))</f>
        <v>0.43</v>
      </c>
      <c r="P11" s="84">
        <f>INDEX('CHIRP Payment Calc'!AN:AN,MATCH(G:G,'CHIRP Payment Calc'!A:A,0))</f>
        <v>0.63</v>
      </c>
      <c r="Q11" s="85">
        <f t="shared" si="1"/>
        <v>550800.71512558113</v>
      </c>
      <c r="R11" s="79">
        <f t="shared" si="2"/>
        <v>33640.233255033447</v>
      </c>
      <c r="S11" s="85">
        <f t="shared" si="3"/>
        <v>482349.33839498443</v>
      </c>
      <c r="T11" s="85">
        <f t="shared" si="4"/>
        <v>8231.6142296180551</v>
      </c>
      <c r="U11" s="85">
        <f t="shared" si="5"/>
        <v>88140.120726385241</v>
      </c>
      <c r="V11" s="85">
        <f t="shared" si="6"/>
        <v>5719.8750296268117</v>
      </c>
      <c r="W11" s="79">
        <f t="shared" si="7"/>
        <v>584440.94838061451</v>
      </c>
    </row>
    <row r="12" spans="1:23" x14ac:dyDescent="0.25">
      <c r="D12" s="77" t="s">
        <v>22</v>
      </c>
      <c r="E12" s="77" t="s">
        <v>702</v>
      </c>
      <c r="F12" s="82" t="s">
        <v>1126</v>
      </c>
      <c r="G12" s="77" t="s">
        <v>1125</v>
      </c>
      <c r="H12" s="77" t="s">
        <v>1479</v>
      </c>
      <c r="I12" s="83">
        <v>0</v>
      </c>
      <c r="J12" s="83">
        <v>107545.75184968112</v>
      </c>
      <c r="K12" s="83">
        <v>0</v>
      </c>
      <c r="L12" s="83">
        <v>0</v>
      </c>
      <c r="M12" s="83">
        <f t="shared" si="0"/>
        <v>0</v>
      </c>
      <c r="N12" s="83">
        <f t="shared" si="0"/>
        <v>107545.75184968112</v>
      </c>
      <c r="O12" s="84">
        <f>INDEX('CHIRP Payment Calc'!AO:AO,MATCH(G:G,'CHIRP Payment Calc'!A:A,0))</f>
        <v>0</v>
      </c>
      <c r="P12" s="84">
        <f>INDEX('CHIRP Payment Calc'!AN:AN,MATCH(G:G,'CHIRP Payment Calc'!A:A,0))</f>
        <v>0.38</v>
      </c>
      <c r="Q12" s="85">
        <f t="shared" si="1"/>
        <v>40867.385702878826</v>
      </c>
      <c r="R12" s="79">
        <f t="shared" si="2"/>
        <v>2493.2357325363741</v>
      </c>
      <c r="S12" s="85">
        <f t="shared" si="3"/>
        <v>0</v>
      </c>
      <c r="T12" s="85">
        <f t="shared" si="4"/>
        <v>0</v>
      </c>
      <c r="U12" s="85">
        <f t="shared" si="5"/>
        <v>43360.621435415203</v>
      </c>
      <c r="V12" s="85">
        <f t="shared" si="6"/>
        <v>0</v>
      </c>
      <c r="W12" s="79">
        <f t="shared" si="7"/>
        <v>43360.621435415203</v>
      </c>
    </row>
    <row r="13" spans="1:23" x14ac:dyDescent="0.25">
      <c r="D13" s="77" t="s">
        <v>22</v>
      </c>
      <c r="E13" s="77" t="s">
        <v>180</v>
      </c>
      <c r="F13" s="82" t="s">
        <v>1322</v>
      </c>
      <c r="G13" s="77" t="s">
        <v>1321</v>
      </c>
      <c r="H13" s="77" t="s">
        <v>1480</v>
      </c>
      <c r="I13" s="83">
        <v>0</v>
      </c>
      <c r="J13" s="83">
        <v>0</v>
      </c>
      <c r="K13" s="83">
        <v>0</v>
      </c>
      <c r="L13" s="83">
        <v>0</v>
      </c>
      <c r="M13" s="83">
        <f t="shared" si="0"/>
        <v>0</v>
      </c>
      <c r="N13" s="83">
        <f t="shared" si="0"/>
        <v>0</v>
      </c>
      <c r="O13" s="84">
        <f>INDEX('CHIRP Payment Calc'!AO:AO,MATCH(G:G,'CHIRP Payment Calc'!A:A,0))</f>
        <v>0</v>
      </c>
      <c r="P13" s="84">
        <f>INDEX('CHIRP Payment Calc'!AN:AN,MATCH(G:G,'CHIRP Payment Calc'!A:A,0))</f>
        <v>0</v>
      </c>
      <c r="Q13" s="85">
        <f t="shared" si="1"/>
        <v>0</v>
      </c>
      <c r="R13" s="79">
        <f t="shared" si="2"/>
        <v>0</v>
      </c>
      <c r="S13" s="85">
        <f t="shared" si="3"/>
        <v>0</v>
      </c>
      <c r="T13" s="85">
        <f t="shared" si="4"/>
        <v>0</v>
      </c>
      <c r="U13" s="85">
        <f t="shared" si="5"/>
        <v>0</v>
      </c>
      <c r="V13" s="85">
        <f t="shared" si="6"/>
        <v>0</v>
      </c>
      <c r="W13" s="79">
        <f t="shared" si="7"/>
        <v>0</v>
      </c>
    </row>
    <row r="14" spans="1:23" x14ac:dyDescent="0.25">
      <c r="D14" s="77" t="s">
        <v>22</v>
      </c>
      <c r="E14" s="77" t="s">
        <v>162</v>
      </c>
      <c r="F14" s="82" t="s">
        <v>168</v>
      </c>
      <c r="G14" s="77" t="s">
        <v>167</v>
      </c>
      <c r="H14" s="77" t="s">
        <v>1481</v>
      </c>
      <c r="I14" s="83">
        <v>15763636.886646006</v>
      </c>
      <c r="J14" s="83">
        <v>60041535.451102383</v>
      </c>
      <c r="K14" s="83">
        <v>5274328.3290048847</v>
      </c>
      <c r="L14" s="83">
        <v>22698477.621883202</v>
      </c>
      <c r="M14" s="83">
        <f t="shared" si="0"/>
        <v>21037965.21565089</v>
      </c>
      <c r="N14" s="83">
        <f t="shared" si="0"/>
        <v>82740013.07298559</v>
      </c>
      <c r="O14" s="84">
        <f>INDEX('CHIRP Payment Calc'!AO:AO,MATCH(G:G,'CHIRP Payment Calc'!A:A,0))</f>
        <v>0.7</v>
      </c>
      <c r="P14" s="84">
        <f>INDEX('CHIRP Payment Calc'!AN:AN,MATCH(G:G,'CHIRP Payment Calc'!A:A,0))</f>
        <v>1.2</v>
      </c>
      <c r="Q14" s="85">
        <f t="shared" si="1"/>
        <v>114014591.33853832</v>
      </c>
      <c r="R14" s="79">
        <f t="shared" si="2"/>
        <v>7043077.1141592702</v>
      </c>
      <c r="S14" s="85">
        <f t="shared" si="3"/>
        <v>11707740.923768915</v>
      </c>
      <c r="T14" s="85">
        <f t="shared" si="4"/>
        <v>3927691.3088334245</v>
      </c>
      <c r="U14" s="85">
        <f t="shared" si="5"/>
        <v>76445456.277265638</v>
      </c>
      <c r="V14" s="85">
        <f t="shared" si="6"/>
        <v>28976779.942829624</v>
      </c>
      <c r="W14" s="79">
        <f t="shared" si="7"/>
        <v>121057668.4526976</v>
      </c>
    </row>
    <row r="15" spans="1:23" x14ac:dyDescent="0.25">
      <c r="D15" s="77" t="s">
        <v>22</v>
      </c>
      <c r="E15" s="77" t="s">
        <v>162</v>
      </c>
      <c r="F15" s="82" t="s">
        <v>345</v>
      </c>
      <c r="G15" s="77" t="s">
        <v>344</v>
      </c>
      <c r="H15" s="77" t="s">
        <v>1482</v>
      </c>
      <c r="I15" s="83">
        <v>3983936.1912721135</v>
      </c>
      <c r="J15" s="83">
        <v>5245561.5755571369</v>
      </c>
      <c r="K15" s="83">
        <v>1564732.4141385618</v>
      </c>
      <c r="L15" s="83">
        <v>4233134.3527287627</v>
      </c>
      <c r="M15" s="83">
        <f t="shared" si="0"/>
        <v>5548668.6054106755</v>
      </c>
      <c r="N15" s="83">
        <f t="shared" si="0"/>
        <v>9478695.9282859005</v>
      </c>
      <c r="O15" s="84">
        <f>INDEX('CHIRP Payment Calc'!AO:AO,MATCH(G:G,'CHIRP Payment Calc'!A:A,0))</f>
        <v>0.87999999999999989</v>
      </c>
      <c r="P15" s="84">
        <f>INDEX('CHIRP Payment Calc'!AN:AN,MATCH(G:G,'CHIRP Payment Calc'!A:A,0))</f>
        <v>1.1499999999999999</v>
      </c>
      <c r="Q15" s="85">
        <f t="shared" si="1"/>
        <v>15783328.690290179</v>
      </c>
      <c r="R15" s="79">
        <f t="shared" si="2"/>
        <v>980531.16799524147</v>
      </c>
      <c r="S15" s="85">
        <f t="shared" si="3"/>
        <v>3719749.4411877547</v>
      </c>
      <c r="T15" s="85">
        <f t="shared" si="4"/>
        <v>1464855.8770658874</v>
      </c>
      <c r="U15" s="85">
        <f t="shared" si="5"/>
        <v>6400419.9595657364</v>
      </c>
      <c r="V15" s="85">
        <f t="shared" si="6"/>
        <v>5178834.5804660385</v>
      </c>
      <c r="W15" s="79">
        <f t="shared" si="7"/>
        <v>16763859.858285416</v>
      </c>
    </row>
    <row r="16" spans="1:23" x14ac:dyDescent="0.25">
      <c r="D16" s="77" t="s">
        <v>22</v>
      </c>
      <c r="E16" s="77" t="s">
        <v>162</v>
      </c>
      <c r="F16" s="82" t="s">
        <v>605</v>
      </c>
      <c r="G16" s="77" t="s">
        <v>604</v>
      </c>
      <c r="H16" s="77" t="s">
        <v>1483</v>
      </c>
      <c r="I16" s="83">
        <v>805165.69031602563</v>
      </c>
      <c r="J16" s="83">
        <v>853966.45949958847</v>
      </c>
      <c r="K16" s="83">
        <v>206817.25241469918</v>
      </c>
      <c r="L16" s="83">
        <v>629313.33221784327</v>
      </c>
      <c r="M16" s="83">
        <f t="shared" si="0"/>
        <v>1011982.9427307248</v>
      </c>
      <c r="N16" s="83">
        <f t="shared" si="0"/>
        <v>1483279.7917174317</v>
      </c>
      <c r="O16" s="84">
        <f>INDEX('CHIRP Payment Calc'!AO:AO,MATCH(G:G,'CHIRP Payment Calc'!A:A,0))</f>
        <v>0.67999999999999994</v>
      </c>
      <c r="P16" s="84">
        <f>INDEX('CHIRP Payment Calc'!AN:AN,MATCH(G:G,'CHIRP Payment Calc'!A:A,0))</f>
        <v>1.85</v>
      </c>
      <c r="Q16" s="85">
        <f t="shared" si="1"/>
        <v>3432216.0157341417</v>
      </c>
      <c r="R16" s="79">
        <f t="shared" si="2"/>
        <v>213074.59691973915</v>
      </c>
      <c r="S16" s="85">
        <f t="shared" si="3"/>
        <v>580915.29911394941</v>
      </c>
      <c r="T16" s="85">
        <f t="shared" si="4"/>
        <v>149612.48047020793</v>
      </c>
      <c r="U16" s="85">
        <f t="shared" si="5"/>
        <v>1676220.6366835425</v>
      </c>
      <c r="V16" s="85">
        <f t="shared" si="6"/>
        <v>1238542.1963861811</v>
      </c>
      <c r="W16" s="79">
        <f t="shared" si="7"/>
        <v>3645290.6126538804</v>
      </c>
    </row>
    <row r="17" spans="4:23" x14ac:dyDescent="0.25">
      <c r="D17" s="77" t="s">
        <v>22</v>
      </c>
      <c r="E17" s="77" t="s">
        <v>162</v>
      </c>
      <c r="F17" s="82" t="s">
        <v>807</v>
      </c>
      <c r="G17" s="77" t="s">
        <v>806</v>
      </c>
      <c r="H17" s="77" t="s">
        <v>1484</v>
      </c>
      <c r="I17" s="83">
        <v>0</v>
      </c>
      <c r="J17" s="83">
        <v>194412.27614305899</v>
      </c>
      <c r="K17" s="83">
        <v>0</v>
      </c>
      <c r="L17" s="83">
        <v>361605.77388199669</v>
      </c>
      <c r="M17" s="83">
        <f t="shared" si="0"/>
        <v>0</v>
      </c>
      <c r="N17" s="83">
        <f t="shared" si="0"/>
        <v>556018.05002505565</v>
      </c>
      <c r="O17" s="84">
        <f>INDEX('CHIRP Payment Calc'!AO:AO,MATCH(G:G,'CHIRP Payment Calc'!A:A,0))</f>
        <v>0.56999999999999995</v>
      </c>
      <c r="P17" s="84">
        <f>INDEX('CHIRP Payment Calc'!AN:AN,MATCH(G:G,'CHIRP Payment Calc'!A:A,0))</f>
        <v>0.49</v>
      </c>
      <c r="Q17" s="85">
        <f t="shared" si="1"/>
        <v>272448.84451227728</v>
      </c>
      <c r="R17" s="79">
        <f t="shared" si="2"/>
        <v>17121.538595737948</v>
      </c>
      <c r="S17" s="85">
        <f t="shared" si="3"/>
        <v>0</v>
      </c>
      <c r="T17" s="85">
        <f t="shared" si="4"/>
        <v>0</v>
      </c>
      <c r="U17" s="85">
        <f t="shared" si="5"/>
        <v>101073.75629718717</v>
      </c>
      <c r="V17" s="85">
        <f t="shared" si="6"/>
        <v>188496.62681082808</v>
      </c>
      <c r="W17" s="79">
        <f t="shared" si="7"/>
        <v>289570.38310801523</v>
      </c>
    </row>
    <row r="18" spans="4:23" x14ac:dyDescent="0.25">
      <c r="D18" s="77" t="s">
        <v>22</v>
      </c>
      <c r="E18" s="77" t="s">
        <v>162</v>
      </c>
      <c r="F18" s="82" t="s">
        <v>191</v>
      </c>
      <c r="G18" s="77" t="s">
        <v>190</v>
      </c>
      <c r="H18" s="77" t="s">
        <v>1485</v>
      </c>
      <c r="I18" s="83">
        <v>13152600.827316392</v>
      </c>
      <c r="J18" s="83">
        <v>34975217.420888968</v>
      </c>
      <c r="K18" s="83">
        <v>5379527.4415611951</v>
      </c>
      <c r="L18" s="83">
        <v>13705832.60780149</v>
      </c>
      <c r="M18" s="83">
        <f t="shared" si="0"/>
        <v>18532128.268877588</v>
      </c>
      <c r="N18" s="83">
        <f t="shared" si="0"/>
        <v>48681050.028690457</v>
      </c>
      <c r="O18" s="84">
        <f>INDEX('CHIRP Payment Calc'!AO:AO,MATCH(G:G,'CHIRP Payment Calc'!A:A,0))</f>
        <v>0.6399999999999999</v>
      </c>
      <c r="P18" s="84">
        <f>INDEX('CHIRP Payment Calc'!AN:AN,MATCH(G:G,'CHIRP Payment Calc'!A:A,0))</f>
        <v>1.47</v>
      </c>
      <c r="Q18" s="85">
        <f t="shared" si="1"/>
        <v>83421705.634256616</v>
      </c>
      <c r="R18" s="79">
        <f t="shared" si="2"/>
        <v>5155956.1693907548</v>
      </c>
      <c r="S18" s="85">
        <f t="shared" si="3"/>
        <v>8931209.0498487968</v>
      </c>
      <c r="T18" s="85">
        <f t="shared" si="4"/>
        <v>3662656.9814884728</v>
      </c>
      <c r="U18" s="85">
        <f t="shared" si="5"/>
        <v>54550206.481386498</v>
      </c>
      <c r="V18" s="85">
        <f t="shared" si="6"/>
        <v>21433589.290923607</v>
      </c>
      <c r="W18" s="79">
        <f t="shared" si="7"/>
        <v>88577661.803647384</v>
      </c>
    </row>
    <row r="19" spans="4:23" x14ac:dyDescent="0.25">
      <c r="D19" s="77" t="s">
        <v>22</v>
      </c>
      <c r="E19" s="77" t="s">
        <v>162</v>
      </c>
      <c r="F19" s="82" t="s">
        <v>438</v>
      </c>
      <c r="G19" s="77" t="s">
        <v>437</v>
      </c>
      <c r="H19" s="77" t="s">
        <v>1486</v>
      </c>
      <c r="I19" s="83">
        <v>1197938.6815423197</v>
      </c>
      <c r="J19" s="83">
        <v>5520539.7985892678</v>
      </c>
      <c r="K19" s="83">
        <v>595179.97436701867</v>
      </c>
      <c r="L19" s="83">
        <v>2387281.2581637516</v>
      </c>
      <c r="M19" s="83">
        <f t="shared" si="0"/>
        <v>1793118.6559093385</v>
      </c>
      <c r="N19" s="83">
        <f t="shared" si="0"/>
        <v>7907821.0567530189</v>
      </c>
      <c r="O19" s="84">
        <f>INDEX('CHIRP Payment Calc'!AO:AO,MATCH(G:G,'CHIRP Payment Calc'!A:A,0))</f>
        <v>0.67999999999999994</v>
      </c>
      <c r="P19" s="84">
        <f>INDEX('CHIRP Payment Calc'!AN:AN,MATCH(G:G,'CHIRP Payment Calc'!A:A,0))</f>
        <v>1.0699999999999998</v>
      </c>
      <c r="Q19" s="85">
        <f t="shared" si="1"/>
        <v>9680689.2167440783</v>
      </c>
      <c r="R19" s="79">
        <f t="shared" si="2"/>
        <v>598949.19068460912</v>
      </c>
      <c r="S19" s="85">
        <f t="shared" si="3"/>
        <v>864295.28217376897</v>
      </c>
      <c r="T19" s="85">
        <f t="shared" si="4"/>
        <v>430555.72613784327</v>
      </c>
      <c r="U19" s="85">
        <f t="shared" si="5"/>
        <v>6267350.2222711034</v>
      </c>
      <c r="V19" s="85">
        <f t="shared" si="6"/>
        <v>2717437.176845972</v>
      </c>
      <c r="W19" s="79">
        <f t="shared" si="7"/>
        <v>10279638.407428687</v>
      </c>
    </row>
    <row r="20" spans="4:23" x14ac:dyDescent="0.25">
      <c r="D20" s="77" t="s">
        <v>22</v>
      </c>
      <c r="E20" s="77" t="s">
        <v>162</v>
      </c>
      <c r="F20" s="82" t="s">
        <v>1434</v>
      </c>
      <c r="G20" s="77" t="s">
        <v>1433</v>
      </c>
      <c r="H20" s="77" t="s">
        <v>1487</v>
      </c>
      <c r="I20" s="83">
        <v>3646609.3579571922</v>
      </c>
      <c r="J20" s="83">
        <v>73278.280371139728</v>
      </c>
      <c r="K20" s="83">
        <v>993282.40642084193</v>
      </c>
      <c r="L20" s="83">
        <v>88051.073555929499</v>
      </c>
      <c r="M20" s="83">
        <f t="shared" si="0"/>
        <v>4639891.7643780345</v>
      </c>
      <c r="N20" s="83">
        <f t="shared" si="0"/>
        <v>161329.35392706923</v>
      </c>
      <c r="O20" s="84">
        <f>INDEX('CHIRP Payment Calc'!AO:AO,MATCH(G:G,'CHIRP Payment Calc'!A:A,0))</f>
        <v>0.77</v>
      </c>
      <c r="P20" s="84">
        <f>INDEX('CHIRP Payment Calc'!AN:AN,MATCH(G:G,'CHIRP Payment Calc'!A:A,0))</f>
        <v>1.44</v>
      </c>
      <c r="Q20" s="85">
        <f t="shared" si="1"/>
        <v>3805030.9282260663</v>
      </c>
      <c r="R20" s="79">
        <f t="shared" si="2"/>
        <v>234653.16797537147</v>
      </c>
      <c r="S20" s="85">
        <f t="shared" si="3"/>
        <v>2979192.7911162204</v>
      </c>
      <c r="T20" s="85">
        <f t="shared" si="4"/>
        <v>813646.22653622169</v>
      </c>
      <c r="U20" s="85">
        <f t="shared" si="5"/>
        <v>111958.32756969889</v>
      </c>
      <c r="V20" s="85">
        <f t="shared" si="6"/>
        <v>134886.75097929625</v>
      </c>
      <c r="W20" s="79">
        <f t="shared" si="7"/>
        <v>4039684.0962014375</v>
      </c>
    </row>
    <row r="21" spans="4:23" x14ac:dyDescent="0.25">
      <c r="D21" s="77" t="s">
        <v>22</v>
      </c>
      <c r="E21" s="77" t="s">
        <v>162</v>
      </c>
      <c r="F21" s="82" t="s">
        <v>512</v>
      </c>
      <c r="G21" s="77" t="s">
        <v>511</v>
      </c>
      <c r="H21" s="77" t="s">
        <v>1488</v>
      </c>
      <c r="I21" s="83">
        <v>2770209.4274402685</v>
      </c>
      <c r="J21" s="83">
        <v>1829666.6340624585</v>
      </c>
      <c r="K21" s="83">
        <v>938332.21191752166</v>
      </c>
      <c r="L21" s="83">
        <v>451966.3988020441</v>
      </c>
      <c r="M21" s="83">
        <f t="shared" si="0"/>
        <v>3708541.6393577904</v>
      </c>
      <c r="N21" s="83">
        <f t="shared" si="0"/>
        <v>2281633.0328645026</v>
      </c>
      <c r="O21" s="84">
        <f>INDEX('CHIRP Payment Calc'!AO:AO,MATCH(G:G,'CHIRP Payment Calc'!A:A,0))</f>
        <v>0.56999999999999995</v>
      </c>
      <c r="P21" s="84">
        <f>INDEX('CHIRP Payment Calc'!AN:AN,MATCH(G:G,'CHIRP Payment Calc'!A:A,0))</f>
        <v>0.7</v>
      </c>
      <c r="Q21" s="85">
        <f t="shared" si="1"/>
        <v>3711011.8574390919</v>
      </c>
      <c r="R21" s="79">
        <f t="shared" si="2"/>
        <v>228803.26823688581</v>
      </c>
      <c r="S21" s="85">
        <f t="shared" si="3"/>
        <v>1675352.1205739554</v>
      </c>
      <c r="T21" s="85">
        <f t="shared" si="4"/>
        <v>568988.68169466744</v>
      </c>
      <c r="U21" s="85">
        <f t="shared" si="5"/>
        <v>1358903.6008951946</v>
      </c>
      <c r="V21" s="85">
        <f t="shared" si="6"/>
        <v>336570.72251216049</v>
      </c>
      <c r="W21" s="79">
        <f t="shared" si="7"/>
        <v>3939815.1256759781</v>
      </c>
    </row>
    <row r="22" spans="4:23" x14ac:dyDescent="0.25">
      <c r="D22" s="77" t="s">
        <v>22</v>
      </c>
      <c r="E22" s="77" t="s">
        <v>162</v>
      </c>
      <c r="F22" s="82" t="s">
        <v>175</v>
      </c>
      <c r="G22" s="77" t="s">
        <v>174</v>
      </c>
      <c r="H22" s="77" t="s">
        <v>1489</v>
      </c>
      <c r="I22" s="83">
        <v>25293965.925639141</v>
      </c>
      <c r="J22" s="83">
        <v>35688280.303014442</v>
      </c>
      <c r="K22" s="83">
        <v>12018015.942630462</v>
      </c>
      <c r="L22" s="83">
        <v>17436232.731051736</v>
      </c>
      <c r="M22" s="83">
        <f t="shared" si="0"/>
        <v>37311981.868269607</v>
      </c>
      <c r="N22" s="83">
        <f t="shared" si="0"/>
        <v>53124513.034066178</v>
      </c>
      <c r="O22" s="84">
        <f>INDEX('CHIRP Payment Calc'!AO:AO,MATCH(G:G,'CHIRP Payment Calc'!A:A,0))</f>
        <v>0.56999999999999995</v>
      </c>
      <c r="P22" s="84">
        <f>INDEX('CHIRP Payment Calc'!AN:AN,MATCH(G:G,'CHIRP Payment Calc'!A:A,0))</f>
        <v>0.49</v>
      </c>
      <c r="Q22" s="85">
        <f t="shared" si="1"/>
        <v>47298841.051606104</v>
      </c>
      <c r="R22" s="79">
        <f t="shared" si="2"/>
        <v>2929044.9987618905</v>
      </c>
      <c r="S22" s="85">
        <f t="shared" si="3"/>
        <v>15297146.501447542</v>
      </c>
      <c r="T22" s="85">
        <f t="shared" si="4"/>
        <v>7287520.3056376213</v>
      </c>
      <c r="U22" s="85">
        <f t="shared" si="5"/>
        <v>18554119.202628195</v>
      </c>
      <c r="V22" s="85">
        <f t="shared" si="6"/>
        <v>9089100.0406546276</v>
      </c>
      <c r="W22" s="79">
        <f t="shared" si="7"/>
        <v>50227886.050367989</v>
      </c>
    </row>
    <row r="23" spans="4:23" x14ac:dyDescent="0.25">
      <c r="D23" s="77" t="s">
        <v>22</v>
      </c>
      <c r="E23" s="77" t="s">
        <v>162</v>
      </c>
      <c r="F23" s="86" t="s">
        <v>363</v>
      </c>
      <c r="G23" s="77" t="s">
        <v>362</v>
      </c>
      <c r="H23" s="77" t="s">
        <v>1490</v>
      </c>
      <c r="I23" s="83">
        <v>1947237.5237090848</v>
      </c>
      <c r="J23" s="83">
        <v>5875251.906187661</v>
      </c>
      <c r="K23" s="83">
        <v>823496.43711577647</v>
      </c>
      <c r="L23" s="83">
        <v>3845516.789763446</v>
      </c>
      <c r="M23" s="83">
        <f t="shared" si="0"/>
        <v>2770733.9608248612</v>
      </c>
      <c r="N23" s="83">
        <f t="shared" si="0"/>
        <v>9720768.6959511079</v>
      </c>
      <c r="O23" s="84">
        <f>INDEX('CHIRP Payment Calc'!AO:AO,MATCH(G:G,'CHIRP Payment Calc'!A:A,0))</f>
        <v>0.97</v>
      </c>
      <c r="P23" s="84">
        <f>INDEX('CHIRP Payment Calc'!AN:AN,MATCH(G:G,'CHIRP Payment Calc'!A:A,0))</f>
        <v>1.24</v>
      </c>
      <c r="Q23" s="85">
        <f t="shared" si="1"/>
        <v>14741365.124979489</v>
      </c>
      <c r="R23" s="79">
        <f t="shared" si="2"/>
        <v>915050.35940336797</v>
      </c>
      <c r="S23" s="85">
        <f t="shared" si="3"/>
        <v>2004053.4726767237</v>
      </c>
      <c r="T23" s="85">
        <f t="shared" si="4"/>
        <v>849778.23830032256</v>
      </c>
      <c r="U23" s="85">
        <f t="shared" si="5"/>
        <v>7729774.3911646679</v>
      </c>
      <c r="V23" s="85">
        <f t="shared" si="6"/>
        <v>5072809.382241142</v>
      </c>
      <c r="W23" s="79">
        <f t="shared" si="7"/>
        <v>15656415.484382857</v>
      </c>
    </row>
    <row r="24" spans="4:23" x14ac:dyDescent="0.25">
      <c r="D24" s="77" t="s">
        <v>23</v>
      </c>
      <c r="E24" s="77" t="s">
        <v>173</v>
      </c>
      <c r="F24" s="86" t="s">
        <v>194</v>
      </c>
      <c r="G24" s="77" t="s">
        <v>193</v>
      </c>
      <c r="H24" s="77" t="s">
        <v>1491</v>
      </c>
      <c r="I24" s="83">
        <v>185326599.65496144</v>
      </c>
      <c r="J24" s="83">
        <v>146173104.72543144</v>
      </c>
      <c r="K24" s="83">
        <v>366360.91756387911</v>
      </c>
      <c r="L24" s="83">
        <v>553988.25632567191</v>
      </c>
      <c r="M24" s="83">
        <f t="shared" si="0"/>
        <v>185692960.57252532</v>
      </c>
      <c r="N24" s="83">
        <f t="shared" si="0"/>
        <v>146727092.9817571</v>
      </c>
      <c r="O24" s="84">
        <f>INDEX('CHIRP Payment Calc'!AO:AO,MATCH(G:G,'CHIRP Payment Calc'!A:A,0))</f>
        <v>0.27</v>
      </c>
      <c r="P24" s="84">
        <f>INDEX('CHIRP Payment Calc'!AN:AN,MATCH(G:G,'CHIRP Payment Calc'!A:A,0))</f>
        <v>0.97</v>
      </c>
      <c r="Q24" s="85">
        <f t="shared" si="1"/>
        <v>192462379.54688621</v>
      </c>
      <c r="R24" s="79">
        <f t="shared" si="2"/>
        <v>11743532.174107054</v>
      </c>
      <c r="S24" s="85">
        <f t="shared" si="3"/>
        <v>53090909.184975691</v>
      </c>
      <c r="T24" s="85">
        <f t="shared" si="4"/>
        <v>105231.32738536954</v>
      </c>
      <c r="U24" s="85">
        <f t="shared" si="5"/>
        <v>150438102.47604084</v>
      </c>
      <c r="V24" s="85">
        <f t="shared" si="6"/>
        <v>571668.73259138479</v>
      </c>
      <c r="W24" s="79">
        <f t="shared" si="7"/>
        <v>204205911.72099328</v>
      </c>
    </row>
    <row r="25" spans="4:23" x14ac:dyDescent="0.25">
      <c r="D25" s="77" t="s">
        <v>23</v>
      </c>
      <c r="E25" s="77" t="s">
        <v>173</v>
      </c>
      <c r="F25" s="86" t="s">
        <v>678</v>
      </c>
      <c r="G25" s="77" t="s">
        <v>677</v>
      </c>
      <c r="H25" s="77" t="s">
        <v>1492</v>
      </c>
      <c r="I25" s="83">
        <v>386963.30675614672</v>
      </c>
      <c r="J25" s="83">
        <v>2545707.0178531609</v>
      </c>
      <c r="K25" s="83">
        <v>0</v>
      </c>
      <c r="L25" s="83">
        <v>0</v>
      </c>
      <c r="M25" s="83">
        <f t="shared" si="0"/>
        <v>386963.30675614672</v>
      </c>
      <c r="N25" s="83">
        <f t="shared" si="0"/>
        <v>2545707.0178531609</v>
      </c>
      <c r="O25" s="84">
        <f>INDEX('CHIRP Payment Calc'!AO:AO,MATCH(G:G,'CHIRP Payment Calc'!A:A,0))</f>
        <v>0.27</v>
      </c>
      <c r="P25" s="84">
        <f>INDEX('CHIRP Payment Calc'!AN:AN,MATCH(G:G,'CHIRP Payment Calc'!A:A,0))</f>
        <v>0.99</v>
      </c>
      <c r="Q25" s="85">
        <f t="shared" si="1"/>
        <v>2624730.0404987889</v>
      </c>
      <c r="R25" s="79">
        <f t="shared" si="2"/>
        <v>160129.41891637174</v>
      </c>
      <c r="S25" s="85">
        <f t="shared" si="3"/>
        <v>110854.20989300756</v>
      </c>
      <c r="T25" s="85">
        <f t="shared" si="4"/>
        <v>0</v>
      </c>
      <c r="U25" s="85">
        <f t="shared" si="5"/>
        <v>2674005.2495221528</v>
      </c>
      <c r="V25" s="85">
        <f t="shared" si="6"/>
        <v>0</v>
      </c>
      <c r="W25" s="79">
        <f t="shared" si="7"/>
        <v>2784859.4594151606</v>
      </c>
    </row>
    <row r="26" spans="4:23" x14ac:dyDescent="0.25">
      <c r="D26" s="77" t="s">
        <v>23</v>
      </c>
      <c r="E26" s="77" t="s">
        <v>173</v>
      </c>
      <c r="F26" s="86" t="s">
        <v>387</v>
      </c>
      <c r="G26" s="77" t="s">
        <v>386</v>
      </c>
      <c r="H26" s="77" t="s">
        <v>1493</v>
      </c>
      <c r="I26" s="83">
        <v>48636170.155245878</v>
      </c>
      <c r="J26" s="83">
        <v>10324433.571852261</v>
      </c>
      <c r="K26" s="83">
        <v>13223.457847936234</v>
      </c>
      <c r="L26" s="83">
        <v>0</v>
      </c>
      <c r="M26" s="83">
        <f t="shared" si="0"/>
        <v>48649393.613093816</v>
      </c>
      <c r="N26" s="83">
        <f t="shared" si="0"/>
        <v>10324433.571852261</v>
      </c>
      <c r="O26" s="84">
        <f>INDEX('CHIRP Payment Calc'!AO:AO,MATCH(G:G,'CHIRP Payment Calc'!A:A,0))</f>
        <v>0.26</v>
      </c>
      <c r="P26" s="84">
        <f>INDEX('CHIRP Payment Calc'!AN:AN,MATCH(G:G,'CHIRP Payment Calc'!A:A,0))</f>
        <v>0.59</v>
      </c>
      <c r="Q26" s="85">
        <f t="shared" si="1"/>
        <v>18740258.146797225</v>
      </c>
      <c r="R26" s="79">
        <f t="shared" si="2"/>
        <v>1143314.5754071802</v>
      </c>
      <c r="S26" s="85">
        <f t="shared" si="3"/>
        <v>13416874.52558507</v>
      </c>
      <c r="T26" s="85">
        <f t="shared" si="4"/>
        <v>3657.5521707057669</v>
      </c>
      <c r="U26" s="85">
        <f t="shared" si="5"/>
        <v>6463040.6444486296</v>
      </c>
      <c r="V26" s="85">
        <f t="shared" si="6"/>
        <v>0</v>
      </c>
      <c r="W26" s="79">
        <f t="shared" si="7"/>
        <v>19883572.722204406</v>
      </c>
    </row>
    <row r="27" spans="4:23" x14ac:dyDescent="0.25">
      <c r="D27" s="77" t="s">
        <v>23</v>
      </c>
      <c r="E27" s="77" t="s">
        <v>173</v>
      </c>
      <c r="F27" s="86" t="s">
        <v>1444</v>
      </c>
      <c r="G27" s="77" t="s">
        <v>1443</v>
      </c>
      <c r="H27" s="77" t="s">
        <v>1494</v>
      </c>
      <c r="I27" s="83">
        <v>1380020.510666314</v>
      </c>
      <c r="J27" s="83">
        <v>3652251.0422419212</v>
      </c>
      <c r="K27" s="83">
        <v>1097.1074013620887</v>
      </c>
      <c r="L27" s="83">
        <v>22.354823078770664</v>
      </c>
      <c r="M27" s="83">
        <f t="shared" si="0"/>
        <v>1381117.6180676762</v>
      </c>
      <c r="N27" s="83">
        <f t="shared" si="0"/>
        <v>3652273.3970650001</v>
      </c>
      <c r="O27" s="84">
        <f>INDEX('CHIRP Payment Calc'!AO:AO,MATCH(G:G,'CHIRP Payment Calc'!A:A,0))</f>
        <v>0.49</v>
      </c>
      <c r="P27" s="84">
        <f>INDEX('CHIRP Payment Calc'!AN:AN,MATCH(G:G,'CHIRP Payment Calc'!A:A,0))</f>
        <v>0.59</v>
      </c>
      <c r="Q27" s="85">
        <f t="shared" si="1"/>
        <v>2831588.9371215114</v>
      </c>
      <c r="R27" s="79">
        <f t="shared" si="2"/>
        <v>172751.01188706854</v>
      </c>
      <c r="S27" s="85">
        <f t="shared" si="3"/>
        <v>717464.24427214195</v>
      </c>
      <c r="T27" s="85">
        <f t="shared" si="4"/>
        <v>571.89641134832289</v>
      </c>
      <c r="U27" s="85">
        <f t="shared" si="5"/>
        <v>2286289.7771063484</v>
      </c>
      <c r="V27" s="85">
        <f t="shared" si="6"/>
        <v>14.031218740930523</v>
      </c>
      <c r="W27" s="79">
        <f t="shared" si="7"/>
        <v>3004339.9490085798</v>
      </c>
    </row>
    <row r="28" spans="4:23" x14ac:dyDescent="0.25">
      <c r="D28" s="77" t="s">
        <v>23</v>
      </c>
      <c r="E28" s="77" t="s">
        <v>657</v>
      </c>
      <c r="F28" s="86" t="s">
        <v>822</v>
      </c>
      <c r="G28" s="77" t="s">
        <v>821</v>
      </c>
      <c r="H28" s="77" t="s">
        <v>1495</v>
      </c>
      <c r="I28" s="83">
        <v>0</v>
      </c>
      <c r="J28" s="83">
        <v>1565033.3740479262</v>
      </c>
      <c r="K28" s="83">
        <v>0</v>
      </c>
      <c r="L28" s="83">
        <v>0</v>
      </c>
      <c r="M28" s="83">
        <f t="shared" si="0"/>
        <v>0</v>
      </c>
      <c r="N28" s="83">
        <f t="shared" si="0"/>
        <v>1565033.3740479262</v>
      </c>
      <c r="O28" s="84">
        <f>INDEX('CHIRP Payment Calc'!AO:AO,MATCH(G:G,'CHIRP Payment Calc'!A:A,0))</f>
        <v>0</v>
      </c>
      <c r="P28" s="84">
        <f>INDEX('CHIRP Payment Calc'!AN:AN,MATCH(G:G,'CHIRP Payment Calc'!A:A,0))</f>
        <v>0.32</v>
      </c>
      <c r="Q28" s="85">
        <f t="shared" si="1"/>
        <v>500810.67969533638</v>
      </c>
      <c r="R28" s="79">
        <f t="shared" si="2"/>
        <v>30553.436692288433</v>
      </c>
      <c r="S28" s="85">
        <f t="shared" si="3"/>
        <v>0</v>
      </c>
      <c r="T28" s="85">
        <f t="shared" si="4"/>
        <v>0</v>
      </c>
      <c r="U28" s="85">
        <f t="shared" si="5"/>
        <v>531364.11638762488</v>
      </c>
      <c r="V28" s="85">
        <f t="shared" si="6"/>
        <v>0</v>
      </c>
      <c r="W28" s="79">
        <f t="shared" si="7"/>
        <v>531364.11638762488</v>
      </c>
    </row>
    <row r="29" spans="4:23" x14ac:dyDescent="0.25">
      <c r="D29" s="77" t="s">
        <v>23</v>
      </c>
      <c r="E29" s="77" t="s">
        <v>657</v>
      </c>
      <c r="F29" s="86" t="s">
        <v>691</v>
      </c>
      <c r="G29" s="77" t="s">
        <v>690</v>
      </c>
      <c r="H29" s="77" t="s">
        <v>1496</v>
      </c>
      <c r="I29" s="83">
        <v>0</v>
      </c>
      <c r="J29" s="83">
        <v>4135155.7469895873</v>
      </c>
      <c r="K29" s="83">
        <v>0</v>
      </c>
      <c r="L29" s="83">
        <v>0</v>
      </c>
      <c r="M29" s="83">
        <f t="shared" si="0"/>
        <v>0</v>
      </c>
      <c r="N29" s="83">
        <f t="shared" si="0"/>
        <v>4135155.7469895873</v>
      </c>
      <c r="O29" s="84">
        <f>INDEX('CHIRP Payment Calc'!AO:AO,MATCH(G:G,'CHIRP Payment Calc'!A:A,0))</f>
        <v>0</v>
      </c>
      <c r="P29" s="84">
        <f>INDEX('CHIRP Payment Calc'!AN:AN,MATCH(G:G,'CHIRP Payment Calc'!A:A,0))</f>
        <v>0.32</v>
      </c>
      <c r="Q29" s="85">
        <f t="shared" si="1"/>
        <v>1323249.839036668</v>
      </c>
      <c r="R29" s="79">
        <f t="shared" si="2"/>
        <v>80728.770020804688</v>
      </c>
      <c r="S29" s="85">
        <f t="shared" si="3"/>
        <v>0</v>
      </c>
      <c r="T29" s="85">
        <f t="shared" si="4"/>
        <v>0</v>
      </c>
      <c r="U29" s="85">
        <f t="shared" si="5"/>
        <v>1403978.6090574728</v>
      </c>
      <c r="V29" s="85">
        <f t="shared" si="6"/>
        <v>0</v>
      </c>
      <c r="W29" s="79">
        <f t="shared" si="7"/>
        <v>1403978.6090574728</v>
      </c>
    </row>
    <row r="30" spans="4:23" x14ac:dyDescent="0.25">
      <c r="D30" s="77" t="s">
        <v>23</v>
      </c>
      <c r="E30" s="77" t="s">
        <v>657</v>
      </c>
      <c r="F30" s="86" t="s">
        <v>1295</v>
      </c>
      <c r="G30" s="77" t="s">
        <v>1294</v>
      </c>
      <c r="H30" s="77" t="s">
        <v>1497</v>
      </c>
      <c r="I30" s="83">
        <v>0</v>
      </c>
      <c r="J30" s="83">
        <v>112585.90609577329</v>
      </c>
      <c r="K30" s="83">
        <v>0</v>
      </c>
      <c r="L30" s="83">
        <v>0</v>
      </c>
      <c r="M30" s="83">
        <f t="shared" si="0"/>
        <v>0</v>
      </c>
      <c r="N30" s="83">
        <f t="shared" si="0"/>
        <v>112585.90609577329</v>
      </c>
      <c r="O30" s="84">
        <f>INDEX('CHIRP Payment Calc'!AO:AO,MATCH(G:G,'CHIRP Payment Calc'!A:A,0))</f>
        <v>0</v>
      </c>
      <c r="P30" s="84">
        <f>INDEX('CHIRP Payment Calc'!AN:AN,MATCH(G:G,'CHIRP Payment Calc'!A:A,0))</f>
        <v>0.32</v>
      </c>
      <c r="Q30" s="85">
        <f t="shared" si="1"/>
        <v>36027.489950647454</v>
      </c>
      <c r="R30" s="79">
        <f t="shared" si="2"/>
        <v>2197.9635778909587</v>
      </c>
      <c r="S30" s="85">
        <f t="shared" si="3"/>
        <v>0</v>
      </c>
      <c r="T30" s="85">
        <f t="shared" si="4"/>
        <v>0</v>
      </c>
      <c r="U30" s="85">
        <f t="shared" si="5"/>
        <v>38225.453528538412</v>
      </c>
      <c r="V30" s="85">
        <f t="shared" si="6"/>
        <v>0</v>
      </c>
      <c r="W30" s="79">
        <f t="shared" si="7"/>
        <v>38225.453528538412</v>
      </c>
    </row>
    <row r="31" spans="4:23" x14ac:dyDescent="0.25">
      <c r="D31" s="77" t="s">
        <v>23</v>
      </c>
      <c r="E31" s="77" t="s">
        <v>657</v>
      </c>
      <c r="F31" s="86" t="s">
        <v>1498</v>
      </c>
      <c r="G31" s="77" t="s">
        <v>1391</v>
      </c>
      <c r="H31" s="77" t="s">
        <v>1393</v>
      </c>
      <c r="I31" s="83">
        <v>0</v>
      </c>
      <c r="J31" s="83">
        <v>0</v>
      </c>
      <c r="K31" s="83">
        <v>0</v>
      </c>
      <c r="L31" s="83">
        <v>0</v>
      </c>
      <c r="M31" s="83">
        <f t="shared" si="0"/>
        <v>0</v>
      </c>
      <c r="N31" s="83">
        <f t="shared" si="0"/>
        <v>0</v>
      </c>
      <c r="O31" s="84">
        <f>INDEX('CHIRP Payment Calc'!AO:AO,MATCH(G:G,'CHIRP Payment Calc'!A:A,0))</f>
        <v>0</v>
      </c>
      <c r="P31" s="84">
        <f>INDEX('CHIRP Payment Calc'!AN:AN,MATCH(G:G,'CHIRP Payment Calc'!A:A,0))</f>
        <v>0.32</v>
      </c>
      <c r="Q31" s="85">
        <f t="shared" si="1"/>
        <v>0</v>
      </c>
      <c r="R31" s="79">
        <f t="shared" si="2"/>
        <v>0</v>
      </c>
      <c r="S31" s="85">
        <f t="shared" si="3"/>
        <v>0</v>
      </c>
      <c r="T31" s="85">
        <f t="shared" si="4"/>
        <v>0</v>
      </c>
      <c r="U31" s="85">
        <f t="shared" si="5"/>
        <v>0</v>
      </c>
      <c r="V31" s="85">
        <f t="shared" si="6"/>
        <v>0</v>
      </c>
      <c r="W31" s="79">
        <f t="shared" si="7"/>
        <v>0</v>
      </c>
    </row>
    <row r="32" spans="4:23" x14ac:dyDescent="0.25">
      <c r="D32" s="77" t="s">
        <v>23</v>
      </c>
      <c r="E32" s="77" t="s">
        <v>657</v>
      </c>
      <c r="F32" s="86" t="s">
        <v>1138</v>
      </c>
      <c r="G32" s="77" t="s">
        <v>1137</v>
      </c>
      <c r="H32" s="77" t="s">
        <v>1499</v>
      </c>
      <c r="I32" s="83">
        <v>0</v>
      </c>
      <c r="J32" s="83">
        <v>403986.17465380329</v>
      </c>
      <c r="K32" s="83">
        <v>0</v>
      </c>
      <c r="L32" s="83">
        <v>0</v>
      </c>
      <c r="M32" s="83">
        <f t="shared" si="0"/>
        <v>0</v>
      </c>
      <c r="N32" s="83">
        <f t="shared" si="0"/>
        <v>403986.17465380329</v>
      </c>
      <c r="O32" s="84">
        <f>INDEX('CHIRP Payment Calc'!AO:AO,MATCH(G:G,'CHIRP Payment Calc'!A:A,0))</f>
        <v>0</v>
      </c>
      <c r="P32" s="84">
        <f>INDEX('CHIRP Payment Calc'!AN:AN,MATCH(G:G,'CHIRP Payment Calc'!A:A,0))</f>
        <v>0.32</v>
      </c>
      <c r="Q32" s="85">
        <f t="shared" si="1"/>
        <v>129275.57588921706</v>
      </c>
      <c r="R32" s="79">
        <f t="shared" si="2"/>
        <v>7886.8388473527657</v>
      </c>
      <c r="S32" s="85">
        <f t="shared" si="3"/>
        <v>0</v>
      </c>
      <c r="T32" s="85">
        <f t="shared" si="4"/>
        <v>0</v>
      </c>
      <c r="U32" s="85">
        <f t="shared" si="5"/>
        <v>137162.41473656983</v>
      </c>
      <c r="V32" s="85">
        <f t="shared" si="6"/>
        <v>0</v>
      </c>
      <c r="W32" s="79">
        <f t="shared" si="7"/>
        <v>137162.41473656983</v>
      </c>
    </row>
    <row r="33" spans="4:23" x14ac:dyDescent="0.25">
      <c r="D33" s="77" t="s">
        <v>23</v>
      </c>
      <c r="E33" s="77" t="s">
        <v>657</v>
      </c>
      <c r="F33" s="86" t="s">
        <v>725</v>
      </c>
      <c r="G33" s="77" t="s">
        <v>724</v>
      </c>
      <c r="H33" s="77" t="s">
        <v>1500</v>
      </c>
      <c r="I33" s="83">
        <v>0</v>
      </c>
      <c r="J33" s="83">
        <v>96469.879680881044</v>
      </c>
      <c r="K33" s="83">
        <v>0</v>
      </c>
      <c r="L33" s="83">
        <v>0</v>
      </c>
      <c r="M33" s="83">
        <f t="shared" si="0"/>
        <v>0</v>
      </c>
      <c r="N33" s="83">
        <f t="shared" si="0"/>
        <v>96469.879680881044</v>
      </c>
      <c r="O33" s="84">
        <f>INDEX('CHIRP Payment Calc'!AO:AO,MATCH(G:G,'CHIRP Payment Calc'!A:A,0))</f>
        <v>0</v>
      </c>
      <c r="P33" s="84">
        <f>INDEX('CHIRP Payment Calc'!AN:AN,MATCH(G:G,'CHIRP Payment Calc'!A:A,0))</f>
        <v>0.32</v>
      </c>
      <c r="Q33" s="85">
        <f t="shared" si="1"/>
        <v>30870.361497881935</v>
      </c>
      <c r="R33" s="79">
        <f t="shared" si="2"/>
        <v>1883.3377041148131</v>
      </c>
      <c r="S33" s="85">
        <f t="shared" si="3"/>
        <v>0</v>
      </c>
      <c r="T33" s="85">
        <f t="shared" si="4"/>
        <v>0</v>
      </c>
      <c r="U33" s="85">
        <f t="shared" si="5"/>
        <v>32753.699201996747</v>
      </c>
      <c r="V33" s="85">
        <f t="shared" si="6"/>
        <v>0</v>
      </c>
      <c r="W33" s="79">
        <f t="shared" si="7"/>
        <v>32753.699201996747</v>
      </c>
    </row>
    <row r="34" spans="4:23" x14ac:dyDescent="0.25">
      <c r="D34" s="77" t="s">
        <v>23</v>
      </c>
      <c r="E34" s="77" t="s">
        <v>621</v>
      </c>
      <c r="F34" s="86" t="s">
        <v>728</v>
      </c>
      <c r="G34" s="77" t="s">
        <v>727</v>
      </c>
      <c r="H34" s="77" t="s">
        <v>1501</v>
      </c>
      <c r="I34" s="83">
        <v>1650989.282622026</v>
      </c>
      <c r="J34" s="83">
        <v>1856404.7596058904</v>
      </c>
      <c r="K34" s="83">
        <v>581205.64826062764</v>
      </c>
      <c r="L34" s="83">
        <v>999045.94741329609</v>
      </c>
      <c r="M34" s="83">
        <f t="shared" si="0"/>
        <v>2232194.9308826537</v>
      </c>
      <c r="N34" s="83">
        <f t="shared" si="0"/>
        <v>2855450.7070191866</v>
      </c>
      <c r="O34" s="84">
        <f>INDEX('CHIRP Payment Calc'!AO:AO,MATCH(G:G,'CHIRP Payment Calc'!A:A,0))</f>
        <v>1.2</v>
      </c>
      <c r="P34" s="84">
        <f>INDEX('CHIRP Payment Calc'!AN:AN,MATCH(G:G,'CHIRP Payment Calc'!A:A,0))</f>
        <v>1.51</v>
      </c>
      <c r="Q34" s="85">
        <f t="shared" si="1"/>
        <v>6990364.4846581556</v>
      </c>
      <c r="R34" s="79">
        <f t="shared" si="2"/>
        <v>432692.83344662841</v>
      </c>
      <c r="S34" s="85">
        <f t="shared" si="3"/>
        <v>2102055.320049264</v>
      </c>
      <c r="T34" s="85">
        <f t="shared" si="4"/>
        <v>741964.65735399281</v>
      </c>
      <c r="U34" s="85">
        <f t="shared" si="5"/>
        <v>2974186.9358142116</v>
      </c>
      <c r="V34" s="85">
        <f t="shared" si="6"/>
        <v>1604850.4048873161</v>
      </c>
      <c r="W34" s="79">
        <f t="shared" si="7"/>
        <v>7423057.318104784</v>
      </c>
    </row>
    <row r="35" spans="4:23" x14ac:dyDescent="0.25">
      <c r="D35" s="77" t="s">
        <v>23</v>
      </c>
      <c r="E35" s="77" t="s">
        <v>702</v>
      </c>
      <c r="F35" s="86" t="s">
        <v>929</v>
      </c>
      <c r="G35" s="77" t="s">
        <v>928</v>
      </c>
      <c r="H35" s="77" t="s">
        <v>1502</v>
      </c>
      <c r="I35" s="83">
        <v>0</v>
      </c>
      <c r="J35" s="83">
        <v>259246.1614097291</v>
      </c>
      <c r="K35" s="83">
        <v>0</v>
      </c>
      <c r="L35" s="83">
        <v>0</v>
      </c>
      <c r="M35" s="83">
        <f t="shared" si="0"/>
        <v>0</v>
      </c>
      <c r="N35" s="83">
        <f t="shared" si="0"/>
        <v>259246.1614097291</v>
      </c>
      <c r="O35" s="84">
        <f>INDEX('CHIRP Payment Calc'!AO:AO,MATCH(G:G,'CHIRP Payment Calc'!A:A,0))</f>
        <v>0</v>
      </c>
      <c r="P35" s="84">
        <f>INDEX('CHIRP Payment Calc'!AN:AN,MATCH(G:G,'CHIRP Payment Calc'!A:A,0))</f>
        <v>2.89</v>
      </c>
      <c r="Q35" s="85">
        <f t="shared" si="1"/>
        <v>749221.40647411719</v>
      </c>
      <c r="R35" s="79">
        <f t="shared" si="2"/>
        <v>45708.467768977971</v>
      </c>
      <c r="S35" s="85">
        <f t="shared" si="3"/>
        <v>0</v>
      </c>
      <c r="T35" s="85">
        <f t="shared" si="4"/>
        <v>0</v>
      </c>
      <c r="U35" s="85">
        <f t="shared" si="5"/>
        <v>794929.87424309517</v>
      </c>
      <c r="V35" s="85">
        <f t="shared" si="6"/>
        <v>0</v>
      </c>
      <c r="W35" s="79">
        <f t="shared" si="7"/>
        <v>794929.87424309517</v>
      </c>
    </row>
    <row r="36" spans="4:23" x14ac:dyDescent="0.25">
      <c r="D36" s="77" t="s">
        <v>23</v>
      </c>
      <c r="E36" s="77" t="s">
        <v>180</v>
      </c>
      <c r="F36" s="86" t="s">
        <v>524</v>
      </c>
      <c r="G36" s="77" t="s">
        <v>523</v>
      </c>
      <c r="H36" s="77" t="s">
        <v>1503</v>
      </c>
      <c r="I36" s="83">
        <v>247398.13702738658</v>
      </c>
      <c r="J36" s="83">
        <v>1738485.4827209392</v>
      </c>
      <c r="K36" s="83">
        <v>3609673.1367022614</v>
      </c>
      <c r="L36" s="83">
        <v>8468042.3629676513</v>
      </c>
      <c r="M36" s="83">
        <f t="shared" si="0"/>
        <v>3857071.273729648</v>
      </c>
      <c r="N36" s="83">
        <f t="shared" si="0"/>
        <v>10206527.845688591</v>
      </c>
      <c r="O36" s="84">
        <f>INDEX('CHIRP Payment Calc'!AO:AO,MATCH(G:G,'CHIRP Payment Calc'!A:A,0))</f>
        <v>1.92</v>
      </c>
      <c r="P36" s="84">
        <f>INDEX('CHIRP Payment Calc'!AN:AN,MATCH(G:G,'CHIRP Payment Calc'!A:A,0))</f>
        <v>2.16</v>
      </c>
      <c r="Q36" s="85">
        <f t="shared" si="1"/>
        <v>29451676.992248282</v>
      </c>
      <c r="R36" s="79">
        <f t="shared" si="2"/>
        <v>1867957.5610894701</v>
      </c>
      <c r="S36" s="85">
        <f t="shared" si="3"/>
        <v>503983.47277727554</v>
      </c>
      <c r="T36" s="85">
        <f t="shared" si="4"/>
        <v>7372949.385604619</v>
      </c>
      <c r="U36" s="85">
        <f t="shared" si="5"/>
        <v>3984221.3715408267</v>
      </c>
      <c r="V36" s="85">
        <f t="shared" si="6"/>
        <v>19458480.32341503</v>
      </c>
      <c r="W36" s="79">
        <f t="shared" si="7"/>
        <v>31319634.553337753</v>
      </c>
    </row>
    <row r="37" spans="4:23" x14ac:dyDescent="0.25">
      <c r="D37" s="77" t="s">
        <v>23</v>
      </c>
      <c r="E37" s="77" t="s">
        <v>162</v>
      </c>
      <c r="F37" s="86" t="s">
        <v>468</v>
      </c>
      <c r="G37" s="77" t="s">
        <v>467</v>
      </c>
      <c r="H37" s="77" t="s">
        <v>1504</v>
      </c>
      <c r="I37" s="83">
        <v>522875.34324968816</v>
      </c>
      <c r="J37" s="83">
        <v>1411792.6078770449</v>
      </c>
      <c r="K37" s="83">
        <v>692655.8133342939</v>
      </c>
      <c r="L37" s="83">
        <v>1253810.6930410913</v>
      </c>
      <c r="M37" s="83">
        <f t="shared" si="0"/>
        <v>1215531.1565839821</v>
      </c>
      <c r="N37" s="83">
        <f t="shared" si="0"/>
        <v>2665603.3009181363</v>
      </c>
      <c r="O37" s="84">
        <f>INDEX('CHIRP Payment Calc'!AO:AO,MATCH(G:G,'CHIRP Payment Calc'!A:A,0))</f>
        <v>1.1499999999999999</v>
      </c>
      <c r="P37" s="84">
        <f>INDEX('CHIRP Payment Calc'!AN:AN,MATCH(G:G,'CHIRP Payment Calc'!A:A,0))</f>
        <v>3.8200000000000003</v>
      </c>
      <c r="Q37" s="85">
        <f t="shared" si="1"/>
        <v>11580465.439578861</v>
      </c>
      <c r="R37" s="79">
        <f t="shared" si="2"/>
        <v>722263.5979356803</v>
      </c>
      <c r="S37" s="85">
        <f t="shared" si="3"/>
        <v>637991.13499961945</v>
      </c>
      <c r="T37" s="85">
        <f t="shared" si="4"/>
        <v>847398.06950472121</v>
      </c>
      <c r="U37" s="85">
        <f t="shared" si="5"/>
        <v>5722066.5910772542</v>
      </c>
      <c r="V37" s="85">
        <f t="shared" si="6"/>
        <v>5095273.2419329463</v>
      </c>
      <c r="W37" s="79">
        <f t="shared" si="7"/>
        <v>12302729.037514541</v>
      </c>
    </row>
    <row r="38" spans="4:23" x14ac:dyDescent="0.25">
      <c r="D38" s="77" t="s">
        <v>23</v>
      </c>
      <c r="E38" s="77" t="s">
        <v>162</v>
      </c>
      <c r="F38" s="86" t="s">
        <v>381</v>
      </c>
      <c r="G38" s="77" t="s">
        <v>380</v>
      </c>
      <c r="H38" s="77" t="s">
        <v>1505</v>
      </c>
      <c r="I38" s="83">
        <v>2763935.5455889227</v>
      </c>
      <c r="J38" s="83">
        <v>2774463.7083971025</v>
      </c>
      <c r="K38" s="83">
        <v>2105800.2724086307</v>
      </c>
      <c r="L38" s="83">
        <v>5756068.5639725951</v>
      </c>
      <c r="M38" s="83">
        <f t="shared" si="0"/>
        <v>4869735.8179975534</v>
      </c>
      <c r="N38" s="83">
        <f t="shared" si="0"/>
        <v>8530532.2723696977</v>
      </c>
      <c r="O38" s="84">
        <f>INDEX('CHIRP Payment Calc'!AO:AO,MATCH(G:G,'CHIRP Payment Calc'!A:A,0))</f>
        <v>0.46</v>
      </c>
      <c r="P38" s="84">
        <f>INDEX('CHIRP Payment Calc'!AN:AN,MATCH(G:G,'CHIRP Payment Calc'!A:A,0))</f>
        <v>0.68</v>
      </c>
      <c r="Q38" s="85">
        <f t="shared" si="1"/>
        <v>8040840.4214902688</v>
      </c>
      <c r="R38" s="79">
        <f t="shared" si="2"/>
        <v>504333.666294455</v>
      </c>
      <c r="S38" s="85">
        <f t="shared" si="3"/>
        <v>1348976.4997038774</v>
      </c>
      <c r="T38" s="85">
        <f t="shared" si="4"/>
        <v>1030498.0056467768</v>
      </c>
      <c r="U38" s="85">
        <f t="shared" si="5"/>
        <v>2001735.0893475118</v>
      </c>
      <c r="V38" s="85">
        <f t="shared" si="6"/>
        <v>4163964.4930865588</v>
      </c>
      <c r="W38" s="79">
        <f t="shared" si="7"/>
        <v>8545174.0877847243</v>
      </c>
    </row>
    <row r="39" spans="4:23" x14ac:dyDescent="0.25">
      <c r="D39" s="77" t="s">
        <v>23</v>
      </c>
      <c r="E39" s="77" t="s">
        <v>162</v>
      </c>
      <c r="F39" s="86" t="s">
        <v>1406</v>
      </c>
      <c r="G39" s="77" t="s">
        <v>1405</v>
      </c>
      <c r="H39" s="77" t="s">
        <v>1407</v>
      </c>
      <c r="I39" s="83">
        <v>0</v>
      </c>
      <c r="J39" s="83">
        <v>0</v>
      </c>
      <c r="K39" s="83">
        <v>0</v>
      </c>
      <c r="L39" s="83">
        <v>0</v>
      </c>
      <c r="M39" s="83">
        <f t="shared" si="0"/>
        <v>0</v>
      </c>
      <c r="N39" s="83">
        <f t="shared" si="0"/>
        <v>0</v>
      </c>
      <c r="O39" s="84">
        <f>INDEX('CHIRP Payment Calc'!AO:AO,MATCH(G:G,'CHIRP Payment Calc'!A:A,0))</f>
        <v>0.39</v>
      </c>
      <c r="P39" s="84">
        <f>INDEX('CHIRP Payment Calc'!AN:AN,MATCH(G:G,'CHIRP Payment Calc'!A:A,0))</f>
        <v>0.68</v>
      </c>
      <c r="Q39" s="85">
        <f t="shared" si="1"/>
        <v>0</v>
      </c>
      <c r="R39" s="79">
        <f t="shared" si="2"/>
        <v>0</v>
      </c>
      <c r="S39" s="85">
        <f t="shared" si="3"/>
        <v>0</v>
      </c>
      <c r="T39" s="85">
        <f t="shared" si="4"/>
        <v>0</v>
      </c>
      <c r="U39" s="85">
        <f t="shared" si="5"/>
        <v>0</v>
      </c>
      <c r="V39" s="85">
        <f t="shared" si="6"/>
        <v>0</v>
      </c>
      <c r="W39" s="79">
        <f t="shared" si="7"/>
        <v>0</v>
      </c>
    </row>
    <row r="40" spans="4:23" x14ac:dyDescent="0.25">
      <c r="D40" s="77" t="s">
        <v>23</v>
      </c>
      <c r="E40" s="77" t="s">
        <v>162</v>
      </c>
      <c r="F40" s="86" t="s">
        <v>611</v>
      </c>
      <c r="G40" s="77" t="s">
        <v>610</v>
      </c>
      <c r="H40" s="77" t="s">
        <v>1506</v>
      </c>
      <c r="I40" s="83">
        <v>0</v>
      </c>
      <c r="J40" s="83">
        <v>0</v>
      </c>
      <c r="K40" s="83">
        <v>119057.23315193925</v>
      </c>
      <c r="L40" s="83">
        <v>285345.6171416018</v>
      </c>
      <c r="M40" s="83">
        <f t="shared" si="0"/>
        <v>119057.23315193925</v>
      </c>
      <c r="N40" s="83">
        <f t="shared" si="0"/>
        <v>285345.6171416018</v>
      </c>
      <c r="O40" s="84">
        <f>INDEX('CHIRP Payment Calc'!AO:AO,MATCH(G:G,'CHIRP Payment Calc'!A:A,0))</f>
        <v>9.2200000000000006</v>
      </c>
      <c r="P40" s="84">
        <f>INDEX('CHIRP Payment Calc'!AN:AN,MATCH(G:G,'CHIRP Payment Calc'!A:A,0))</f>
        <v>11.02</v>
      </c>
      <c r="Q40" s="85">
        <f t="shared" si="1"/>
        <v>4242216.390561332</v>
      </c>
      <c r="R40" s="79">
        <f t="shared" si="2"/>
        <v>270779.76961029781</v>
      </c>
      <c r="S40" s="85">
        <f t="shared" si="3"/>
        <v>0</v>
      </c>
      <c r="T40" s="85">
        <f t="shared" si="4"/>
        <v>1167774.1379371064</v>
      </c>
      <c r="U40" s="85">
        <f t="shared" si="5"/>
        <v>0</v>
      </c>
      <c r="V40" s="85">
        <f t="shared" si="6"/>
        <v>3345222.0222345232</v>
      </c>
      <c r="W40" s="79">
        <f t="shared" si="7"/>
        <v>4512996.1601716299</v>
      </c>
    </row>
    <row r="41" spans="4:23" x14ac:dyDescent="0.25">
      <c r="D41" s="77" t="s">
        <v>23</v>
      </c>
      <c r="E41" s="77" t="s">
        <v>162</v>
      </c>
      <c r="F41" s="86" t="s">
        <v>941</v>
      </c>
      <c r="G41" s="77" t="s">
        <v>940</v>
      </c>
      <c r="H41" s="77" t="s">
        <v>1507</v>
      </c>
      <c r="I41" s="83">
        <v>0</v>
      </c>
      <c r="J41" s="83">
        <v>0</v>
      </c>
      <c r="K41" s="83">
        <v>0</v>
      </c>
      <c r="L41" s="83">
        <v>261296.76451218745</v>
      </c>
      <c r="M41" s="83">
        <f t="shared" si="0"/>
        <v>0</v>
      </c>
      <c r="N41" s="83">
        <f t="shared" si="0"/>
        <v>261296.76451218745</v>
      </c>
      <c r="O41" s="84">
        <f>INDEX('CHIRP Payment Calc'!AO:AO,MATCH(G:G,'CHIRP Payment Calc'!A:A,0))</f>
        <v>0.39</v>
      </c>
      <c r="P41" s="84">
        <f>INDEX('CHIRP Payment Calc'!AN:AN,MATCH(G:G,'CHIRP Payment Calc'!A:A,0))</f>
        <v>0.68</v>
      </c>
      <c r="Q41" s="85">
        <f t="shared" si="1"/>
        <v>177681.79986828749</v>
      </c>
      <c r="R41" s="79">
        <f t="shared" si="2"/>
        <v>11341.391480954522</v>
      </c>
      <c r="S41" s="85">
        <f t="shared" si="3"/>
        <v>0</v>
      </c>
      <c r="T41" s="85">
        <f t="shared" si="4"/>
        <v>0</v>
      </c>
      <c r="U41" s="85">
        <f t="shared" si="5"/>
        <v>0</v>
      </c>
      <c r="V41" s="85">
        <f t="shared" si="6"/>
        <v>189023.19134924203</v>
      </c>
      <c r="W41" s="79">
        <f t="shared" si="7"/>
        <v>189023.19134924203</v>
      </c>
    </row>
    <row r="42" spans="4:23" x14ac:dyDescent="0.25">
      <c r="D42" s="77" t="s">
        <v>23</v>
      </c>
      <c r="E42" s="77" t="s">
        <v>162</v>
      </c>
      <c r="F42" s="86" t="s">
        <v>462</v>
      </c>
      <c r="G42" s="77" t="s">
        <v>461</v>
      </c>
      <c r="H42" s="77" t="s">
        <v>1508</v>
      </c>
      <c r="I42" s="83">
        <v>881599.60143005487</v>
      </c>
      <c r="J42" s="83">
        <v>2499916.9205824486</v>
      </c>
      <c r="K42" s="83">
        <v>583486.58846360689</v>
      </c>
      <c r="L42" s="83">
        <v>842886.50962675607</v>
      </c>
      <c r="M42" s="83">
        <f t="shared" si="0"/>
        <v>1465086.1898936618</v>
      </c>
      <c r="N42" s="83">
        <f t="shared" si="0"/>
        <v>3342803.4302092046</v>
      </c>
      <c r="O42" s="84">
        <f>INDEX('CHIRP Payment Calc'!AO:AO,MATCH(G:G,'CHIRP Payment Calc'!A:A,0))</f>
        <v>2.5700000000000003</v>
      </c>
      <c r="P42" s="84">
        <f>INDEX('CHIRP Payment Calc'!AN:AN,MATCH(G:G,'CHIRP Payment Calc'!A:A,0))</f>
        <v>2.8600000000000003</v>
      </c>
      <c r="Q42" s="85">
        <f t="shared" si="1"/>
        <v>13325689.318425037</v>
      </c>
      <c r="R42" s="79">
        <f t="shared" si="2"/>
        <v>824007.0517925201</v>
      </c>
      <c r="S42" s="85">
        <f t="shared" si="3"/>
        <v>2403937.3747217413</v>
      </c>
      <c r="T42" s="85">
        <f t="shared" si="4"/>
        <v>1595277.1620760318</v>
      </c>
      <c r="U42" s="85">
        <f t="shared" si="5"/>
        <v>7585954.7934915684</v>
      </c>
      <c r="V42" s="85">
        <f t="shared" si="6"/>
        <v>2564527.0399282156</v>
      </c>
      <c r="W42" s="79">
        <f t="shared" si="7"/>
        <v>14149696.370217558</v>
      </c>
    </row>
    <row r="43" spans="4:23" x14ac:dyDescent="0.25">
      <c r="D43" s="77" t="s">
        <v>23</v>
      </c>
      <c r="E43" s="77" t="s">
        <v>162</v>
      </c>
      <c r="F43" s="86" t="s">
        <v>1301</v>
      </c>
      <c r="G43" s="77" t="s">
        <v>1300</v>
      </c>
      <c r="H43" s="77" t="s">
        <v>1509</v>
      </c>
      <c r="I43" s="83">
        <v>13691.686289019988</v>
      </c>
      <c r="J43" s="83">
        <v>0</v>
      </c>
      <c r="K43" s="83">
        <v>3421.9081527151288</v>
      </c>
      <c r="L43" s="83">
        <v>0</v>
      </c>
      <c r="M43" s="83">
        <f t="shared" si="0"/>
        <v>17113.594441735117</v>
      </c>
      <c r="N43" s="83">
        <f t="shared" si="0"/>
        <v>0</v>
      </c>
      <c r="O43" s="84">
        <f>INDEX('CHIRP Payment Calc'!AO:AO,MATCH(G:G,'CHIRP Payment Calc'!A:A,0))</f>
        <v>1.83</v>
      </c>
      <c r="P43" s="84">
        <f>INDEX('CHIRP Payment Calc'!AN:AN,MATCH(G:G,'CHIRP Payment Calc'!A:A,0))</f>
        <v>0.68</v>
      </c>
      <c r="Q43" s="85">
        <f t="shared" si="1"/>
        <v>31317.877828375265</v>
      </c>
      <c r="R43" s="79">
        <f t="shared" si="2"/>
        <v>1928.3103182147468</v>
      </c>
      <c r="S43" s="85">
        <f t="shared" si="3"/>
        <v>26584.388232261623</v>
      </c>
      <c r="T43" s="85">
        <f t="shared" si="4"/>
        <v>6661.7999143283896</v>
      </c>
      <c r="U43" s="85">
        <f t="shared" si="5"/>
        <v>0</v>
      </c>
      <c r="V43" s="85">
        <f t="shared" si="6"/>
        <v>0</v>
      </c>
      <c r="W43" s="79">
        <f t="shared" si="7"/>
        <v>33246.188146590015</v>
      </c>
    </row>
    <row r="44" spans="4:23" x14ac:dyDescent="0.25">
      <c r="D44" s="77" t="s">
        <v>23</v>
      </c>
      <c r="E44" s="77" t="s">
        <v>162</v>
      </c>
      <c r="F44" s="86" t="s">
        <v>590</v>
      </c>
      <c r="G44" s="77" t="s">
        <v>589</v>
      </c>
      <c r="H44" s="77" t="s">
        <v>1510</v>
      </c>
      <c r="I44" s="83">
        <v>0</v>
      </c>
      <c r="J44" s="83">
        <v>0</v>
      </c>
      <c r="K44" s="83">
        <v>427658.82033279171</v>
      </c>
      <c r="L44" s="83">
        <v>377715.29644654342</v>
      </c>
      <c r="M44" s="83">
        <f t="shared" si="0"/>
        <v>427658.82033279171</v>
      </c>
      <c r="N44" s="83">
        <f t="shared" si="0"/>
        <v>377715.29644654342</v>
      </c>
      <c r="O44" s="84">
        <f>INDEX('CHIRP Payment Calc'!AO:AO,MATCH(G:G,'CHIRP Payment Calc'!A:A,0))</f>
        <v>4.0599999999999996</v>
      </c>
      <c r="P44" s="84">
        <f>INDEX('CHIRP Payment Calc'!AN:AN,MATCH(G:G,'CHIRP Payment Calc'!A:A,0))</f>
        <v>8.49</v>
      </c>
      <c r="Q44" s="85">
        <f t="shared" si="1"/>
        <v>4943097.6773822876</v>
      </c>
      <c r="R44" s="79">
        <f t="shared" si="2"/>
        <v>315516.87302440143</v>
      </c>
      <c r="S44" s="85">
        <f t="shared" si="3"/>
        <v>0</v>
      </c>
      <c r="T44" s="85">
        <f t="shared" si="4"/>
        <v>1847122.1388841853</v>
      </c>
      <c r="U44" s="85">
        <f t="shared" si="5"/>
        <v>0</v>
      </c>
      <c r="V44" s="85">
        <f t="shared" si="6"/>
        <v>3411492.4115225044</v>
      </c>
      <c r="W44" s="79">
        <f t="shared" si="7"/>
        <v>5258614.5504066898</v>
      </c>
    </row>
    <row r="45" spans="4:23" x14ac:dyDescent="0.25">
      <c r="D45" s="77" t="s">
        <v>23</v>
      </c>
      <c r="E45" s="77" t="s">
        <v>162</v>
      </c>
      <c r="F45" s="86" t="s">
        <v>339</v>
      </c>
      <c r="G45" s="77" t="s">
        <v>338</v>
      </c>
      <c r="H45" s="77" t="s">
        <v>1511</v>
      </c>
      <c r="I45" s="83">
        <v>1397320.9693342429</v>
      </c>
      <c r="J45" s="83">
        <v>3511059.4762352738</v>
      </c>
      <c r="K45" s="83">
        <v>1599922.5430768072</v>
      </c>
      <c r="L45" s="83">
        <v>5471053.9173523849</v>
      </c>
      <c r="M45" s="83">
        <f t="shared" si="0"/>
        <v>2997243.51241105</v>
      </c>
      <c r="N45" s="83">
        <f t="shared" si="0"/>
        <v>8982113.3935876582</v>
      </c>
      <c r="O45" s="84">
        <f>INDEX('CHIRP Payment Calc'!AO:AO,MATCH(G:G,'CHIRP Payment Calc'!A:A,0))</f>
        <v>1.1000000000000001</v>
      </c>
      <c r="P45" s="84">
        <f>INDEX('CHIRP Payment Calc'!AN:AN,MATCH(G:G,'CHIRP Payment Calc'!A:A,0))</f>
        <v>2.2000000000000002</v>
      </c>
      <c r="Q45" s="85">
        <f t="shared" si="1"/>
        <v>23057617.329545006</v>
      </c>
      <c r="R45" s="79">
        <f t="shared" si="2"/>
        <v>1445628.7603146983</v>
      </c>
      <c r="S45" s="85">
        <f t="shared" si="3"/>
        <v>1630825.5345015037</v>
      </c>
      <c r="T45" s="85">
        <f t="shared" si="4"/>
        <v>1872249.7844515829</v>
      </c>
      <c r="U45" s="85">
        <f t="shared" si="5"/>
        <v>8195576.4962520981</v>
      </c>
      <c r="V45" s="85">
        <f t="shared" si="6"/>
        <v>12804594.274654521</v>
      </c>
      <c r="W45" s="79">
        <f t="shared" si="7"/>
        <v>24503246.089859705</v>
      </c>
    </row>
    <row r="46" spans="4:23" x14ac:dyDescent="0.25">
      <c r="D46" s="77" t="s">
        <v>23</v>
      </c>
      <c r="E46" s="77" t="s">
        <v>162</v>
      </c>
      <c r="F46" s="86" t="s">
        <v>1175</v>
      </c>
      <c r="G46" s="77" t="s">
        <v>1174</v>
      </c>
      <c r="H46" s="77" t="s">
        <v>1512</v>
      </c>
      <c r="I46" s="83">
        <v>70132.637996745369</v>
      </c>
      <c r="J46" s="83">
        <v>0</v>
      </c>
      <c r="K46" s="83">
        <v>1404.3895221240382</v>
      </c>
      <c r="L46" s="83">
        <v>0</v>
      </c>
      <c r="M46" s="83">
        <f t="shared" si="0"/>
        <v>71537.027518869407</v>
      </c>
      <c r="N46" s="83">
        <f t="shared" si="0"/>
        <v>0</v>
      </c>
      <c r="O46" s="84">
        <f>INDEX('CHIRP Payment Calc'!AO:AO,MATCH(G:G,'CHIRP Payment Calc'!A:A,0))</f>
        <v>1.6800000000000002</v>
      </c>
      <c r="P46" s="84">
        <f>INDEX('CHIRP Payment Calc'!AN:AN,MATCH(G:G,'CHIRP Payment Calc'!A:A,0))</f>
        <v>0.68</v>
      </c>
      <c r="Q46" s="85">
        <f t="shared" si="1"/>
        <v>120182.20623170062</v>
      </c>
      <c r="R46" s="79">
        <f t="shared" si="2"/>
        <v>7338.7286898993616</v>
      </c>
      <c r="S46" s="85">
        <f t="shared" si="3"/>
        <v>125010.96215865489</v>
      </c>
      <c r="T46" s="85">
        <f t="shared" si="4"/>
        <v>2509.9727629450899</v>
      </c>
      <c r="U46" s="85">
        <f t="shared" si="5"/>
        <v>0</v>
      </c>
      <c r="V46" s="85">
        <f t="shared" si="6"/>
        <v>0</v>
      </c>
      <c r="W46" s="79">
        <f t="shared" si="7"/>
        <v>127520.93492159998</v>
      </c>
    </row>
    <row r="47" spans="4:23" x14ac:dyDescent="0.25">
      <c r="D47" s="77" t="s">
        <v>23</v>
      </c>
      <c r="E47" s="77" t="s">
        <v>162</v>
      </c>
      <c r="F47" s="86" t="s">
        <v>267</v>
      </c>
      <c r="G47" s="77" t="s">
        <v>266</v>
      </c>
      <c r="H47" s="77" t="s">
        <v>1513</v>
      </c>
      <c r="I47" s="83">
        <v>1935861.4205247187</v>
      </c>
      <c r="J47" s="83">
        <v>10985949.976718683</v>
      </c>
      <c r="K47" s="83">
        <v>2256669.6092831669</v>
      </c>
      <c r="L47" s="83">
        <v>6473033.976080332</v>
      </c>
      <c r="M47" s="83">
        <f t="shared" si="0"/>
        <v>4192531.0298078856</v>
      </c>
      <c r="N47" s="83">
        <f t="shared" si="0"/>
        <v>17458983.952799015</v>
      </c>
      <c r="O47" s="84">
        <f>INDEX('CHIRP Payment Calc'!AO:AO,MATCH(G:G,'CHIRP Payment Calc'!A:A,0))</f>
        <v>0.87</v>
      </c>
      <c r="P47" s="84">
        <f>INDEX('CHIRP Payment Calc'!AN:AN,MATCH(G:G,'CHIRP Payment Calc'!A:A,0))</f>
        <v>1.9500000000000002</v>
      </c>
      <c r="Q47" s="85">
        <f t="shared" si="1"/>
        <v>37692520.703890942</v>
      </c>
      <c r="R47" s="79">
        <f t="shared" si="2"/>
        <v>2340702.1175900311</v>
      </c>
      <c r="S47" s="85">
        <f t="shared" si="3"/>
        <v>1786949.0035612788</v>
      </c>
      <c r="T47" s="85">
        <f t="shared" si="4"/>
        <v>2088619.74476208</v>
      </c>
      <c r="U47" s="85">
        <f t="shared" si="5"/>
        <v>22729551.67596969</v>
      </c>
      <c r="V47" s="85">
        <f t="shared" si="6"/>
        <v>13428102.397187924</v>
      </c>
      <c r="W47" s="79">
        <f t="shared" si="7"/>
        <v>40033222.821480975</v>
      </c>
    </row>
    <row r="48" spans="4:23" x14ac:dyDescent="0.25">
      <c r="D48" s="77" t="s">
        <v>23</v>
      </c>
      <c r="E48" s="77" t="s">
        <v>162</v>
      </c>
      <c r="F48" s="86" t="s">
        <v>435</v>
      </c>
      <c r="G48" s="77" t="s">
        <v>434</v>
      </c>
      <c r="H48" s="77" t="s">
        <v>1514</v>
      </c>
      <c r="I48" s="83">
        <v>919552.23990239599</v>
      </c>
      <c r="J48" s="83">
        <v>2985758.513230192</v>
      </c>
      <c r="K48" s="83">
        <v>444917.78254574718</v>
      </c>
      <c r="L48" s="83">
        <v>1793862.1116912686</v>
      </c>
      <c r="M48" s="83">
        <f t="shared" si="0"/>
        <v>1364470.0224481432</v>
      </c>
      <c r="N48" s="83">
        <f t="shared" si="0"/>
        <v>4779620.6249214606</v>
      </c>
      <c r="O48" s="84">
        <f>INDEX('CHIRP Payment Calc'!AO:AO,MATCH(G:G,'CHIRP Payment Calc'!A:A,0))</f>
        <v>1.22</v>
      </c>
      <c r="P48" s="84">
        <f>INDEX('CHIRP Payment Calc'!AN:AN,MATCH(G:G,'CHIRP Payment Calc'!A:A,0))</f>
        <v>2.12</v>
      </c>
      <c r="Q48" s="85">
        <f t="shared" si="1"/>
        <v>11797449.152220232</v>
      </c>
      <c r="R48" s="79">
        <f t="shared" si="2"/>
        <v>732001.34895449155</v>
      </c>
      <c r="S48" s="85">
        <f t="shared" si="3"/>
        <v>1190295.7375924913</v>
      </c>
      <c r="T48" s="85">
        <f t="shared" si="4"/>
        <v>577446.4837295867</v>
      </c>
      <c r="U48" s="85">
        <f t="shared" si="5"/>
        <v>6715976.7088042516</v>
      </c>
      <c r="V48" s="85">
        <f t="shared" si="6"/>
        <v>4045731.5710483938</v>
      </c>
      <c r="W48" s="79">
        <f t="shared" si="7"/>
        <v>12529450.501174724</v>
      </c>
    </row>
    <row r="49" spans="4:23" x14ac:dyDescent="0.25">
      <c r="D49" s="77" t="s">
        <v>23</v>
      </c>
      <c r="E49" s="77" t="s">
        <v>162</v>
      </c>
      <c r="F49" s="86" t="s">
        <v>312</v>
      </c>
      <c r="G49" s="77" t="s">
        <v>311</v>
      </c>
      <c r="H49" s="77" t="s">
        <v>1515</v>
      </c>
      <c r="I49" s="83">
        <v>639172.89531173254</v>
      </c>
      <c r="J49" s="83">
        <v>2026879.9918694873</v>
      </c>
      <c r="K49" s="83">
        <v>1339640.6706614087</v>
      </c>
      <c r="L49" s="83">
        <v>7470228.9712117212</v>
      </c>
      <c r="M49" s="83">
        <f t="shared" si="0"/>
        <v>1978813.5659731412</v>
      </c>
      <c r="N49" s="83">
        <f t="shared" si="0"/>
        <v>9497108.963081209</v>
      </c>
      <c r="O49" s="84">
        <f>INDEX('CHIRP Payment Calc'!AO:AO,MATCH(G:G,'CHIRP Payment Calc'!A:A,0))</f>
        <v>2.8000000000000003</v>
      </c>
      <c r="P49" s="84">
        <f>INDEX('CHIRP Payment Calc'!AN:AN,MATCH(G:G,'CHIRP Payment Calc'!A:A,0))</f>
        <v>3.49</v>
      </c>
      <c r="Q49" s="85">
        <f t="shared" si="1"/>
        <v>38685588.265878215</v>
      </c>
      <c r="R49" s="79">
        <f t="shared" si="2"/>
        <v>2444281.5940393587</v>
      </c>
      <c r="S49" s="85">
        <f t="shared" si="3"/>
        <v>1898869.0789101871</v>
      </c>
      <c r="T49" s="85">
        <f t="shared" si="4"/>
        <v>3990419.0189914303</v>
      </c>
      <c r="U49" s="85">
        <f t="shared" si="5"/>
        <v>7505369.9433681816</v>
      </c>
      <c r="V49" s="85">
        <f t="shared" si="6"/>
        <v>27735211.818647776</v>
      </c>
      <c r="W49" s="79">
        <f t="shared" si="7"/>
        <v>41129869.859917574</v>
      </c>
    </row>
    <row r="50" spans="4:23" x14ac:dyDescent="0.25">
      <c r="D50" s="77" t="s">
        <v>23</v>
      </c>
      <c r="E50" s="77" t="s">
        <v>162</v>
      </c>
      <c r="F50" s="86" t="s">
        <v>649</v>
      </c>
      <c r="G50" s="77" t="s">
        <v>648</v>
      </c>
      <c r="H50" s="77" t="s">
        <v>1516</v>
      </c>
      <c r="I50" s="83">
        <v>663427.11340077152</v>
      </c>
      <c r="J50" s="83">
        <v>23888.696749006514</v>
      </c>
      <c r="K50" s="83">
        <v>541275.24192684481</v>
      </c>
      <c r="L50" s="83">
        <v>88475.91082148951</v>
      </c>
      <c r="M50" s="83">
        <f t="shared" si="0"/>
        <v>1204702.3553276164</v>
      </c>
      <c r="N50" s="83">
        <f t="shared" si="0"/>
        <v>112364.60757049602</v>
      </c>
      <c r="O50" s="84">
        <f>INDEX('CHIRP Payment Calc'!AO:AO,MATCH(G:G,'CHIRP Payment Calc'!A:A,0))</f>
        <v>1.04</v>
      </c>
      <c r="P50" s="84">
        <f>INDEX('CHIRP Payment Calc'!AN:AN,MATCH(G:G,'CHIRP Payment Calc'!A:A,0))</f>
        <v>3.45</v>
      </c>
      <c r="Q50" s="85">
        <f t="shared" si="1"/>
        <v>1640548.3456589326</v>
      </c>
      <c r="R50" s="79">
        <f t="shared" si="2"/>
        <v>102536.32647746538</v>
      </c>
      <c r="S50" s="85">
        <f t="shared" si="3"/>
        <v>732057.50444223068</v>
      </c>
      <c r="T50" s="85">
        <f t="shared" si="4"/>
        <v>598857.71447225392</v>
      </c>
      <c r="U50" s="85">
        <f t="shared" si="5"/>
        <v>87444.035845169739</v>
      </c>
      <c r="V50" s="85">
        <f t="shared" si="6"/>
        <v>324725.41737674345</v>
      </c>
      <c r="W50" s="79">
        <f t="shared" si="7"/>
        <v>1743084.6721363978</v>
      </c>
    </row>
    <row r="51" spans="4:23" x14ac:dyDescent="0.25">
      <c r="D51" s="77" t="s">
        <v>23</v>
      </c>
      <c r="E51" s="77" t="s">
        <v>162</v>
      </c>
      <c r="F51" s="86" t="s">
        <v>1418</v>
      </c>
      <c r="G51" s="77" t="s">
        <v>1417</v>
      </c>
      <c r="H51" s="77" t="s">
        <v>1419</v>
      </c>
      <c r="I51" s="83">
        <v>0</v>
      </c>
      <c r="J51" s="83">
        <v>0</v>
      </c>
      <c r="K51" s="83">
        <v>0</v>
      </c>
      <c r="L51" s="83">
        <v>0</v>
      </c>
      <c r="M51" s="83">
        <f t="shared" si="0"/>
        <v>0</v>
      </c>
      <c r="N51" s="83">
        <f t="shared" si="0"/>
        <v>0</v>
      </c>
      <c r="O51" s="84">
        <f>INDEX('CHIRP Payment Calc'!AO:AO,MATCH(G:G,'CHIRP Payment Calc'!A:A,0))</f>
        <v>0.39</v>
      </c>
      <c r="P51" s="84">
        <f>INDEX('CHIRP Payment Calc'!AN:AN,MATCH(G:G,'CHIRP Payment Calc'!A:A,0))</f>
        <v>0.68</v>
      </c>
      <c r="Q51" s="85">
        <f t="shared" si="1"/>
        <v>0</v>
      </c>
      <c r="R51" s="79">
        <f t="shared" si="2"/>
        <v>0</v>
      </c>
      <c r="S51" s="85">
        <f t="shared" si="3"/>
        <v>0</v>
      </c>
      <c r="T51" s="85">
        <f t="shared" si="4"/>
        <v>0</v>
      </c>
      <c r="U51" s="85">
        <f t="shared" si="5"/>
        <v>0</v>
      </c>
      <c r="V51" s="85">
        <f t="shared" si="6"/>
        <v>0</v>
      </c>
      <c r="W51" s="79">
        <f t="shared" si="7"/>
        <v>0</v>
      </c>
    </row>
    <row r="52" spans="4:23" x14ac:dyDescent="0.25">
      <c r="D52" s="77" t="s">
        <v>23</v>
      </c>
      <c r="E52" s="77" t="s">
        <v>162</v>
      </c>
      <c r="F52" s="86" t="s">
        <v>258</v>
      </c>
      <c r="G52" s="77" t="s">
        <v>257</v>
      </c>
      <c r="H52" s="77" t="s">
        <v>1517</v>
      </c>
      <c r="I52" s="83">
        <v>1522108.0271704011</v>
      </c>
      <c r="J52" s="83">
        <v>9244084.1834112834</v>
      </c>
      <c r="K52" s="83">
        <v>2092343.7955580398</v>
      </c>
      <c r="L52" s="83">
        <v>8236617.9208214851</v>
      </c>
      <c r="M52" s="83">
        <f t="shared" si="0"/>
        <v>3614451.8227284411</v>
      </c>
      <c r="N52" s="83">
        <f t="shared" si="0"/>
        <v>17480702.104232769</v>
      </c>
      <c r="O52" s="84">
        <f>INDEX('CHIRP Payment Calc'!AO:AO,MATCH(G:G,'CHIRP Payment Calc'!A:A,0))</f>
        <v>1.4300000000000002</v>
      </c>
      <c r="P52" s="84">
        <f>INDEX('CHIRP Payment Calc'!AN:AN,MATCH(G:G,'CHIRP Payment Calc'!A:A,0))</f>
        <v>1.7000000000000002</v>
      </c>
      <c r="Q52" s="85">
        <f t="shared" si="1"/>
        <v>34885859.68369738</v>
      </c>
      <c r="R52" s="79">
        <f t="shared" si="2"/>
        <v>2176270.072957227</v>
      </c>
      <c r="S52" s="85">
        <f t="shared" si="3"/>
        <v>2309405.2826033672</v>
      </c>
      <c r="T52" s="85">
        <f t="shared" si="4"/>
        <v>3183033.6464340403</v>
      </c>
      <c r="U52" s="85">
        <f t="shared" si="5"/>
        <v>16673679.694216643</v>
      </c>
      <c r="V52" s="85">
        <f t="shared" si="6"/>
        <v>14896011.133400561</v>
      </c>
      <c r="W52" s="79">
        <f t="shared" si="7"/>
        <v>37062129.756654613</v>
      </c>
    </row>
    <row r="53" spans="4:23" x14ac:dyDescent="0.25">
      <c r="D53" s="77" t="s">
        <v>23</v>
      </c>
      <c r="E53" s="77" t="s">
        <v>162</v>
      </c>
      <c r="F53" s="86" t="s">
        <v>681</v>
      </c>
      <c r="G53" s="77" t="s">
        <v>680</v>
      </c>
      <c r="H53" s="77" t="s">
        <v>1518</v>
      </c>
      <c r="I53" s="83">
        <v>365372.71049170283</v>
      </c>
      <c r="J53" s="83">
        <v>171631.88844018237</v>
      </c>
      <c r="K53" s="83">
        <v>285995.73387142312</v>
      </c>
      <c r="L53" s="83">
        <v>190282.25142370636</v>
      </c>
      <c r="M53" s="83">
        <f t="shared" si="0"/>
        <v>651368.44436312595</v>
      </c>
      <c r="N53" s="83">
        <f t="shared" si="0"/>
        <v>361914.13986388873</v>
      </c>
      <c r="O53" s="84">
        <f>INDEX('CHIRP Payment Calc'!AO:AO,MATCH(G:G,'CHIRP Payment Calc'!A:A,0))</f>
        <v>0.85000000000000009</v>
      </c>
      <c r="P53" s="84">
        <f>INDEX('CHIRP Payment Calc'!AN:AN,MATCH(G:G,'CHIRP Payment Calc'!A:A,0))</f>
        <v>2.79</v>
      </c>
      <c r="Q53" s="85">
        <f t="shared" si="1"/>
        <v>1563403.6279289066</v>
      </c>
      <c r="R53" s="79">
        <f t="shared" si="2"/>
        <v>97564.112791596068</v>
      </c>
      <c r="S53" s="85">
        <f t="shared" si="3"/>
        <v>329513.85031081957</v>
      </c>
      <c r="T53" s="85">
        <f t="shared" si="4"/>
        <v>258613.16360713795</v>
      </c>
      <c r="U53" s="85">
        <f t="shared" si="5"/>
        <v>508066.81034282106</v>
      </c>
      <c r="V53" s="85">
        <f t="shared" si="6"/>
        <v>564773.91645972419</v>
      </c>
      <c r="W53" s="79">
        <f t="shared" si="7"/>
        <v>1660967.740720503</v>
      </c>
    </row>
    <row r="54" spans="4:23" x14ac:dyDescent="0.25">
      <c r="D54" s="77" t="s">
        <v>23</v>
      </c>
      <c r="E54" s="77" t="s">
        <v>162</v>
      </c>
      <c r="F54" s="86" t="s">
        <v>411</v>
      </c>
      <c r="G54" s="77" t="s">
        <v>410</v>
      </c>
      <c r="H54" s="77" t="s">
        <v>1519</v>
      </c>
      <c r="I54" s="83">
        <v>2344328.5601059692</v>
      </c>
      <c r="J54" s="83">
        <v>3169038.2933350545</v>
      </c>
      <c r="K54" s="83">
        <v>1171998.5661385935</v>
      </c>
      <c r="L54" s="83">
        <v>1432272.6256809193</v>
      </c>
      <c r="M54" s="83">
        <f t="shared" si="0"/>
        <v>3516327.1262445627</v>
      </c>
      <c r="N54" s="83">
        <f t="shared" si="0"/>
        <v>4601310.9190159738</v>
      </c>
      <c r="O54" s="84">
        <f>INDEX('CHIRP Payment Calc'!AO:AO,MATCH(G:G,'CHIRP Payment Calc'!A:A,0))</f>
        <v>0.44</v>
      </c>
      <c r="P54" s="84">
        <f>INDEX('CHIRP Payment Calc'!AN:AN,MATCH(G:G,'CHIRP Payment Calc'!A:A,0))</f>
        <v>0.8600000000000001</v>
      </c>
      <c r="Q54" s="85">
        <f t="shared" si="1"/>
        <v>5504311.3259013453</v>
      </c>
      <c r="R54" s="79">
        <f t="shared" si="2"/>
        <v>340737.75239340164</v>
      </c>
      <c r="S54" s="85">
        <f t="shared" si="3"/>
        <v>1094434.5532590202</v>
      </c>
      <c r="T54" s="85">
        <f t="shared" si="4"/>
        <v>548595.0735116821</v>
      </c>
      <c r="U54" s="85">
        <f t="shared" si="5"/>
        <v>2891642.3684542677</v>
      </c>
      <c r="V54" s="85">
        <f t="shared" si="6"/>
        <v>1310377.0830697776</v>
      </c>
      <c r="W54" s="79">
        <f t="shared" si="7"/>
        <v>5845049.0782947466</v>
      </c>
    </row>
    <row r="55" spans="4:23" x14ac:dyDescent="0.25">
      <c r="D55" s="77" t="s">
        <v>23</v>
      </c>
      <c r="E55" s="77" t="s">
        <v>162</v>
      </c>
      <c r="F55" s="86" t="s">
        <v>994</v>
      </c>
      <c r="G55" s="77" t="s">
        <v>993</v>
      </c>
      <c r="H55" s="77" t="s">
        <v>1520</v>
      </c>
      <c r="I55" s="83">
        <v>0</v>
      </c>
      <c r="J55" s="83">
        <v>0</v>
      </c>
      <c r="K55" s="83">
        <v>8323.7282862987395</v>
      </c>
      <c r="L55" s="83">
        <v>127486.49970000557</v>
      </c>
      <c r="M55" s="83">
        <f t="shared" si="0"/>
        <v>8323.7282862987395</v>
      </c>
      <c r="N55" s="83">
        <f t="shared" si="0"/>
        <v>127486.49970000557</v>
      </c>
      <c r="O55" s="84">
        <f>INDEX('CHIRP Payment Calc'!AO:AO,MATCH(G:G,'CHIRP Payment Calc'!A:A,0))</f>
        <v>23.080000000000002</v>
      </c>
      <c r="P55" s="84">
        <f>INDEX('CHIRP Payment Calc'!AN:AN,MATCH(G:G,'CHIRP Payment Calc'!A:A,0))</f>
        <v>6.71</v>
      </c>
      <c r="Q55" s="85">
        <f t="shared" si="1"/>
        <v>1047546.0618348124</v>
      </c>
      <c r="R55" s="79">
        <f t="shared" si="2"/>
        <v>66864.64224477527</v>
      </c>
      <c r="S55" s="85">
        <f t="shared" si="3"/>
        <v>0</v>
      </c>
      <c r="T55" s="85">
        <f t="shared" si="4"/>
        <v>204374.09451890949</v>
      </c>
      <c r="U55" s="85">
        <f t="shared" si="5"/>
        <v>0</v>
      </c>
      <c r="V55" s="85">
        <f t="shared" si="6"/>
        <v>910036.60956067825</v>
      </c>
      <c r="W55" s="79">
        <f t="shared" si="7"/>
        <v>1114410.7040795877</v>
      </c>
    </row>
    <row r="56" spans="4:23" x14ac:dyDescent="0.25">
      <c r="D56" s="77" t="s">
        <v>23</v>
      </c>
      <c r="E56" s="77" t="s">
        <v>162</v>
      </c>
      <c r="F56" s="86" t="s">
        <v>629</v>
      </c>
      <c r="G56" s="77" t="s">
        <v>628</v>
      </c>
      <c r="H56" s="77" t="s">
        <v>1521</v>
      </c>
      <c r="I56" s="83">
        <v>658372.21915800497</v>
      </c>
      <c r="J56" s="83">
        <v>249222.44292408662</v>
      </c>
      <c r="K56" s="83">
        <v>449257.9218970894</v>
      </c>
      <c r="L56" s="83">
        <v>228720.23899904857</v>
      </c>
      <c r="M56" s="83">
        <f t="shared" si="0"/>
        <v>1107630.1410550943</v>
      </c>
      <c r="N56" s="83">
        <f t="shared" si="0"/>
        <v>477942.68192313518</v>
      </c>
      <c r="O56" s="84">
        <f>INDEX('CHIRP Payment Calc'!AO:AO,MATCH(G:G,'CHIRP Payment Calc'!A:A,0))</f>
        <v>1.01</v>
      </c>
      <c r="P56" s="84">
        <f>INDEX('CHIRP Payment Calc'!AN:AN,MATCH(G:G,'CHIRP Payment Calc'!A:A,0))</f>
        <v>3.2800000000000002</v>
      </c>
      <c r="Q56" s="85">
        <f t="shared" si="1"/>
        <v>2686358.4391735289</v>
      </c>
      <c r="R56" s="79">
        <f t="shared" si="2"/>
        <v>167286.59162470972</v>
      </c>
      <c r="S56" s="85">
        <f t="shared" si="3"/>
        <v>705523.54519849876</v>
      </c>
      <c r="T56" s="85">
        <f t="shared" si="4"/>
        <v>482713.29905963864</v>
      </c>
      <c r="U56" s="85">
        <f t="shared" si="5"/>
        <v>867320.54407533596</v>
      </c>
      <c r="V56" s="85">
        <f t="shared" si="6"/>
        <v>798087.64246476535</v>
      </c>
      <c r="W56" s="79">
        <f t="shared" si="7"/>
        <v>2853645.0307982387</v>
      </c>
    </row>
    <row r="57" spans="4:23" x14ac:dyDescent="0.25">
      <c r="D57" s="77" t="s">
        <v>23</v>
      </c>
      <c r="E57" s="77" t="s">
        <v>162</v>
      </c>
      <c r="F57" s="86" t="s">
        <v>869</v>
      </c>
      <c r="G57" s="77" t="s">
        <v>867</v>
      </c>
      <c r="H57" s="77" t="s">
        <v>1522</v>
      </c>
      <c r="I57" s="83">
        <v>0</v>
      </c>
      <c r="J57" s="83">
        <v>0</v>
      </c>
      <c r="K57" s="83">
        <v>59925.558658125308</v>
      </c>
      <c r="L57" s="83">
        <v>189403.94079770066</v>
      </c>
      <c r="M57" s="83">
        <f t="shared" si="0"/>
        <v>59925.558658125308</v>
      </c>
      <c r="N57" s="83">
        <f t="shared" si="0"/>
        <v>189403.94079770066</v>
      </c>
      <c r="O57" s="84">
        <f>INDEX('CHIRP Payment Calc'!AO:AO,MATCH(G:G,'CHIRP Payment Calc'!A:A,0))</f>
        <v>4.76</v>
      </c>
      <c r="P57" s="84">
        <f>INDEX('CHIRP Payment Calc'!AN:AN,MATCH(G:G,'CHIRP Payment Calc'!A:A,0))</f>
        <v>6.91</v>
      </c>
      <c r="Q57" s="85">
        <f t="shared" si="1"/>
        <v>1594026.890124788</v>
      </c>
      <c r="R57" s="79">
        <f t="shared" si="2"/>
        <v>101746.39724200776</v>
      </c>
      <c r="S57" s="85">
        <f t="shared" si="3"/>
        <v>0</v>
      </c>
      <c r="T57" s="85">
        <f t="shared" si="4"/>
        <v>303452.82894965581</v>
      </c>
      <c r="U57" s="85">
        <f t="shared" si="5"/>
        <v>0</v>
      </c>
      <c r="V57" s="85">
        <f t="shared" si="6"/>
        <v>1392320.4584171399</v>
      </c>
      <c r="W57" s="79">
        <f t="shared" si="7"/>
        <v>1695773.2873667958</v>
      </c>
    </row>
    <row r="58" spans="4:23" x14ac:dyDescent="0.25">
      <c r="D58" s="77" t="s">
        <v>23</v>
      </c>
      <c r="E58" s="77" t="s">
        <v>162</v>
      </c>
      <c r="F58" s="86" t="s">
        <v>197</v>
      </c>
      <c r="G58" s="77" t="s">
        <v>196</v>
      </c>
      <c r="H58" s="77" t="s">
        <v>1523</v>
      </c>
      <c r="I58" s="83">
        <v>2225150.0111804921</v>
      </c>
      <c r="J58" s="83">
        <v>23000633.87385451</v>
      </c>
      <c r="K58" s="83">
        <v>2389542.3627236551</v>
      </c>
      <c r="L58" s="83">
        <v>9033714.9050636888</v>
      </c>
      <c r="M58" s="83">
        <f t="shared" si="0"/>
        <v>4614692.3739041472</v>
      </c>
      <c r="N58" s="83">
        <f t="shared" si="0"/>
        <v>32034348.778918199</v>
      </c>
      <c r="O58" s="84">
        <f>INDEX('CHIRP Payment Calc'!AO:AO,MATCH(G:G,'CHIRP Payment Calc'!A:A,0))</f>
        <v>1.1099999999999999</v>
      </c>
      <c r="P58" s="84">
        <f>INDEX('CHIRP Payment Calc'!AN:AN,MATCH(G:G,'CHIRP Payment Calc'!A:A,0))</f>
        <v>2.74</v>
      </c>
      <c r="Q58" s="85">
        <f t="shared" si="1"/>
        <v>92896424.189269468</v>
      </c>
      <c r="R58" s="79">
        <f t="shared" si="2"/>
        <v>5744752.7000239976</v>
      </c>
      <c r="S58" s="85">
        <f t="shared" si="3"/>
        <v>2620601.0741754333</v>
      </c>
      <c r="T58" s="85">
        <f t="shared" si="4"/>
        <v>2821693.6410885714</v>
      </c>
      <c r="U58" s="85">
        <f t="shared" si="5"/>
        <v>66866564.259269349</v>
      </c>
      <c r="V58" s="85">
        <f t="shared" si="6"/>
        <v>26332317.91476012</v>
      </c>
      <c r="W58" s="79">
        <f t="shared" si="7"/>
        <v>98641176.889293462</v>
      </c>
    </row>
    <row r="59" spans="4:23" x14ac:dyDescent="0.25">
      <c r="D59" s="77" t="s">
        <v>23</v>
      </c>
      <c r="E59" s="77" t="s">
        <v>162</v>
      </c>
      <c r="F59" s="86" t="s">
        <v>375</v>
      </c>
      <c r="G59" s="77" t="s">
        <v>374</v>
      </c>
      <c r="H59" s="77" t="s">
        <v>1524</v>
      </c>
      <c r="I59" s="83">
        <v>680712.47982038034</v>
      </c>
      <c r="J59" s="83">
        <v>4825405.2677169526</v>
      </c>
      <c r="K59" s="83">
        <v>534039.12600018329</v>
      </c>
      <c r="L59" s="83">
        <v>3946136.2493563336</v>
      </c>
      <c r="M59" s="83">
        <f t="shared" si="0"/>
        <v>1214751.6058205636</v>
      </c>
      <c r="N59" s="83">
        <f t="shared" si="0"/>
        <v>8771541.5170732867</v>
      </c>
      <c r="O59" s="84">
        <f>INDEX('CHIRP Payment Calc'!AO:AO,MATCH(G:G,'CHIRP Payment Calc'!A:A,0))</f>
        <v>1.29</v>
      </c>
      <c r="P59" s="84">
        <f>INDEX('CHIRP Payment Calc'!AN:AN,MATCH(G:G,'CHIRP Payment Calc'!A:A,0))</f>
        <v>1.8000000000000003</v>
      </c>
      <c r="Q59" s="85">
        <f t="shared" si="1"/>
        <v>17355804.302240446</v>
      </c>
      <c r="R59" s="79">
        <f t="shared" si="2"/>
        <v>1080829.7441611267</v>
      </c>
      <c r="S59" s="85">
        <f t="shared" si="3"/>
        <v>931691.35169049399</v>
      </c>
      <c r="T59" s="85">
        <f t="shared" si="4"/>
        <v>732883.4814257836</v>
      </c>
      <c r="U59" s="85">
        <f t="shared" si="5"/>
        <v>9215628.0974965692</v>
      </c>
      <c r="V59" s="85">
        <f t="shared" si="6"/>
        <v>7556431.1157887261</v>
      </c>
      <c r="W59" s="79">
        <f t="shared" si="7"/>
        <v>18436634.046401575</v>
      </c>
    </row>
    <row r="60" spans="4:23" x14ac:dyDescent="0.25">
      <c r="D60" s="77" t="s">
        <v>23</v>
      </c>
      <c r="E60" s="77" t="s">
        <v>162</v>
      </c>
      <c r="F60" s="86" t="s">
        <v>801</v>
      </c>
      <c r="G60" s="77" t="s">
        <v>800</v>
      </c>
      <c r="H60" s="77" t="s">
        <v>1525</v>
      </c>
      <c r="I60" s="83">
        <v>129554.68202194791</v>
      </c>
      <c r="J60" s="83">
        <v>10186.295209106596</v>
      </c>
      <c r="K60" s="83">
        <v>120769.74572939856</v>
      </c>
      <c r="L60" s="83">
        <v>68067.986830050359</v>
      </c>
      <c r="M60" s="83">
        <f t="shared" si="0"/>
        <v>250324.42775134649</v>
      </c>
      <c r="N60" s="83">
        <f t="shared" si="0"/>
        <v>78254.282039156955</v>
      </c>
      <c r="O60" s="84">
        <f>INDEX('CHIRP Payment Calc'!AO:AO,MATCH(G:G,'CHIRP Payment Calc'!A:A,0))</f>
        <v>1.62</v>
      </c>
      <c r="P60" s="84">
        <f>INDEX('CHIRP Payment Calc'!AN:AN,MATCH(G:G,'CHIRP Payment Calc'!A:A,0))</f>
        <v>2.0100000000000002</v>
      </c>
      <c r="Q60" s="85">
        <f t="shared" si="1"/>
        <v>562816.67985588685</v>
      </c>
      <c r="R60" s="79">
        <f t="shared" si="2"/>
        <v>35274.451888070151</v>
      </c>
      <c r="S60" s="85">
        <f t="shared" si="3"/>
        <v>222682.84867432958</v>
      </c>
      <c r="T60" s="85">
        <f t="shared" si="4"/>
        <v>208135.09370385713</v>
      </c>
      <c r="U60" s="85">
        <f t="shared" si="5"/>
        <v>21723.557952577463</v>
      </c>
      <c r="V60" s="85">
        <f t="shared" si="6"/>
        <v>145549.63141319281</v>
      </c>
      <c r="W60" s="79">
        <f t="shared" si="7"/>
        <v>598091.13174395706</v>
      </c>
    </row>
    <row r="61" spans="4:23" x14ac:dyDescent="0.25">
      <c r="D61" s="77" t="s">
        <v>23</v>
      </c>
      <c r="E61" s="77" t="s">
        <v>162</v>
      </c>
      <c r="F61" s="86" t="s">
        <v>1233</v>
      </c>
      <c r="G61" s="77" t="s">
        <v>1232</v>
      </c>
      <c r="H61" s="77" t="s">
        <v>1526</v>
      </c>
      <c r="I61" s="83">
        <v>0</v>
      </c>
      <c r="J61" s="83">
        <v>0</v>
      </c>
      <c r="K61" s="83">
        <v>0</v>
      </c>
      <c r="L61" s="83">
        <v>56129.987395000033</v>
      </c>
      <c r="M61" s="83">
        <f t="shared" si="0"/>
        <v>0</v>
      </c>
      <c r="N61" s="83">
        <f t="shared" si="0"/>
        <v>56129.987395000033</v>
      </c>
      <c r="O61" s="84">
        <f>INDEX('CHIRP Payment Calc'!AO:AO,MATCH(G:G,'CHIRP Payment Calc'!A:A,0))</f>
        <v>0.39</v>
      </c>
      <c r="P61" s="84">
        <f>INDEX('CHIRP Payment Calc'!AN:AN,MATCH(G:G,'CHIRP Payment Calc'!A:A,0))</f>
        <v>0.68</v>
      </c>
      <c r="Q61" s="85">
        <f t="shared" si="1"/>
        <v>38168.391428600022</v>
      </c>
      <c r="R61" s="79">
        <f t="shared" si="2"/>
        <v>2436.2803039531932</v>
      </c>
      <c r="S61" s="85">
        <f t="shared" si="3"/>
        <v>0</v>
      </c>
      <c r="T61" s="85">
        <f t="shared" si="4"/>
        <v>0</v>
      </c>
      <c r="U61" s="85">
        <f t="shared" si="5"/>
        <v>0</v>
      </c>
      <c r="V61" s="85">
        <f t="shared" si="6"/>
        <v>40604.671732553215</v>
      </c>
      <c r="W61" s="79">
        <f t="shared" si="7"/>
        <v>40604.671732553215</v>
      </c>
    </row>
    <row r="62" spans="4:23" x14ac:dyDescent="0.25">
      <c r="D62" s="77" t="s">
        <v>23</v>
      </c>
      <c r="E62" s="77" t="s">
        <v>162</v>
      </c>
      <c r="F62" s="86" t="s">
        <v>444</v>
      </c>
      <c r="G62" s="77" t="s">
        <v>443</v>
      </c>
      <c r="H62" s="77" t="s">
        <v>1527</v>
      </c>
      <c r="I62" s="83">
        <v>1081232.2395253403</v>
      </c>
      <c r="J62" s="83">
        <v>6821422.5172908464</v>
      </c>
      <c r="K62" s="83">
        <v>384609.41495187033</v>
      </c>
      <c r="L62" s="83">
        <v>927228.87606261845</v>
      </c>
      <c r="M62" s="83">
        <f t="shared" si="0"/>
        <v>1465841.6544772107</v>
      </c>
      <c r="N62" s="83">
        <f t="shared" si="0"/>
        <v>7748651.393353465</v>
      </c>
      <c r="O62" s="84">
        <f>INDEX('CHIRP Payment Calc'!AO:AO,MATCH(G:G,'CHIRP Payment Calc'!A:A,0))</f>
        <v>0.83000000000000007</v>
      </c>
      <c r="P62" s="84">
        <f>INDEX('CHIRP Payment Calc'!AN:AN,MATCH(G:G,'CHIRP Payment Calc'!A:A,0))</f>
        <v>1.9500000000000002</v>
      </c>
      <c r="Q62" s="85">
        <f t="shared" si="1"/>
        <v>16326518.790255342</v>
      </c>
      <c r="R62" s="79">
        <f t="shared" si="2"/>
        <v>1002050.5061460936</v>
      </c>
      <c r="S62" s="85">
        <f t="shared" si="3"/>
        <v>952172.68838836334</v>
      </c>
      <c r="T62" s="85">
        <f t="shared" si="4"/>
        <v>339601.93022346002</v>
      </c>
      <c r="U62" s="85">
        <f t="shared" si="5"/>
        <v>14113287.966808649</v>
      </c>
      <c r="V62" s="85">
        <f t="shared" si="6"/>
        <v>1923506.7109809641</v>
      </c>
      <c r="W62" s="79">
        <f t="shared" si="7"/>
        <v>17328569.296401437</v>
      </c>
    </row>
    <row r="63" spans="4:23" x14ac:dyDescent="0.25">
      <c r="D63" s="77" t="s">
        <v>23</v>
      </c>
      <c r="E63" s="77" t="s">
        <v>162</v>
      </c>
      <c r="F63" s="86" t="s">
        <v>500</v>
      </c>
      <c r="G63" s="77" t="s">
        <v>499</v>
      </c>
      <c r="H63" s="77" t="s">
        <v>1528</v>
      </c>
      <c r="I63" s="83">
        <v>1355323.7946512243</v>
      </c>
      <c r="J63" s="83">
        <v>1271100.6407149225</v>
      </c>
      <c r="K63" s="83">
        <v>193769.85680416413</v>
      </c>
      <c r="L63" s="83">
        <v>1225209.4140936709</v>
      </c>
      <c r="M63" s="83">
        <f t="shared" si="0"/>
        <v>1549093.6514553884</v>
      </c>
      <c r="N63" s="83">
        <f t="shared" si="0"/>
        <v>2496310.0548085934</v>
      </c>
      <c r="O63" s="84">
        <f>INDEX('CHIRP Payment Calc'!AO:AO,MATCH(G:G,'CHIRP Payment Calc'!A:A,0))</f>
        <v>1.8399999999999999</v>
      </c>
      <c r="P63" s="84">
        <f>INDEX('CHIRP Payment Calc'!AN:AN,MATCH(G:G,'CHIRP Payment Calc'!A:A,0))</f>
        <v>2.5</v>
      </c>
      <c r="Q63" s="85">
        <f t="shared" si="1"/>
        <v>9091107.4556993991</v>
      </c>
      <c r="R63" s="79">
        <f t="shared" si="2"/>
        <v>564279.31391154928</v>
      </c>
      <c r="S63" s="85">
        <f t="shared" si="3"/>
        <v>2645937.1693986761</v>
      </c>
      <c r="T63" s="85">
        <f t="shared" si="4"/>
        <v>379294.18778687442</v>
      </c>
      <c r="U63" s="85">
        <f t="shared" si="5"/>
        <v>3371619.7366443565</v>
      </c>
      <c r="V63" s="85">
        <f t="shared" si="6"/>
        <v>3258535.6757810395</v>
      </c>
      <c r="W63" s="79">
        <f t="shared" si="7"/>
        <v>9655386.769610947</v>
      </c>
    </row>
    <row r="64" spans="4:23" x14ac:dyDescent="0.25">
      <c r="D64" s="77" t="s">
        <v>23</v>
      </c>
      <c r="E64" s="77" t="s">
        <v>162</v>
      </c>
      <c r="F64" s="86" t="s">
        <v>759</v>
      </c>
      <c r="G64" s="77" t="s">
        <v>757</v>
      </c>
      <c r="H64" s="77" t="s">
        <v>1529</v>
      </c>
      <c r="I64" s="83">
        <v>137172.45029722678</v>
      </c>
      <c r="J64" s="83">
        <v>112874.86792117915</v>
      </c>
      <c r="K64" s="83">
        <v>44277.477318521043</v>
      </c>
      <c r="L64" s="83">
        <v>98837.031743963249</v>
      </c>
      <c r="M64" s="83">
        <f t="shared" si="0"/>
        <v>181449.92761574782</v>
      </c>
      <c r="N64" s="83">
        <f t="shared" si="0"/>
        <v>211711.89966514241</v>
      </c>
      <c r="O64" s="84">
        <f>INDEX('CHIRP Payment Calc'!AO:AO,MATCH(G:G,'CHIRP Payment Calc'!A:A,0))</f>
        <v>2.4500000000000002</v>
      </c>
      <c r="P64" s="84">
        <f>INDEX('CHIRP Payment Calc'!AN:AN,MATCH(G:G,'CHIRP Payment Calc'!A:A,0))</f>
        <v>0.68</v>
      </c>
      <c r="Q64" s="85">
        <f t="shared" si="1"/>
        <v>588516.41443087906</v>
      </c>
      <c r="R64" s="79">
        <f t="shared" si="2"/>
        <v>36399.948871301647</v>
      </c>
      <c r="S64" s="85">
        <f t="shared" si="3"/>
        <v>356575.60024212796</v>
      </c>
      <c r="T64" s="85">
        <f t="shared" si="4"/>
        <v>115404.06322380486</v>
      </c>
      <c r="U64" s="85">
        <f t="shared" si="5"/>
        <v>81437.570489551013</v>
      </c>
      <c r="V64" s="85">
        <f t="shared" si="6"/>
        <v>71499.129346696835</v>
      </c>
      <c r="W64" s="79">
        <f t="shared" si="7"/>
        <v>624916.36330218078</v>
      </c>
    </row>
    <row r="65" spans="4:23" x14ac:dyDescent="0.25">
      <c r="D65" s="77" t="s">
        <v>23</v>
      </c>
      <c r="E65" s="77" t="s">
        <v>162</v>
      </c>
      <c r="F65" s="86" t="s">
        <v>831</v>
      </c>
      <c r="G65" s="77" t="s">
        <v>830</v>
      </c>
      <c r="H65" s="77" t="s">
        <v>1530</v>
      </c>
      <c r="I65" s="83">
        <v>232231.1442480046</v>
      </c>
      <c r="J65" s="83">
        <v>14284.26176570481</v>
      </c>
      <c r="K65" s="83">
        <v>255166.42683411576</v>
      </c>
      <c r="L65" s="83">
        <v>103249.65827050382</v>
      </c>
      <c r="M65" s="83">
        <f t="shared" si="0"/>
        <v>487397.57108212035</v>
      </c>
      <c r="N65" s="83">
        <f t="shared" si="0"/>
        <v>117533.92003620863</v>
      </c>
      <c r="O65" s="84">
        <f>INDEX('CHIRP Payment Calc'!AO:AO,MATCH(G:G,'CHIRP Payment Calc'!A:A,0))</f>
        <v>1.08</v>
      </c>
      <c r="P65" s="84">
        <f>INDEX('CHIRP Payment Calc'!AN:AN,MATCH(G:G,'CHIRP Payment Calc'!A:A,0))</f>
        <v>1.35</v>
      </c>
      <c r="Q65" s="85">
        <f t="shared" si="1"/>
        <v>685060.16881757171</v>
      </c>
      <c r="R65" s="79">
        <f t="shared" si="2"/>
        <v>42965.087277729908</v>
      </c>
      <c r="S65" s="85">
        <f t="shared" si="3"/>
        <v>266111.01940354909</v>
      </c>
      <c r="T65" s="85">
        <f t="shared" si="4"/>
        <v>293169.93721366493</v>
      </c>
      <c r="U65" s="85">
        <f t="shared" si="5"/>
        <v>20460.215791725725</v>
      </c>
      <c r="V65" s="85">
        <f t="shared" si="6"/>
        <v>148284.08368636188</v>
      </c>
      <c r="W65" s="79">
        <f t="shared" si="7"/>
        <v>728025.25609530159</v>
      </c>
    </row>
    <row r="66" spans="4:23" x14ac:dyDescent="0.25">
      <c r="D66" s="77" t="s">
        <v>23</v>
      </c>
      <c r="E66" s="77" t="s">
        <v>162</v>
      </c>
      <c r="F66" s="86" t="s">
        <v>1441</v>
      </c>
      <c r="G66" s="77" t="s">
        <v>1440</v>
      </c>
      <c r="H66" s="77" t="s">
        <v>1531</v>
      </c>
      <c r="I66" s="83">
        <v>349851.14601937245</v>
      </c>
      <c r="J66" s="83">
        <v>25495.868484274943</v>
      </c>
      <c r="K66" s="83">
        <v>332635.69506397663</v>
      </c>
      <c r="L66" s="83">
        <v>833334.72275148565</v>
      </c>
      <c r="M66" s="83">
        <f t="shared" si="0"/>
        <v>682486.84108334908</v>
      </c>
      <c r="N66" s="83">
        <f t="shared" si="0"/>
        <v>858830.5912357606</v>
      </c>
      <c r="O66" s="84">
        <f>INDEX('CHIRP Payment Calc'!AO:AO,MATCH(G:G,'CHIRP Payment Calc'!A:A,0))</f>
        <v>1.08</v>
      </c>
      <c r="P66" s="84">
        <f>INDEX('CHIRP Payment Calc'!AN:AN,MATCH(G:G,'CHIRP Payment Calc'!A:A,0))</f>
        <v>0.68</v>
      </c>
      <c r="Q66" s="85">
        <f t="shared" si="1"/>
        <v>1321090.5904103343</v>
      </c>
      <c r="R66" s="79">
        <f t="shared" si="2"/>
        <v>83209.810730886442</v>
      </c>
      <c r="S66" s="85">
        <f t="shared" si="3"/>
        <v>400890.43787896266</v>
      </c>
      <c r="T66" s="85">
        <f t="shared" si="4"/>
        <v>382177.18156286678</v>
      </c>
      <c r="U66" s="85">
        <f t="shared" si="5"/>
        <v>18394.897155763356</v>
      </c>
      <c r="V66" s="85">
        <f t="shared" si="6"/>
        <v>602837.88454362797</v>
      </c>
      <c r="W66" s="79">
        <f t="shared" si="7"/>
        <v>1404300.4011412207</v>
      </c>
    </row>
    <row r="67" spans="4:23" x14ac:dyDescent="0.25">
      <c r="D67" s="77" t="s">
        <v>23</v>
      </c>
      <c r="E67" s="77" t="s">
        <v>162</v>
      </c>
      <c r="F67" s="86" t="s">
        <v>536</v>
      </c>
      <c r="G67" s="77" t="s">
        <v>535</v>
      </c>
      <c r="H67" s="77" t="s">
        <v>1532</v>
      </c>
      <c r="I67" s="83">
        <v>432791.95594247192</v>
      </c>
      <c r="J67" s="83">
        <v>1388589.7244791072</v>
      </c>
      <c r="K67" s="83">
        <v>228257.92673480217</v>
      </c>
      <c r="L67" s="83">
        <v>339833.51422263525</v>
      </c>
      <c r="M67" s="83">
        <f t="shared" si="0"/>
        <v>661049.88267727406</v>
      </c>
      <c r="N67" s="83">
        <f t="shared" si="0"/>
        <v>1728423.2387017424</v>
      </c>
      <c r="O67" s="84">
        <f>INDEX('CHIRP Payment Calc'!AO:AO,MATCH(G:G,'CHIRP Payment Calc'!A:A,0))</f>
        <v>0.93</v>
      </c>
      <c r="P67" s="84">
        <f>INDEX('CHIRP Payment Calc'!AN:AN,MATCH(G:G,'CHIRP Payment Calc'!A:A,0))</f>
        <v>2.56</v>
      </c>
      <c r="Q67" s="85">
        <f t="shared" si="1"/>
        <v>5039539.8819663245</v>
      </c>
      <c r="R67" s="79">
        <f t="shared" si="2"/>
        <v>310505.97075564443</v>
      </c>
      <c r="S67" s="85">
        <f t="shared" si="3"/>
        <v>427052.00957718719</v>
      </c>
      <c r="T67" s="85">
        <f t="shared" si="4"/>
        <v>225829.65091847451</v>
      </c>
      <c r="U67" s="85">
        <f t="shared" si="5"/>
        <v>3771660.1534923231</v>
      </c>
      <c r="V67" s="85">
        <f t="shared" si="6"/>
        <v>925504.03873398539</v>
      </c>
      <c r="W67" s="79">
        <f t="shared" si="7"/>
        <v>5350045.8527219705</v>
      </c>
    </row>
    <row r="68" spans="4:23" x14ac:dyDescent="0.25">
      <c r="D68" s="77" t="s">
        <v>23</v>
      </c>
      <c r="E68" s="77" t="s">
        <v>162</v>
      </c>
      <c r="F68" s="86" t="s">
        <v>165</v>
      </c>
      <c r="G68" s="77" t="s">
        <v>164</v>
      </c>
      <c r="H68" s="77" t="s">
        <v>1533</v>
      </c>
      <c r="I68" s="83">
        <v>41972797.433014795</v>
      </c>
      <c r="J68" s="83">
        <v>35991706.558697306</v>
      </c>
      <c r="K68" s="83">
        <v>28581223.310884029</v>
      </c>
      <c r="L68" s="83">
        <v>20143127.863477115</v>
      </c>
      <c r="M68" s="83">
        <f t="shared" si="0"/>
        <v>70554020.743898824</v>
      </c>
      <c r="N68" s="83">
        <f t="shared" si="0"/>
        <v>56134834.422174424</v>
      </c>
      <c r="O68" s="84">
        <f>INDEX('CHIRP Payment Calc'!AO:AO,MATCH(G:G,'CHIRP Payment Calc'!A:A,0))</f>
        <v>0.72</v>
      </c>
      <c r="P68" s="84">
        <f>INDEX('CHIRP Payment Calc'!AN:AN,MATCH(G:G,'CHIRP Payment Calc'!A:A,0))</f>
        <v>1.1200000000000001</v>
      </c>
      <c r="Q68" s="85">
        <f t="shared" si="1"/>
        <v>113669909.48844251</v>
      </c>
      <c r="R68" s="79">
        <f t="shared" si="2"/>
        <v>7056499.3146652123</v>
      </c>
      <c r="S68" s="85">
        <f t="shared" si="3"/>
        <v>32064099.895777881</v>
      </c>
      <c r="T68" s="85">
        <f t="shared" si="4"/>
        <v>21892000.833868619</v>
      </c>
      <c r="U68" s="85">
        <f t="shared" si="5"/>
        <v>42769985.512722529</v>
      </c>
      <c r="V68" s="85">
        <f t="shared" si="6"/>
        <v>24000322.560738694</v>
      </c>
      <c r="W68" s="79">
        <f t="shared" si="7"/>
        <v>120726408.80310772</v>
      </c>
    </row>
    <row r="69" spans="4:23" x14ac:dyDescent="0.25">
      <c r="D69" s="77" t="s">
        <v>23</v>
      </c>
      <c r="E69" s="77" t="s">
        <v>162</v>
      </c>
      <c r="F69" s="82" t="s">
        <v>972</v>
      </c>
      <c r="G69" s="77" t="s">
        <v>971</v>
      </c>
      <c r="H69" s="77" t="s">
        <v>1534</v>
      </c>
      <c r="I69" s="83">
        <v>0</v>
      </c>
      <c r="J69" s="83">
        <v>0</v>
      </c>
      <c r="K69" s="83">
        <v>26284.105811969195</v>
      </c>
      <c r="L69" s="83">
        <v>107493.33020369042</v>
      </c>
      <c r="M69" s="83">
        <f t="shared" si="0"/>
        <v>26284.105811969195</v>
      </c>
      <c r="N69" s="83">
        <f t="shared" si="0"/>
        <v>107493.33020369042</v>
      </c>
      <c r="O69" s="84">
        <f>INDEX('CHIRP Payment Calc'!AO:AO,MATCH(G:G,'CHIRP Payment Calc'!A:A,0))</f>
        <v>7.68</v>
      </c>
      <c r="P69" s="84">
        <f>INDEX('CHIRP Payment Calc'!AN:AN,MATCH(G:G,'CHIRP Payment Calc'!A:A,0))</f>
        <v>10.54</v>
      </c>
      <c r="Q69" s="85">
        <f t="shared" si="1"/>
        <v>1334841.6329828203</v>
      </c>
      <c r="R69" s="79">
        <f t="shared" si="2"/>
        <v>85202.657424435354</v>
      </c>
      <c r="S69" s="85">
        <f t="shared" si="3"/>
        <v>0</v>
      </c>
      <c r="T69" s="85">
        <f t="shared" si="4"/>
        <v>214746.73684672706</v>
      </c>
      <c r="U69" s="85">
        <f t="shared" si="5"/>
        <v>0</v>
      </c>
      <c r="V69" s="85">
        <f t="shared" si="6"/>
        <v>1205297.5535605287</v>
      </c>
      <c r="W69" s="79">
        <f t="shared" si="7"/>
        <v>1420044.2904072558</v>
      </c>
    </row>
    <row r="70" spans="4:23" x14ac:dyDescent="0.25">
      <c r="D70" s="77" t="s">
        <v>23</v>
      </c>
      <c r="E70" s="77" t="s">
        <v>162</v>
      </c>
      <c r="F70" s="82" t="s">
        <v>966</v>
      </c>
      <c r="G70" s="77" t="s">
        <v>965</v>
      </c>
      <c r="H70" s="77" t="s">
        <v>1535</v>
      </c>
      <c r="I70" s="83">
        <v>0</v>
      </c>
      <c r="J70" s="83">
        <v>0</v>
      </c>
      <c r="K70" s="83">
        <v>0</v>
      </c>
      <c r="L70" s="83">
        <v>285610.38896536594</v>
      </c>
      <c r="M70" s="83">
        <f t="shared" ref="M70:N133" si="8">I70+K70</f>
        <v>0</v>
      </c>
      <c r="N70" s="83">
        <f t="shared" si="8"/>
        <v>285610.38896536594</v>
      </c>
      <c r="O70" s="84">
        <f>INDEX('CHIRP Payment Calc'!AO:AO,MATCH(G:G,'CHIRP Payment Calc'!A:A,0))</f>
        <v>0.39</v>
      </c>
      <c r="P70" s="84">
        <f>INDEX('CHIRP Payment Calc'!AN:AN,MATCH(G:G,'CHIRP Payment Calc'!A:A,0))</f>
        <v>0.68</v>
      </c>
      <c r="Q70" s="85">
        <f t="shared" ref="Q70:Q133" si="9">M70*O70+N70*P70</f>
        <v>194215.06449644885</v>
      </c>
      <c r="R70" s="79">
        <f t="shared" ref="R70:R133" si="10">(S70+U70)*$B$10+(T70+V70)*$B$11</f>
        <v>12396.706244454183</v>
      </c>
      <c r="S70" s="85">
        <f t="shared" ref="S70:S133" si="11">I70/(1-$B$10)*O70</f>
        <v>0</v>
      </c>
      <c r="T70" s="85">
        <f t="shared" ref="T70:T133" si="12">K70/(1-$B$11)*O70</f>
        <v>0</v>
      </c>
      <c r="U70" s="85">
        <f t="shared" ref="U70:U133" si="13">J70/(1-$B$10)*P70</f>
        <v>0</v>
      </c>
      <c r="V70" s="85">
        <f t="shared" ref="V70:V133" si="14">L70/(1-$B$11)*P70</f>
        <v>206611.77074090304</v>
      </c>
      <c r="W70" s="79">
        <f t="shared" ref="W70:W133" si="15">SUM(S70:V70)</f>
        <v>206611.77074090304</v>
      </c>
    </row>
    <row r="71" spans="4:23" x14ac:dyDescent="0.25">
      <c r="D71" s="77" t="s">
        <v>23</v>
      </c>
      <c r="E71" s="77" t="s">
        <v>162</v>
      </c>
      <c r="F71" s="82" t="s">
        <v>543</v>
      </c>
      <c r="G71" s="77" t="s">
        <v>541</v>
      </c>
      <c r="H71" s="77" t="s">
        <v>1536</v>
      </c>
      <c r="I71" s="83">
        <v>482586.96888391464</v>
      </c>
      <c r="J71" s="83">
        <v>236888.93768980575</v>
      </c>
      <c r="K71" s="83">
        <v>239337.33052763753</v>
      </c>
      <c r="L71" s="83">
        <v>911725.03308777977</v>
      </c>
      <c r="M71" s="83">
        <f t="shared" si="8"/>
        <v>721924.29941155214</v>
      </c>
      <c r="N71" s="83">
        <f t="shared" si="8"/>
        <v>1148613.9707775856</v>
      </c>
      <c r="O71" s="84">
        <f>INDEX('CHIRP Payment Calc'!AO:AO,MATCH(G:G,'CHIRP Payment Calc'!A:A,0))</f>
        <v>4.5</v>
      </c>
      <c r="P71" s="84">
        <f>INDEX('CHIRP Payment Calc'!AN:AN,MATCH(G:G,'CHIRP Payment Calc'!A:A,0))</f>
        <v>5.97</v>
      </c>
      <c r="Q71" s="85">
        <f t="shared" si="9"/>
        <v>10105884.752894171</v>
      </c>
      <c r="R71" s="79">
        <f t="shared" si="10"/>
        <v>634937.76396094705</v>
      </c>
      <c r="S71" s="85">
        <f t="shared" si="11"/>
        <v>2304128.7639019797</v>
      </c>
      <c r="T71" s="85">
        <f t="shared" si="12"/>
        <v>1145763.8163557115</v>
      </c>
      <c r="U71" s="85">
        <f t="shared" si="13"/>
        <v>1500506.0562420585</v>
      </c>
      <c r="V71" s="85">
        <f t="shared" si="14"/>
        <v>5790423.8803553674</v>
      </c>
      <c r="W71" s="79">
        <f t="shared" si="15"/>
        <v>10740822.516855117</v>
      </c>
    </row>
    <row r="72" spans="4:23" x14ac:dyDescent="0.25">
      <c r="D72" s="77" t="s">
        <v>24</v>
      </c>
      <c r="E72" s="77" t="s">
        <v>173</v>
      </c>
      <c r="F72" s="82" t="s">
        <v>494</v>
      </c>
      <c r="G72" s="77" t="s">
        <v>493</v>
      </c>
      <c r="H72" s="77" t="s">
        <v>1537</v>
      </c>
      <c r="I72" s="83">
        <v>5186793.9959737509</v>
      </c>
      <c r="J72" s="83">
        <v>25647145.837998711</v>
      </c>
      <c r="K72" s="83">
        <v>23912.090502811549</v>
      </c>
      <c r="L72" s="83">
        <v>143981.97200964452</v>
      </c>
      <c r="M72" s="83">
        <f t="shared" si="8"/>
        <v>5210706.0864765625</v>
      </c>
      <c r="N72" s="83">
        <f t="shared" si="8"/>
        <v>25791127.810008354</v>
      </c>
      <c r="O72" s="84">
        <f>INDEX('CHIRP Payment Calc'!AO:AO,MATCH(G:G,'CHIRP Payment Calc'!A:A,0))</f>
        <v>2.59</v>
      </c>
      <c r="P72" s="84">
        <f>INDEX('CHIRP Payment Calc'!AN:AN,MATCH(G:G,'CHIRP Payment Calc'!A:A,0))</f>
        <v>0.48</v>
      </c>
      <c r="Q72" s="85">
        <f t="shared" si="9"/>
        <v>25875470.112778306</v>
      </c>
      <c r="R72" s="79">
        <f t="shared" si="10"/>
        <v>1578979.3653683446</v>
      </c>
      <c r="S72" s="85">
        <f t="shared" si="11"/>
        <v>14253364.933232907</v>
      </c>
      <c r="T72" s="85">
        <f t="shared" si="12"/>
        <v>65885.440853491396</v>
      </c>
      <c r="U72" s="85">
        <f t="shared" si="13"/>
        <v>13061676.394948944</v>
      </c>
      <c r="V72" s="85">
        <f t="shared" si="14"/>
        <v>73522.70911130785</v>
      </c>
      <c r="W72" s="79">
        <f t="shared" si="15"/>
        <v>27454449.47814665</v>
      </c>
    </row>
    <row r="73" spans="4:23" x14ac:dyDescent="0.25">
      <c r="D73" s="77" t="s">
        <v>24</v>
      </c>
      <c r="E73" s="77" t="s">
        <v>657</v>
      </c>
      <c r="F73" s="82" t="s">
        <v>1400</v>
      </c>
      <c r="G73" s="77" t="s">
        <v>1399</v>
      </c>
      <c r="H73" s="77" t="s">
        <v>1401</v>
      </c>
      <c r="I73" s="83">
        <v>0</v>
      </c>
      <c r="J73" s="83">
        <v>455665.69573277252</v>
      </c>
      <c r="K73" s="83">
        <v>0</v>
      </c>
      <c r="L73" s="83">
        <v>0</v>
      </c>
      <c r="M73" s="83">
        <f t="shared" si="8"/>
        <v>0</v>
      </c>
      <c r="N73" s="83">
        <f t="shared" si="8"/>
        <v>455665.69573277252</v>
      </c>
      <c r="O73" s="84">
        <f>INDEX('CHIRP Payment Calc'!AO:AO,MATCH(G:G,'CHIRP Payment Calc'!A:A,0))</f>
        <v>0</v>
      </c>
      <c r="P73" s="84">
        <f>INDEX('CHIRP Payment Calc'!AN:AN,MATCH(G:G,'CHIRP Payment Calc'!A:A,0))</f>
        <v>0.13</v>
      </c>
      <c r="Q73" s="85">
        <f t="shared" si="9"/>
        <v>59236.540445260427</v>
      </c>
      <c r="R73" s="79">
        <f t="shared" si="10"/>
        <v>3613.9003454668168</v>
      </c>
      <c r="S73" s="85">
        <f t="shared" si="11"/>
        <v>0</v>
      </c>
      <c r="T73" s="85">
        <f t="shared" si="12"/>
        <v>0</v>
      </c>
      <c r="U73" s="85">
        <f t="shared" si="13"/>
        <v>62850.440790727247</v>
      </c>
      <c r="V73" s="85">
        <f t="shared" si="14"/>
        <v>0</v>
      </c>
      <c r="W73" s="79">
        <f t="shared" si="15"/>
        <v>62850.440790727247</v>
      </c>
    </row>
    <row r="74" spans="4:23" x14ac:dyDescent="0.25">
      <c r="D74" s="77" t="s">
        <v>24</v>
      </c>
      <c r="E74" s="77" t="s">
        <v>657</v>
      </c>
      <c r="F74" s="82" t="s">
        <v>666</v>
      </c>
      <c r="G74" s="77" t="s">
        <v>664</v>
      </c>
      <c r="H74" s="77" t="s">
        <v>1538</v>
      </c>
      <c r="I74" s="83">
        <v>0</v>
      </c>
      <c r="J74" s="83">
        <v>3872366.8630033275</v>
      </c>
      <c r="K74" s="83">
        <v>0</v>
      </c>
      <c r="L74" s="83">
        <v>0</v>
      </c>
      <c r="M74" s="83">
        <f t="shared" si="8"/>
        <v>0</v>
      </c>
      <c r="N74" s="83">
        <f t="shared" si="8"/>
        <v>3872366.8630033275</v>
      </c>
      <c r="O74" s="84">
        <f>INDEX('CHIRP Payment Calc'!AO:AO,MATCH(G:G,'CHIRP Payment Calc'!A:A,0))</f>
        <v>0</v>
      </c>
      <c r="P74" s="84">
        <f>INDEX('CHIRP Payment Calc'!AN:AN,MATCH(G:G,'CHIRP Payment Calc'!A:A,0))</f>
        <v>0.13</v>
      </c>
      <c r="Q74" s="85">
        <f t="shared" si="9"/>
        <v>503407.69219043257</v>
      </c>
      <c r="R74" s="79">
        <f t="shared" si="10"/>
        <v>30711.87512037122</v>
      </c>
      <c r="S74" s="85">
        <f t="shared" si="11"/>
        <v>0</v>
      </c>
      <c r="T74" s="85">
        <f t="shared" si="12"/>
        <v>0</v>
      </c>
      <c r="U74" s="85">
        <f t="shared" si="13"/>
        <v>534119.5673108038</v>
      </c>
      <c r="V74" s="85">
        <f t="shared" si="14"/>
        <v>0</v>
      </c>
      <c r="W74" s="79">
        <f t="shared" si="15"/>
        <v>534119.5673108038</v>
      </c>
    </row>
    <row r="75" spans="4:23" x14ac:dyDescent="0.25">
      <c r="D75" s="77" t="s">
        <v>24</v>
      </c>
      <c r="E75" s="77" t="s">
        <v>702</v>
      </c>
      <c r="F75" s="82" t="s">
        <v>897</v>
      </c>
      <c r="G75" s="77" t="s">
        <v>896</v>
      </c>
      <c r="H75" s="77" t="s">
        <v>1539</v>
      </c>
      <c r="I75" s="83">
        <v>0</v>
      </c>
      <c r="J75" s="83">
        <v>244427.64844070151</v>
      </c>
      <c r="K75" s="83">
        <v>0</v>
      </c>
      <c r="L75" s="83">
        <v>0</v>
      </c>
      <c r="M75" s="83">
        <f t="shared" si="8"/>
        <v>0</v>
      </c>
      <c r="N75" s="83">
        <f t="shared" si="8"/>
        <v>244427.64844070151</v>
      </c>
      <c r="O75" s="84">
        <f>INDEX('CHIRP Payment Calc'!AO:AO,MATCH(G:G,'CHIRP Payment Calc'!A:A,0))</f>
        <v>0</v>
      </c>
      <c r="P75" s="84">
        <f>INDEX('CHIRP Payment Calc'!AN:AN,MATCH(G:G,'CHIRP Payment Calc'!A:A,0))</f>
        <v>0.77</v>
      </c>
      <c r="Q75" s="85">
        <f t="shared" si="9"/>
        <v>188209.28929934016</v>
      </c>
      <c r="R75" s="79">
        <f t="shared" si="10"/>
        <v>11482.264333912</v>
      </c>
      <c r="S75" s="85">
        <f t="shared" si="11"/>
        <v>0</v>
      </c>
      <c r="T75" s="85">
        <f t="shared" si="12"/>
        <v>0</v>
      </c>
      <c r="U75" s="85">
        <f t="shared" si="13"/>
        <v>199691.55363325219</v>
      </c>
      <c r="V75" s="85">
        <f t="shared" si="14"/>
        <v>0</v>
      </c>
      <c r="W75" s="79">
        <f t="shared" si="15"/>
        <v>199691.55363325219</v>
      </c>
    </row>
    <row r="76" spans="4:23" x14ac:dyDescent="0.25">
      <c r="D76" s="77" t="s">
        <v>24</v>
      </c>
      <c r="E76" s="77" t="s">
        <v>162</v>
      </c>
      <c r="F76" s="82" t="s">
        <v>1431</v>
      </c>
      <c r="G76" s="77" t="s">
        <v>1430</v>
      </c>
      <c r="H76" s="77" t="s">
        <v>1540</v>
      </c>
      <c r="I76" s="83">
        <v>3571441.0864130175</v>
      </c>
      <c r="J76" s="83">
        <v>20008.714605390538</v>
      </c>
      <c r="K76" s="83">
        <v>670600.29122337408</v>
      </c>
      <c r="L76" s="83">
        <v>23419.250126585954</v>
      </c>
      <c r="M76" s="83">
        <f t="shared" si="8"/>
        <v>4242041.3776363917</v>
      </c>
      <c r="N76" s="83">
        <f t="shared" si="8"/>
        <v>43427.964731976492</v>
      </c>
      <c r="O76" s="84">
        <f>INDEX('CHIRP Payment Calc'!AO:AO,MATCH(G:G,'CHIRP Payment Calc'!A:A,0))</f>
        <v>0.56000000000000005</v>
      </c>
      <c r="P76" s="84">
        <f>INDEX('CHIRP Payment Calc'!AN:AN,MATCH(G:G,'CHIRP Payment Calc'!A:A,0))</f>
        <v>0.82</v>
      </c>
      <c r="Q76" s="85">
        <f t="shared" si="9"/>
        <v>2411154.1025566002</v>
      </c>
      <c r="R76" s="79">
        <f t="shared" si="10"/>
        <v>148213.47605808059</v>
      </c>
      <c r="S76" s="85">
        <f t="shared" si="11"/>
        <v>2122023.3510782919</v>
      </c>
      <c r="T76" s="85">
        <f t="shared" si="12"/>
        <v>399506.55647349951</v>
      </c>
      <c r="U76" s="85">
        <f t="shared" si="13"/>
        <v>17408.112441825189</v>
      </c>
      <c r="V76" s="85">
        <f t="shared" si="14"/>
        <v>20429.558621064345</v>
      </c>
      <c r="W76" s="79">
        <f t="shared" si="15"/>
        <v>2559367.578614681</v>
      </c>
    </row>
    <row r="77" spans="4:23" x14ac:dyDescent="0.25">
      <c r="D77" s="77" t="s">
        <v>24</v>
      </c>
      <c r="E77" s="77" t="s">
        <v>162</v>
      </c>
      <c r="F77" s="82" t="s">
        <v>555</v>
      </c>
      <c r="G77" s="77" t="s">
        <v>554</v>
      </c>
      <c r="H77" s="77" t="s">
        <v>1541</v>
      </c>
      <c r="I77" s="83">
        <v>810356.98728929565</v>
      </c>
      <c r="J77" s="83">
        <v>286517.13046242268</v>
      </c>
      <c r="K77" s="83">
        <v>477169.47495547647</v>
      </c>
      <c r="L77" s="83">
        <v>1424715.691839695</v>
      </c>
      <c r="M77" s="83">
        <f t="shared" si="8"/>
        <v>1287526.4622447721</v>
      </c>
      <c r="N77" s="83">
        <f t="shared" si="8"/>
        <v>1711232.8223021177</v>
      </c>
      <c r="O77" s="84">
        <f>INDEX('CHIRP Payment Calc'!AO:AO,MATCH(G:G,'CHIRP Payment Calc'!A:A,0))</f>
        <v>1.36</v>
      </c>
      <c r="P77" s="84">
        <f>INDEX('CHIRP Payment Calc'!AN:AN,MATCH(G:G,'CHIRP Payment Calc'!A:A,0))</f>
        <v>3.23</v>
      </c>
      <c r="Q77" s="85">
        <f t="shared" si="9"/>
        <v>7278318.0046887305</v>
      </c>
      <c r="R77" s="79">
        <f t="shared" si="10"/>
        <v>458852.12887846946</v>
      </c>
      <c r="S77" s="85">
        <f t="shared" si="11"/>
        <v>1169321.4882901243</v>
      </c>
      <c r="T77" s="85">
        <f t="shared" si="12"/>
        <v>690372.85738239158</v>
      </c>
      <c r="U77" s="85">
        <f t="shared" si="13"/>
        <v>981910.16593488085</v>
      </c>
      <c r="V77" s="85">
        <f t="shared" si="14"/>
        <v>4895565.6219598027</v>
      </c>
      <c r="W77" s="79">
        <f t="shared" si="15"/>
        <v>7737170.1335671991</v>
      </c>
    </row>
    <row r="78" spans="4:23" x14ac:dyDescent="0.25">
      <c r="D78" s="77" t="s">
        <v>24</v>
      </c>
      <c r="E78" s="77" t="s">
        <v>162</v>
      </c>
      <c r="F78" s="82" t="s">
        <v>309</v>
      </c>
      <c r="G78" s="77" t="s">
        <v>308</v>
      </c>
      <c r="H78" s="77" t="s">
        <v>1542</v>
      </c>
      <c r="I78" s="83">
        <v>3749458.466616848</v>
      </c>
      <c r="J78" s="83">
        <v>4461243.46368689</v>
      </c>
      <c r="K78" s="83">
        <v>4862028.3577532107</v>
      </c>
      <c r="L78" s="83">
        <v>3508236.1182334549</v>
      </c>
      <c r="M78" s="83">
        <f t="shared" si="8"/>
        <v>8611486.8243700583</v>
      </c>
      <c r="N78" s="83">
        <f t="shared" si="8"/>
        <v>7969479.5819203444</v>
      </c>
      <c r="O78" s="84">
        <f>INDEX('CHIRP Payment Calc'!AO:AO,MATCH(G:G,'CHIRP Payment Calc'!A:A,0))</f>
        <v>0.58000000000000007</v>
      </c>
      <c r="P78" s="84">
        <f>INDEX('CHIRP Payment Calc'!AN:AN,MATCH(G:G,'CHIRP Payment Calc'!A:A,0))</f>
        <v>0.11</v>
      </c>
      <c r="Q78" s="85">
        <f t="shared" si="9"/>
        <v>5871305.1121458728</v>
      </c>
      <c r="R78" s="79">
        <f t="shared" si="10"/>
        <v>367242.7872484235</v>
      </c>
      <c r="S78" s="85">
        <f t="shared" si="11"/>
        <v>2307359.056379599</v>
      </c>
      <c r="T78" s="85">
        <f t="shared" si="12"/>
        <v>2999974.9441455984</v>
      </c>
      <c r="U78" s="85">
        <f t="shared" si="13"/>
        <v>520675.62971411977</v>
      </c>
      <c r="V78" s="85">
        <f t="shared" si="14"/>
        <v>410538.2691549788</v>
      </c>
      <c r="W78" s="79">
        <f t="shared" si="15"/>
        <v>6238547.8993942961</v>
      </c>
    </row>
    <row r="79" spans="4:23" x14ac:dyDescent="0.25">
      <c r="D79" s="77" t="s">
        <v>24</v>
      </c>
      <c r="E79" s="77" t="s">
        <v>162</v>
      </c>
      <c r="F79" s="82" t="s">
        <v>596</v>
      </c>
      <c r="G79" s="77" t="s">
        <v>595</v>
      </c>
      <c r="H79" s="77" t="s">
        <v>1543</v>
      </c>
      <c r="I79" s="83">
        <v>960077.96067130787</v>
      </c>
      <c r="J79" s="83">
        <v>752552.72611931106</v>
      </c>
      <c r="K79" s="83">
        <v>211249.7643177307</v>
      </c>
      <c r="L79" s="83">
        <v>710938.8328988303</v>
      </c>
      <c r="M79" s="83">
        <f t="shared" si="8"/>
        <v>1171327.7249890387</v>
      </c>
      <c r="N79" s="83">
        <f t="shared" si="8"/>
        <v>1463491.5590181414</v>
      </c>
      <c r="O79" s="84">
        <f>INDEX('CHIRP Payment Calc'!AO:AO,MATCH(G:G,'CHIRP Payment Calc'!A:A,0))</f>
        <v>1.0900000000000001</v>
      </c>
      <c r="P79" s="84">
        <f>INDEX('CHIRP Payment Calc'!AN:AN,MATCH(G:G,'CHIRP Payment Calc'!A:A,0))</f>
        <v>2.13</v>
      </c>
      <c r="Q79" s="85">
        <f t="shared" si="9"/>
        <v>4393984.2409466933</v>
      </c>
      <c r="R79" s="79">
        <f t="shared" si="10"/>
        <v>272990.86078911996</v>
      </c>
      <c r="S79" s="85">
        <f t="shared" si="11"/>
        <v>1110328.8882034225</v>
      </c>
      <c r="T79" s="85">
        <f t="shared" si="12"/>
        <v>244959.83309183668</v>
      </c>
      <c r="U79" s="85">
        <f t="shared" si="13"/>
        <v>1700729.2378080981</v>
      </c>
      <c r="V79" s="85">
        <f t="shared" si="14"/>
        <v>1610957.1426324558</v>
      </c>
      <c r="W79" s="79">
        <f t="shared" si="15"/>
        <v>4666975.1017358126</v>
      </c>
    </row>
    <row r="80" spans="4:23" x14ac:dyDescent="0.25">
      <c r="D80" s="77" t="s">
        <v>24</v>
      </c>
      <c r="E80" s="77" t="s">
        <v>162</v>
      </c>
      <c r="F80" s="82" t="s">
        <v>255</v>
      </c>
      <c r="G80" s="77" t="s">
        <v>254</v>
      </c>
      <c r="H80" s="77" t="s">
        <v>1544</v>
      </c>
      <c r="I80" s="83">
        <v>5659976.3937141402</v>
      </c>
      <c r="J80" s="83">
        <v>15614247.598175932</v>
      </c>
      <c r="K80" s="83">
        <v>1787806.2545057894</v>
      </c>
      <c r="L80" s="83">
        <v>1340548.5035014262</v>
      </c>
      <c r="M80" s="83">
        <f t="shared" si="8"/>
        <v>7447782.64821993</v>
      </c>
      <c r="N80" s="83">
        <f t="shared" si="8"/>
        <v>16954796.101677358</v>
      </c>
      <c r="O80" s="84">
        <f>INDEX('CHIRP Payment Calc'!AO:AO,MATCH(G:G,'CHIRP Payment Calc'!A:A,0))</f>
        <v>1.0900000000000001</v>
      </c>
      <c r="P80" s="84">
        <f>INDEX('CHIRP Payment Calc'!AN:AN,MATCH(G:G,'CHIRP Payment Calc'!A:A,0))</f>
        <v>1.9200000000000002</v>
      </c>
      <c r="Q80" s="85">
        <f t="shared" si="9"/>
        <v>40671291.601780251</v>
      </c>
      <c r="R80" s="79">
        <f t="shared" si="10"/>
        <v>2494034.3314369405</v>
      </c>
      <c r="S80" s="85">
        <f t="shared" si="11"/>
        <v>6545755.1927304119</v>
      </c>
      <c r="T80" s="85">
        <f t="shared" si="12"/>
        <v>2073094.4866077772</v>
      </c>
      <c r="U80" s="85">
        <f t="shared" si="13"/>
        <v>31808334.62970588</v>
      </c>
      <c r="V80" s="85">
        <f t="shared" si="14"/>
        <v>2738141.6241731262</v>
      </c>
      <c r="W80" s="79">
        <f t="shared" si="15"/>
        <v>43165325.933217198</v>
      </c>
    </row>
    <row r="81" spans="4:23" x14ac:dyDescent="0.25">
      <c r="D81" s="77" t="s">
        <v>24</v>
      </c>
      <c r="E81" s="77" t="s">
        <v>162</v>
      </c>
      <c r="F81" s="82" t="s">
        <v>231</v>
      </c>
      <c r="G81" s="77" t="s">
        <v>230</v>
      </c>
      <c r="H81" s="77" t="s">
        <v>1545</v>
      </c>
      <c r="I81" s="83">
        <v>4362345.9719540188</v>
      </c>
      <c r="J81" s="83">
        <v>17739878.161664937</v>
      </c>
      <c r="K81" s="83">
        <v>1755258.800933915</v>
      </c>
      <c r="L81" s="83">
        <v>5890649.1998163955</v>
      </c>
      <c r="M81" s="83">
        <f t="shared" si="8"/>
        <v>6117604.772887934</v>
      </c>
      <c r="N81" s="83">
        <f t="shared" si="8"/>
        <v>23630527.361481331</v>
      </c>
      <c r="O81" s="84">
        <f>INDEX('CHIRP Payment Calc'!AO:AO,MATCH(G:G,'CHIRP Payment Calc'!A:A,0))</f>
        <v>1.27</v>
      </c>
      <c r="P81" s="84">
        <f>INDEX('CHIRP Payment Calc'!AN:AN,MATCH(G:G,'CHIRP Payment Calc'!A:A,0))</f>
        <v>1.54</v>
      </c>
      <c r="Q81" s="85">
        <f t="shared" si="9"/>
        <v>44160370.19824893</v>
      </c>
      <c r="R81" s="79">
        <f t="shared" si="10"/>
        <v>2726022.8628338091</v>
      </c>
      <c r="S81" s="85">
        <f t="shared" si="11"/>
        <v>5878174.4131369796</v>
      </c>
      <c r="T81" s="85">
        <f t="shared" si="12"/>
        <v>2371466.6778575238</v>
      </c>
      <c r="U81" s="85">
        <f t="shared" si="13"/>
        <v>28986113.919325203</v>
      </c>
      <c r="V81" s="85">
        <f t="shared" si="14"/>
        <v>9650638.0507630315</v>
      </c>
      <c r="W81" s="79">
        <f t="shared" si="15"/>
        <v>46886393.061082743</v>
      </c>
    </row>
    <row r="82" spans="4:23" x14ac:dyDescent="0.25">
      <c r="D82" s="77" t="s">
        <v>24</v>
      </c>
      <c r="E82" s="77" t="s">
        <v>162</v>
      </c>
      <c r="F82" s="82" t="s">
        <v>321</v>
      </c>
      <c r="G82" s="77" t="s">
        <v>320</v>
      </c>
      <c r="H82" s="77" t="s">
        <v>1546</v>
      </c>
      <c r="I82" s="83">
        <v>4855470.0952895796</v>
      </c>
      <c r="J82" s="83">
        <v>8527157.7003782969</v>
      </c>
      <c r="K82" s="83">
        <v>645470.92190952844</v>
      </c>
      <c r="L82" s="83">
        <v>2185579.6848330172</v>
      </c>
      <c r="M82" s="83">
        <f t="shared" si="8"/>
        <v>5500941.0171991084</v>
      </c>
      <c r="N82" s="83">
        <f t="shared" si="8"/>
        <v>10712737.385211315</v>
      </c>
      <c r="O82" s="84">
        <f>INDEX('CHIRP Payment Calc'!AO:AO,MATCH(G:G,'CHIRP Payment Calc'!A:A,0))</f>
        <v>1.27</v>
      </c>
      <c r="P82" s="84">
        <f>INDEX('CHIRP Payment Calc'!AN:AN,MATCH(G:G,'CHIRP Payment Calc'!A:A,0))</f>
        <v>1.87</v>
      </c>
      <c r="Q82" s="85">
        <f t="shared" si="9"/>
        <v>27019014.002188027</v>
      </c>
      <c r="R82" s="79">
        <f t="shared" si="10"/>
        <v>1662220.9628330264</v>
      </c>
      <c r="S82" s="85">
        <f t="shared" si="11"/>
        <v>6542649.3591700438</v>
      </c>
      <c r="T82" s="85">
        <f t="shared" si="12"/>
        <v>872072.41577138414</v>
      </c>
      <c r="U82" s="85">
        <f t="shared" si="13"/>
        <v>16918604.668124579</v>
      </c>
      <c r="V82" s="85">
        <f t="shared" si="14"/>
        <v>4347908.5219550449</v>
      </c>
      <c r="W82" s="79">
        <f t="shared" si="15"/>
        <v>28681234.965021051</v>
      </c>
    </row>
    <row r="83" spans="4:23" x14ac:dyDescent="0.25">
      <c r="D83" s="77" t="s">
        <v>25</v>
      </c>
      <c r="E83" s="77" t="s">
        <v>173</v>
      </c>
      <c r="F83" s="82" t="s">
        <v>171</v>
      </c>
      <c r="G83" s="77" t="s">
        <v>170</v>
      </c>
      <c r="H83" s="77" t="s">
        <v>1547</v>
      </c>
      <c r="I83" s="83">
        <v>257632143.72944477</v>
      </c>
      <c r="J83" s="83">
        <v>283133558.68267411</v>
      </c>
      <c r="K83" s="83">
        <v>2353232.8444779627</v>
      </c>
      <c r="L83" s="83">
        <v>3647394.8633015109</v>
      </c>
      <c r="M83" s="83">
        <f t="shared" si="8"/>
        <v>259985376.57392272</v>
      </c>
      <c r="N83" s="83">
        <f t="shared" si="8"/>
        <v>286780953.54597563</v>
      </c>
      <c r="O83" s="84">
        <f>INDEX('CHIRP Payment Calc'!AO:AO,MATCH(G:G,'CHIRP Payment Calc'!A:A,0))</f>
        <v>0.28000000000000003</v>
      </c>
      <c r="P83" s="84">
        <f>INDEX('CHIRP Payment Calc'!AN:AN,MATCH(G:G,'CHIRP Payment Calc'!A:A,0))</f>
        <v>0.67999999999999994</v>
      </c>
      <c r="Q83" s="85">
        <f t="shared" si="9"/>
        <v>267806953.85196179</v>
      </c>
      <c r="R83" s="79">
        <f t="shared" si="10"/>
        <v>16347213.375424441</v>
      </c>
      <c r="S83" s="85">
        <f t="shared" si="11"/>
        <v>76537931.293628156</v>
      </c>
      <c r="T83" s="85">
        <f t="shared" si="12"/>
        <v>700962.97495088261</v>
      </c>
      <c r="U83" s="85">
        <f t="shared" si="13"/>
        <v>204276731.99386564</v>
      </c>
      <c r="V83" s="85">
        <f t="shared" si="14"/>
        <v>2638540.9649415184</v>
      </c>
      <c r="W83" s="79">
        <f t="shared" si="15"/>
        <v>284154167.22738618</v>
      </c>
    </row>
    <row r="84" spans="4:23" x14ac:dyDescent="0.25">
      <c r="D84" s="77" t="s">
        <v>25</v>
      </c>
      <c r="E84" s="77" t="s">
        <v>657</v>
      </c>
      <c r="F84" s="82" t="s">
        <v>684</v>
      </c>
      <c r="G84" s="77" t="s">
        <v>683</v>
      </c>
      <c r="H84" s="77" t="s">
        <v>1548</v>
      </c>
      <c r="I84" s="83">
        <v>0</v>
      </c>
      <c r="J84" s="83">
        <v>4737620.7801573547</v>
      </c>
      <c r="K84" s="83">
        <v>0</v>
      </c>
      <c r="L84" s="83">
        <v>0</v>
      </c>
      <c r="M84" s="83">
        <f t="shared" si="8"/>
        <v>0</v>
      </c>
      <c r="N84" s="83">
        <f t="shared" si="8"/>
        <v>4737620.7801573547</v>
      </c>
      <c r="O84" s="84">
        <f>INDEX('CHIRP Payment Calc'!AO:AO,MATCH(G:G,'CHIRP Payment Calc'!A:A,0))</f>
        <v>0</v>
      </c>
      <c r="P84" s="84">
        <f>INDEX('CHIRP Payment Calc'!AN:AN,MATCH(G:G,'CHIRP Payment Calc'!A:A,0))</f>
        <v>0.22</v>
      </c>
      <c r="Q84" s="85">
        <f t="shared" si="9"/>
        <v>1042276.571634618</v>
      </c>
      <c r="R84" s="79">
        <f t="shared" si="10"/>
        <v>63587.164847735323</v>
      </c>
      <c r="S84" s="85">
        <f t="shared" si="11"/>
        <v>0</v>
      </c>
      <c r="T84" s="85">
        <f t="shared" si="12"/>
        <v>0</v>
      </c>
      <c r="U84" s="85">
        <f t="shared" si="13"/>
        <v>1105863.7364823534</v>
      </c>
      <c r="V84" s="85">
        <f t="shared" si="14"/>
        <v>0</v>
      </c>
      <c r="W84" s="79">
        <f t="shared" si="15"/>
        <v>1105863.7364823534</v>
      </c>
    </row>
    <row r="85" spans="4:23" x14ac:dyDescent="0.25">
      <c r="D85" s="77" t="s">
        <v>25</v>
      </c>
      <c r="E85" s="77" t="s">
        <v>657</v>
      </c>
      <c r="F85" s="82" t="s">
        <v>783</v>
      </c>
      <c r="G85" s="77" t="s">
        <v>782</v>
      </c>
      <c r="H85" s="77" t="s">
        <v>1549</v>
      </c>
      <c r="I85" s="83">
        <v>0</v>
      </c>
      <c r="J85" s="83">
        <v>2654314.8209046936</v>
      </c>
      <c r="K85" s="83">
        <v>0</v>
      </c>
      <c r="L85" s="83">
        <v>0</v>
      </c>
      <c r="M85" s="83">
        <f t="shared" si="8"/>
        <v>0</v>
      </c>
      <c r="N85" s="83">
        <f t="shared" si="8"/>
        <v>2654314.8209046936</v>
      </c>
      <c r="O85" s="84">
        <f>INDEX('CHIRP Payment Calc'!AO:AO,MATCH(G:G,'CHIRP Payment Calc'!A:A,0))</f>
        <v>0</v>
      </c>
      <c r="P85" s="84">
        <f>INDEX('CHIRP Payment Calc'!AN:AN,MATCH(G:G,'CHIRP Payment Calc'!A:A,0))</f>
        <v>0.22</v>
      </c>
      <c r="Q85" s="85">
        <f t="shared" si="9"/>
        <v>583949.26059903263</v>
      </c>
      <c r="R85" s="79">
        <f t="shared" si="10"/>
        <v>35625.551707633284</v>
      </c>
      <c r="S85" s="85">
        <f t="shared" si="11"/>
        <v>0</v>
      </c>
      <c r="T85" s="85">
        <f t="shared" si="12"/>
        <v>0</v>
      </c>
      <c r="U85" s="85">
        <f t="shared" si="13"/>
        <v>619574.81230666582</v>
      </c>
      <c r="V85" s="85">
        <f t="shared" si="14"/>
        <v>0</v>
      </c>
      <c r="W85" s="79">
        <f t="shared" si="15"/>
        <v>619574.81230666582</v>
      </c>
    </row>
    <row r="86" spans="4:23" x14ac:dyDescent="0.25">
      <c r="D86" s="77" t="s">
        <v>25</v>
      </c>
      <c r="E86" s="77" t="s">
        <v>657</v>
      </c>
      <c r="F86" s="82" t="s">
        <v>859</v>
      </c>
      <c r="G86" s="77" t="s">
        <v>858</v>
      </c>
      <c r="H86" s="77" t="s">
        <v>1550</v>
      </c>
      <c r="I86" s="83">
        <v>0</v>
      </c>
      <c r="J86" s="83">
        <v>1328528.325325537</v>
      </c>
      <c r="K86" s="83">
        <v>0</v>
      </c>
      <c r="L86" s="83">
        <v>0</v>
      </c>
      <c r="M86" s="83">
        <f t="shared" si="8"/>
        <v>0</v>
      </c>
      <c r="N86" s="83">
        <f t="shared" si="8"/>
        <v>1328528.325325537</v>
      </c>
      <c r="O86" s="84">
        <f>INDEX('CHIRP Payment Calc'!AO:AO,MATCH(G:G,'CHIRP Payment Calc'!A:A,0))</f>
        <v>0</v>
      </c>
      <c r="P86" s="84">
        <f>INDEX('CHIRP Payment Calc'!AN:AN,MATCH(G:G,'CHIRP Payment Calc'!A:A,0))</f>
        <v>0.22</v>
      </c>
      <c r="Q86" s="85">
        <f t="shared" si="9"/>
        <v>292276.23157161812</v>
      </c>
      <c r="R86" s="79">
        <f t="shared" si="10"/>
        <v>17831.175931424979</v>
      </c>
      <c r="S86" s="85">
        <f t="shared" si="11"/>
        <v>0</v>
      </c>
      <c r="T86" s="85">
        <f t="shared" si="12"/>
        <v>0</v>
      </c>
      <c r="U86" s="85">
        <f t="shared" si="13"/>
        <v>310107.40750304313</v>
      </c>
      <c r="V86" s="85">
        <f t="shared" si="14"/>
        <v>0</v>
      </c>
      <c r="W86" s="79">
        <f t="shared" si="15"/>
        <v>310107.40750304313</v>
      </c>
    </row>
    <row r="87" spans="4:23" x14ac:dyDescent="0.25">
      <c r="D87" s="77" t="s">
        <v>25</v>
      </c>
      <c r="E87" s="77" t="s">
        <v>657</v>
      </c>
      <c r="F87" s="82" t="s">
        <v>659</v>
      </c>
      <c r="G87" s="77" t="s">
        <v>658</v>
      </c>
      <c r="H87" s="77" t="s">
        <v>1551</v>
      </c>
      <c r="I87" s="83">
        <v>0</v>
      </c>
      <c r="J87" s="83">
        <v>4813718.8219535947</v>
      </c>
      <c r="K87" s="83">
        <v>0</v>
      </c>
      <c r="L87" s="83">
        <v>0</v>
      </c>
      <c r="M87" s="83">
        <f t="shared" si="8"/>
        <v>0</v>
      </c>
      <c r="N87" s="83">
        <f t="shared" si="8"/>
        <v>4813718.8219535947</v>
      </c>
      <c r="O87" s="84">
        <f>INDEX('CHIRP Payment Calc'!AO:AO,MATCH(G:G,'CHIRP Payment Calc'!A:A,0))</f>
        <v>0</v>
      </c>
      <c r="P87" s="84">
        <f>INDEX('CHIRP Payment Calc'!AN:AN,MATCH(G:G,'CHIRP Payment Calc'!A:A,0))</f>
        <v>0.22</v>
      </c>
      <c r="Q87" s="85">
        <f t="shared" si="9"/>
        <v>1059018.1408297908</v>
      </c>
      <c r="R87" s="79">
        <f t="shared" si="10"/>
        <v>64608.533790676913</v>
      </c>
      <c r="S87" s="85">
        <f t="shared" si="11"/>
        <v>0</v>
      </c>
      <c r="T87" s="85">
        <f t="shared" si="12"/>
        <v>0</v>
      </c>
      <c r="U87" s="85">
        <f t="shared" si="13"/>
        <v>1123626.6746204679</v>
      </c>
      <c r="V87" s="85">
        <f t="shared" si="14"/>
        <v>0</v>
      </c>
      <c r="W87" s="79">
        <f t="shared" si="15"/>
        <v>1123626.6746204679</v>
      </c>
    </row>
    <row r="88" spans="4:23" x14ac:dyDescent="0.25">
      <c r="D88" s="77" t="s">
        <v>25</v>
      </c>
      <c r="E88" s="77" t="s">
        <v>657</v>
      </c>
      <c r="F88" s="82" t="s">
        <v>795</v>
      </c>
      <c r="G88" s="77" t="s">
        <v>794</v>
      </c>
      <c r="H88" s="77" t="s">
        <v>1552</v>
      </c>
      <c r="I88" s="83">
        <v>0</v>
      </c>
      <c r="J88" s="83">
        <v>3103798.6887029987</v>
      </c>
      <c r="K88" s="83">
        <v>0</v>
      </c>
      <c r="L88" s="83">
        <v>0</v>
      </c>
      <c r="M88" s="83">
        <f t="shared" si="8"/>
        <v>0</v>
      </c>
      <c r="N88" s="83">
        <f t="shared" si="8"/>
        <v>3103798.6887029987</v>
      </c>
      <c r="O88" s="84">
        <f>INDEX('CHIRP Payment Calc'!AO:AO,MATCH(G:G,'CHIRP Payment Calc'!A:A,0))</f>
        <v>0</v>
      </c>
      <c r="P88" s="84">
        <f>INDEX('CHIRP Payment Calc'!AN:AN,MATCH(G:G,'CHIRP Payment Calc'!A:A,0))</f>
        <v>0.22</v>
      </c>
      <c r="Q88" s="85">
        <f t="shared" si="9"/>
        <v>682835.71151465969</v>
      </c>
      <c r="R88" s="79">
        <f t="shared" si="10"/>
        <v>41658.41210832142</v>
      </c>
      <c r="S88" s="85">
        <f t="shared" si="11"/>
        <v>0</v>
      </c>
      <c r="T88" s="85">
        <f t="shared" si="12"/>
        <v>0</v>
      </c>
      <c r="U88" s="85">
        <f t="shared" si="13"/>
        <v>724494.12362298113</v>
      </c>
      <c r="V88" s="85">
        <f t="shared" si="14"/>
        <v>0</v>
      </c>
      <c r="W88" s="79">
        <f t="shared" si="15"/>
        <v>724494.12362298113</v>
      </c>
    </row>
    <row r="89" spans="4:23" x14ac:dyDescent="0.25">
      <c r="D89" s="77" t="s">
        <v>25</v>
      </c>
      <c r="E89" s="77" t="s">
        <v>657</v>
      </c>
      <c r="F89" s="82" t="s">
        <v>749</v>
      </c>
      <c r="G89" s="77" t="s">
        <v>748</v>
      </c>
      <c r="H89" s="77" t="s">
        <v>1553</v>
      </c>
      <c r="I89" s="83">
        <v>0</v>
      </c>
      <c r="J89" s="83">
        <v>3839900.9663499147</v>
      </c>
      <c r="K89" s="83">
        <v>0</v>
      </c>
      <c r="L89" s="83">
        <v>0</v>
      </c>
      <c r="M89" s="83">
        <f t="shared" si="8"/>
        <v>0</v>
      </c>
      <c r="N89" s="83">
        <f t="shared" si="8"/>
        <v>3839900.9663499147</v>
      </c>
      <c r="O89" s="84">
        <f>INDEX('CHIRP Payment Calc'!AO:AO,MATCH(G:G,'CHIRP Payment Calc'!A:A,0))</f>
        <v>0</v>
      </c>
      <c r="P89" s="84">
        <f>INDEX('CHIRP Payment Calc'!AN:AN,MATCH(G:G,'CHIRP Payment Calc'!A:A,0))</f>
        <v>0.22</v>
      </c>
      <c r="Q89" s="85">
        <f t="shared" si="9"/>
        <v>844778.2125969812</v>
      </c>
      <c r="R89" s="79">
        <f t="shared" si="10"/>
        <v>51538.193341460399</v>
      </c>
      <c r="S89" s="85">
        <f t="shared" si="11"/>
        <v>0</v>
      </c>
      <c r="T89" s="85">
        <f t="shared" si="12"/>
        <v>0</v>
      </c>
      <c r="U89" s="85">
        <f t="shared" si="13"/>
        <v>896316.40593844163</v>
      </c>
      <c r="V89" s="85">
        <f t="shared" si="14"/>
        <v>0</v>
      </c>
      <c r="W89" s="79">
        <f t="shared" si="15"/>
        <v>896316.40593844163</v>
      </c>
    </row>
    <row r="90" spans="4:23" x14ac:dyDescent="0.25">
      <c r="D90" s="77" t="s">
        <v>25</v>
      </c>
      <c r="E90" s="77" t="s">
        <v>657</v>
      </c>
      <c r="F90" s="82" t="s">
        <v>956</v>
      </c>
      <c r="G90" s="77" t="s">
        <v>955</v>
      </c>
      <c r="H90" s="77" t="s">
        <v>1554</v>
      </c>
      <c r="I90" s="83">
        <v>0</v>
      </c>
      <c r="J90" s="83">
        <v>1277858.6666193886</v>
      </c>
      <c r="K90" s="83">
        <v>0</v>
      </c>
      <c r="L90" s="83">
        <v>0</v>
      </c>
      <c r="M90" s="83">
        <f t="shared" si="8"/>
        <v>0</v>
      </c>
      <c r="N90" s="83">
        <f t="shared" si="8"/>
        <v>1277858.6666193886</v>
      </c>
      <c r="O90" s="84">
        <f>INDEX('CHIRP Payment Calc'!AO:AO,MATCH(G:G,'CHIRP Payment Calc'!A:A,0))</f>
        <v>0</v>
      </c>
      <c r="P90" s="84">
        <f>INDEX('CHIRP Payment Calc'!AN:AN,MATCH(G:G,'CHIRP Payment Calc'!A:A,0))</f>
        <v>0.22</v>
      </c>
      <c r="Q90" s="85">
        <f t="shared" si="9"/>
        <v>281128.90665626549</v>
      </c>
      <c r="R90" s="79">
        <f t="shared" si="10"/>
        <v>17151.100406085166</v>
      </c>
      <c r="S90" s="85">
        <f t="shared" si="11"/>
        <v>0</v>
      </c>
      <c r="T90" s="85">
        <f t="shared" si="12"/>
        <v>0</v>
      </c>
      <c r="U90" s="85">
        <f t="shared" si="13"/>
        <v>298280.00706235069</v>
      </c>
      <c r="V90" s="85">
        <f t="shared" si="14"/>
        <v>0</v>
      </c>
      <c r="W90" s="79">
        <f t="shared" si="15"/>
        <v>298280.00706235069</v>
      </c>
    </row>
    <row r="91" spans="4:23" x14ac:dyDescent="0.25">
      <c r="D91" s="77" t="s">
        <v>25</v>
      </c>
      <c r="E91" s="77" t="s">
        <v>657</v>
      </c>
      <c r="F91" s="82" t="s">
        <v>697</v>
      </c>
      <c r="G91" s="77" t="s">
        <v>696</v>
      </c>
      <c r="H91" s="77" t="s">
        <v>1555</v>
      </c>
      <c r="I91" s="83">
        <v>0</v>
      </c>
      <c r="J91" s="83">
        <v>4308365.3914381154</v>
      </c>
      <c r="K91" s="83">
        <v>0</v>
      </c>
      <c r="L91" s="83">
        <v>0</v>
      </c>
      <c r="M91" s="83">
        <f t="shared" si="8"/>
        <v>0</v>
      </c>
      <c r="N91" s="83">
        <f t="shared" si="8"/>
        <v>4308365.3914381154</v>
      </c>
      <c r="O91" s="84">
        <f>INDEX('CHIRP Payment Calc'!AO:AO,MATCH(G:G,'CHIRP Payment Calc'!A:A,0))</f>
        <v>0</v>
      </c>
      <c r="P91" s="84">
        <f>INDEX('CHIRP Payment Calc'!AN:AN,MATCH(G:G,'CHIRP Payment Calc'!A:A,0))</f>
        <v>0.22</v>
      </c>
      <c r="Q91" s="85">
        <f t="shared" si="9"/>
        <v>947840.38611638534</v>
      </c>
      <c r="R91" s="79">
        <f t="shared" si="10"/>
        <v>57825.806049540755</v>
      </c>
      <c r="S91" s="85">
        <f t="shared" si="11"/>
        <v>0</v>
      </c>
      <c r="T91" s="85">
        <f t="shared" si="12"/>
        <v>0</v>
      </c>
      <c r="U91" s="85">
        <f t="shared" si="13"/>
        <v>1005666.1921659261</v>
      </c>
      <c r="V91" s="85">
        <f t="shared" si="14"/>
        <v>0</v>
      </c>
      <c r="W91" s="79">
        <f t="shared" si="15"/>
        <v>1005666.1921659261</v>
      </c>
    </row>
    <row r="92" spans="4:23" x14ac:dyDescent="0.25">
      <c r="D92" s="77" t="s">
        <v>25</v>
      </c>
      <c r="E92" s="77" t="s">
        <v>621</v>
      </c>
      <c r="F92" s="82" t="s">
        <v>938</v>
      </c>
      <c r="G92" s="77" t="s">
        <v>937</v>
      </c>
      <c r="H92" s="77" t="s">
        <v>1556</v>
      </c>
      <c r="I92" s="83">
        <v>491297.74522023246</v>
      </c>
      <c r="J92" s="83">
        <v>233408.03662071866</v>
      </c>
      <c r="K92" s="83">
        <v>137618.43930542617</v>
      </c>
      <c r="L92" s="83">
        <v>72253.853467891851</v>
      </c>
      <c r="M92" s="83">
        <f t="shared" si="8"/>
        <v>628916.18452565861</v>
      </c>
      <c r="N92" s="83">
        <f t="shared" si="8"/>
        <v>305661.89008861053</v>
      </c>
      <c r="O92" s="84">
        <f>INDEX('CHIRP Payment Calc'!AO:AO,MATCH(G:G,'CHIRP Payment Calc'!A:A,0))</f>
        <v>0.46</v>
      </c>
      <c r="P92" s="84">
        <f>INDEX('CHIRP Payment Calc'!AN:AN,MATCH(G:G,'CHIRP Payment Calc'!A:A,0))</f>
        <v>0.06</v>
      </c>
      <c r="Q92" s="85">
        <f t="shared" si="9"/>
        <v>307641.15828711959</v>
      </c>
      <c r="R92" s="79">
        <f t="shared" si="10"/>
        <v>18959.426478514863</v>
      </c>
      <c r="S92" s="85">
        <f t="shared" si="11"/>
        <v>239784.57591650603</v>
      </c>
      <c r="T92" s="85">
        <f t="shared" si="12"/>
        <v>67345.193702655379</v>
      </c>
      <c r="U92" s="85">
        <f t="shared" si="13"/>
        <v>14858.867052777845</v>
      </c>
      <c r="V92" s="85">
        <f t="shared" si="14"/>
        <v>4611.948093695225</v>
      </c>
      <c r="W92" s="79">
        <f t="shared" si="15"/>
        <v>326600.58476563444</v>
      </c>
    </row>
    <row r="93" spans="4:23" x14ac:dyDescent="0.25">
      <c r="D93" s="77" t="s">
        <v>25</v>
      </c>
      <c r="E93" s="77" t="s">
        <v>621</v>
      </c>
      <c r="F93" s="82" t="s">
        <v>1012</v>
      </c>
      <c r="G93" s="77" t="s">
        <v>1011</v>
      </c>
      <c r="H93" s="77" t="s">
        <v>1557</v>
      </c>
      <c r="I93" s="83">
        <v>433746.27494940179</v>
      </c>
      <c r="J93" s="83">
        <v>33614.010497230112</v>
      </c>
      <c r="K93" s="83">
        <v>345122.70590063988</v>
      </c>
      <c r="L93" s="83">
        <v>140461.27735713508</v>
      </c>
      <c r="M93" s="83">
        <f t="shared" si="8"/>
        <v>778868.98085004161</v>
      </c>
      <c r="N93" s="83">
        <f t="shared" si="8"/>
        <v>174075.28785436519</v>
      </c>
      <c r="O93" s="84">
        <f>INDEX('CHIRP Payment Calc'!AO:AO,MATCH(G:G,'CHIRP Payment Calc'!A:A,0))</f>
        <v>0.46</v>
      </c>
      <c r="P93" s="84">
        <f>INDEX('CHIRP Payment Calc'!AN:AN,MATCH(G:G,'CHIRP Payment Calc'!A:A,0))</f>
        <v>0.06</v>
      </c>
      <c r="Q93" s="85">
        <f t="shared" si="9"/>
        <v>368724.24846228107</v>
      </c>
      <c r="R93" s="79">
        <f t="shared" si="10"/>
        <v>22966.8784161359</v>
      </c>
      <c r="S93" s="85">
        <f t="shared" si="11"/>
        <v>211695.79467026508</v>
      </c>
      <c r="T93" s="85">
        <f t="shared" si="12"/>
        <v>168889.8348024408</v>
      </c>
      <c r="U93" s="85">
        <f t="shared" si="13"/>
        <v>2139.8839573833493</v>
      </c>
      <c r="V93" s="85">
        <f t="shared" si="14"/>
        <v>8965.613448327771</v>
      </c>
      <c r="W93" s="79">
        <f t="shared" si="15"/>
        <v>391691.12687841698</v>
      </c>
    </row>
    <row r="94" spans="4:23" x14ac:dyDescent="0.25">
      <c r="D94" s="77" t="s">
        <v>25</v>
      </c>
      <c r="E94" s="77" t="s">
        <v>621</v>
      </c>
      <c r="F94" s="82" t="s">
        <v>1160</v>
      </c>
      <c r="G94" s="77" t="s">
        <v>1159</v>
      </c>
      <c r="H94" s="77" t="s">
        <v>1558</v>
      </c>
      <c r="I94" s="83">
        <v>240885.81442034143</v>
      </c>
      <c r="J94" s="83">
        <v>6.6519258174520219</v>
      </c>
      <c r="K94" s="83">
        <v>80520.093726198422</v>
      </c>
      <c r="L94" s="83">
        <v>7113.0427945735137</v>
      </c>
      <c r="M94" s="83">
        <f t="shared" si="8"/>
        <v>321405.90814653982</v>
      </c>
      <c r="N94" s="83">
        <f t="shared" si="8"/>
        <v>7119.6947203909658</v>
      </c>
      <c r="O94" s="84">
        <f>INDEX('CHIRP Payment Calc'!AO:AO,MATCH(G:G,'CHIRP Payment Calc'!A:A,0))</f>
        <v>0.46</v>
      </c>
      <c r="P94" s="84">
        <f>INDEX('CHIRP Payment Calc'!AN:AN,MATCH(G:G,'CHIRP Payment Calc'!A:A,0))</f>
        <v>0.06</v>
      </c>
      <c r="Q94" s="85">
        <f t="shared" si="9"/>
        <v>148273.89943063178</v>
      </c>
      <c r="R94" s="79">
        <f t="shared" si="10"/>
        <v>9151.6105067215576</v>
      </c>
      <c r="S94" s="85">
        <f t="shared" si="11"/>
        <v>117567.6123430844</v>
      </c>
      <c r="T94" s="85">
        <f t="shared" si="12"/>
        <v>39403.450121331145</v>
      </c>
      <c r="U94" s="85">
        <f t="shared" si="13"/>
        <v>0.42346477352479717</v>
      </c>
      <c r="V94" s="85">
        <f t="shared" si="14"/>
        <v>454.02400816426683</v>
      </c>
      <c r="W94" s="79">
        <f t="shared" si="15"/>
        <v>157425.50993735334</v>
      </c>
    </row>
    <row r="95" spans="4:23" x14ac:dyDescent="0.25">
      <c r="D95" s="77" t="s">
        <v>25</v>
      </c>
      <c r="E95" s="77" t="s">
        <v>621</v>
      </c>
      <c r="F95" s="82" t="s">
        <v>716</v>
      </c>
      <c r="G95" s="77" t="s">
        <v>715</v>
      </c>
      <c r="H95" s="77" t="s">
        <v>1559</v>
      </c>
      <c r="I95" s="83">
        <v>1883660.7488630649</v>
      </c>
      <c r="J95" s="83">
        <v>2692322.3267094647</v>
      </c>
      <c r="K95" s="83">
        <v>552343.10605714214</v>
      </c>
      <c r="L95" s="83">
        <v>800747.7197731412</v>
      </c>
      <c r="M95" s="83">
        <f t="shared" si="8"/>
        <v>2436003.8549202071</v>
      </c>
      <c r="N95" s="83">
        <f t="shared" si="8"/>
        <v>3493070.0464826059</v>
      </c>
      <c r="O95" s="84">
        <f>INDEX('CHIRP Payment Calc'!AO:AO,MATCH(G:G,'CHIRP Payment Calc'!A:A,0))</f>
        <v>0.46</v>
      </c>
      <c r="P95" s="84">
        <f>INDEX('CHIRP Payment Calc'!AN:AN,MATCH(G:G,'CHIRP Payment Calc'!A:A,0))</f>
        <v>0.06</v>
      </c>
      <c r="Q95" s="85">
        <f t="shared" si="9"/>
        <v>1330145.9760522516</v>
      </c>
      <c r="R95" s="79">
        <f t="shared" si="10"/>
        <v>82002.028032683418</v>
      </c>
      <c r="S95" s="85">
        <f t="shared" si="11"/>
        <v>919346.36018780887</v>
      </c>
      <c r="T95" s="85">
        <f t="shared" si="12"/>
        <v>270295.56253860152</v>
      </c>
      <c r="U95" s="85">
        <f t="shared" si="13"/>
        <v>171394.52477726035</v>
      </c>
      <c r="V95" s="85">
        <f t="shared" si="14"/>
        <v>51111.556581264333</v>
      </c>
      <c r="W95" s="79">
        <f t="shared" si="15"/>
        <v>1412148.0040849352</v>
      </c>
    </row>
    <row r="96" spans="4:23" x14ac:dyDescent="0.25">
      <c r="D96" s="77" t="s">
        <v>25</v>
      </c>
      <c r="E96" s="77" t="s">
        <v>621</v>
      </c>
      <c r="F96" s="82" t="s">
        <v>1211</v>
      </c>
      <c r="G96" s="77" t="s">
        <v>1210</v>
      </c>
      <c r="H96" s="77" t="s">
        <v>1560</v>
      </c>
      <c r="I96" s="83">
        <v>100198.60355368866</v>
      </c>
      <c r="J96" s="83">
        <v>95979.217186887647</v>
      </c>
      <c r="K96" s="83">
        <v>8987.1198801740247</v>
      </c>
      <c r="L96" s="83">
        <v>52209.746027226363</v>
      </c>
      <c r="M96" s="83">
        <f t="shared" si="8"/>
        <v>109185.72343386269</v>
      </c>
      <c r="N96" s="83">
        <f t="shared" si="8"/>
        <v>148188.96321411402</v>
      </c>
      <c r="O96" s="84">
        <f>INDEX('CHIRP Payment Calc'!AO:AO,MATCH(G:G,'CHIRP Payment Calc'!A:A,0))</f>
        <v>0.46</v>
      </c>
      <c r="P96" s="84">
        <f>INDEX('CHIRP Payment Calc'!AN:AN,MATCH(G:G,'CHIRP Payment Calc'!A:A,0))</f>
        <v>0.06</v>
      </c>
      <c r="Q96" s="85">
        <f t="shared" si="9"/>
        <v>59116.77057242368</v>
      </c>
      <c r="R96" s="79">
        <f t="shared" si="10"/>
        <v>3627.0987067055526</v>
      </c>
      <c r="S96" s="85">
        <f t="shared" si="11"/>
        <v>48903.29722514248</v>
      </c>
      <c r="T96" s="85">
        <f t="shared" si="12"/>
        <v>4397.9522817872894</v>
      </c>
      <c r="U96" s="85">
        <f t="shared" si="13"/>
        <v>6110.0827917382057</v>
      </c>
      <c r="V96" s="85">
        <f t="shared" si="14"/>
        <v>3332.5369804612574</v>
      </c>
      <c r="W96" s="79">
        <f t="shared" si="15"/>
        <v>62743.869279129234</v>
      </c>
    </row>
    <row r="97" spans="4:23" x14ac:dyDescent="0.25">
      <c r="D97" s="77" t="s">
        <v>25</v>
      </c>
      <c r="E97" s="77" t="s">
        <v>180</v>
      </c>
      <c r="F97" s="82" t="s">
        <v>178</v>
      </c>
      <c r="G97" s="77" t="s">
        <v>177</v>
      </c>
      <c r="H97" s="77" t="s">
        <v>1561</v>
      </c>
      <c r="I97" s="83">
        <v>41401705.57179039</v>
      </c>
      <c r="J97" s="83">
        <v>72104185.081304505</v>
      </c>
      <c r="K97" s="83">
        <v>17754049.880004898</v>
      </c>
      <c r="L97" s="83">
        <v>26024563.500820167</v>
      </c>
      <c r="M97" s="83">
        <f t="shared" si="8"/>
        <v>59155755.451795287</v>
      </c>
      <c r="N97" s="83">
        <f t="shared" si="8"/>
        <v>98128748.58212468</v>
      </c>
      <c r="O97" s="84">
        <f>INDEX('CHIRP Payment Calc'!AO:AO,MATCH(G:G,'CHIRP Payment Calc'!A:A,0))</f>
        <v>0.4</v>
      </c>
      <c r="P97" s="84">
        <f>INDEX('CHIRP Payment Calc'!AN:AN,MATCH(G:G,'CHIRP Payment Calc'!A:A,0))</f>
        <v>0.17</v>
      </c>
      <c r="Q97" s="85">
        <f t="shared" si="9"/>
        <v>40344189.43967931</v>
      </c>
      <c r="R97" s="79">
        <f t="shared" si="10"/>
        <v>2493840.4295756198</v>
      </c>
      <c r="S97" s="85">
        <f t="shared" si="11"/>
        <v>17571015.627285045</v>
      </c>
      <c r="T97" s="85">
        <f t="shared" si="12"/>
        <v>7554914.8425552761</v>
      </c>
      <c r="U97" s="85">
        <f t="shared" si="13"/>
        <v>13005529.404585429</v>
      </c>
      <c r="V97" s="85">
        <f t="shared" si="14"/>
        <v>4706569.9948291797</v>
      </c>
      <c r="W97" s="79">
        <f t="shared" si="15"/>
        <v>42838029.869254932</v>
      </c>
    </row>
    <row r="98" spans="4:23" x14ac:dyDescent="0.25">
      <c r="D98" s="77" t="s">
        <v>25</v>
      </c>
      <c r="E98" s="77" t="s">
        <v>162</v>
      </c>
      <c r="F98" s="82" t="s">
        <v>219</v>
      </c>
      <c r="G98" s="77" t="s">
        <v>218</v>
      </c>
      <c r="H98" s="77" t="s">
        <v>1562</v>
      </c>
      <c r="I98" s="83">
        <v>4298780.0588709218</v>
      </c>
      <c r="J98" s="83">
        <v>33644918.877107225</v>
      </c>
      <c r="K98" s="83">
        <v>100997.41387771467</v>
      </c>
      <c r="L98" s="83">
        <v>155697.18233580212</v>
      </c>
      <c r="M98" s="83">
        <f t="shared" si="8"/>
        <v>4399777.4727486363</v>
      </c>
      <c r="N98" s="83">
        <f t="shared" si="8"/>
        <v>33800616.059443027</v>
      </c>
      <c r="O98" s="84">
        <f>INDEX('CHIRP Payment Calc'!AO:AO,MATCH(G:G,'CHIRP Payment Calc'!A:A,0))</f>
        <v>0.41</v>
      </c>
      <c r="P98" s="84">
        <f>INDEX('CHIRP Payment Calc'!AN:AN,MATCH(G:G,'CHIRP Payment Calc'!A:A,0))</f>
        <v>1.89</v>
      </c>
      <c r="Q98" s="85">
        <f t="shared" si="9"/>
        <v>65687073.116174258</v>
      </c>
      <c r="R98" s="79">
        <f t="shared" si="10"/>
        <v>4008381.3911225018</v>
      </c>
      <c r="S98" s="85">
        <f t="shared" si="11"/>
        <v>1870026.338606979</v>
      </c>
      <c r="T98" s="85">
        <f t="shared" si="12"/>
        <v>44052.063499854274</v>
      </c>
      <c r="U98" s="85">
        <f t="shared" si="13"/>
        <v>67468325.387514755</v>
      </c>
      <c r="V98" s="85">
        <f t="shared" si="14"/>
        <v>313050.71767517657</v>
      </c>
      <c r="W98" s="79">
        <f t="shared" si="15"/>
        <v>69695454.507296771</v>
      </c>
    </row>
    <row r="99" spans="4:23" x14ac:dyDescent="0.25">
      <c r="D99" s="77" t="s">
        <v>25</v>
      </c>
      <c r="E99" s="77" t="s">
        <v>162</v>
      </c>
      <c r="F99" s="82" t="s">
        <v>891</v>
      </c>
      <c r="G99" s="77" t="s">
        <v>889</v>
      </c>
      <c r="H99" s="77" t="s">
        <v>1563</v>
      </c>
      <c r="I99" s="83">
        <v>336106.40320829197</v>
      </c>
      <c r="J99" s="83">
        <v>0</v>
      </c>
      <c r="K99" s="83">
        <v>141854.20569330832</v>
      </c>
      <c r="L99" s="83">
        <v>0</v>
      </c>
      <c r="M99" s="83">
        <f t="shared" si="8"/>
        <v>477960.6089016003</v>
      </c>
      <c r="N99" s="83">
        <f t="shared" si="8"/>
        <v>0</v>
      </c>
      <c r="O99" s="84">
        <f>INDEX('CHIRP Payment Calc'!AO:AO,MATCH(G:G,'CHIRP Payment Calc'!A:A,0))</f>
        <v>0.41</v>
      </c>
      <c r="P99" s="84">
        <f>INDEX('CHIRP Payment Calc'!AN:AN,MATCH(G:G,'CHIRP Payment Calc'!A:A,0))</f>
        <v>1.89</v>
      </c>
      <c r="Q99" s="85">
        <f t="shared" si="9"/>
        <v>195963.8496496561</v>
      </c>
      <c r="R99" s="79">
        <f t="shared" si="10"/>
        <v>12119.472469551954</v>
      </c>
      <c r="S99" s="85">
        <f t="shared" si="11"/>
        <v>146210.74304021188</v>
      </c>
      <c r="T99" s="85">
        <f t="shared" si="12"/>
        <v>61872.579078996183</v>
      </c>
      <c r="U99" s="85">
        <f t="shared" si="13"/>
        <v>0</v>
      </c>
      <c r="V99" s="85">
        <f t="shared" si="14"/>
        <v>0</v>
      </c>
      <c r="W99" s="79">
        <f t="shared" si="15"/>
        <v>208083.32211920805</v>
      </c>
    </row>
    <row r="100" spans="4:23" x14ac:dyDescent="0.25">
      <c r="D100" s="77" t="s">
        <v>25</v>
      </c>
      <c r="E100" s="77" t="s">
        <v>162</v>
      </c>
      <c r="F100" s="82" t="s">
        <v>222</v>
      </c>
      <c r="G100" s="77" t="s">
        <v>221</v>
      </c>
      <c r="H100" s="77" t="s">
        <v>1564</v>
      </c>
      <c r="I100" s="83">
        <v>9569858.9825229198</v>
      </c>
      <c r="J100" s="83">
        <v>18427586.640636887</v>
      </c>
      <c r="K100" s="83">
        <v>1312422.984201798</v>
      </c>
      <c r="L100" s="83">
        <v>5247364.5768461274</v>
      </c>
      <c r="M100" s="83">
        <f t="shared" si="8"/>
        <v>10882281.966724718</v>
      </c>
      <c r="N100" s="83">
        <f t="shared" si="8"/>
        <v>23674951.217483014</v>
      </c>
      <c r="O100" s="84">
        <f>INDEX('CHIRP Payment Calc'!AO:AO,MATCH(G:G,'CHIRP Payment Calc'!A:A,0))</f>
        <v>0.41</v>
      </c>
      <c r="P100" s="84">
        <f>INDEX('CHIRP Payment Calc'!AN:AN,MATCH(G:G,'CHIRP Payment Calc'!A:A,0))</f>
        <v>1.89</v>
      </c>
      <c r="Q100" s="85">
        <f t="shared" si="9"/>
        <v>49207393.407400027</v>
      </c>
      <c r="R100" s="79">
        <f t="shared" si="10"/>
        <v>3031546.5261633014</v>
      </c>
      <c r="S100" s="85">
        <f t="shared" si="11"/>
        <v>4163015.5786041343</v>
      </c>
      <c r="T100" s="85">
        <f t="shared" si="12"/>
        <v>572439.8122582311</v>
      </c>
      <c r="U100" s="85">
        <f t="shared" si="13"/>
        <v>36952932.361595459</v>
      </c>
      <c r="V100" s="85">
        <f t="shared" si="14"/>
        <v>10550552.181105511</v>
      </c>
      <c r="W100" s="79">
        <f t="shared" si="15"/>
        <v>52238939.933563337</v>
      </c>
    </row>
    <row r="101" spans="4:23" x14ac:dyDescent="0.25">
      <c r="D101" s="77" t="s">
        <v>25</v>
      </c>
      <c r="E101" s="77" t="s">
        <v>162</v>
      </c>
      <c r="F101" s="82" t="s">
        <v>503</v>
      </c>
      <c r="G101" s="77" t="s">
        <v>502</v>
      </c>
      <c r="H101" s="77" t="s">
        <v>1565</v>
      </c>
      <c r="I101" s="83">
        <v>256751.39000500448</v>
      </c>
      <c r="J101" s="83">
        <v>604751.85180230835</v>
      </c>
      <c r="K101" s="83">
        <v>713576.59705901425</v>
      </c>
      <c r="L101" s="83">
        <v>2862494.6349036451</v>
      </c>
      <c r="M101" s="83">
        <f t="shared" si="8"/>
        <v>970327.98706401873</v>
      </c>
      <c r="N101" s="83">
        <f t="shared" si="8"/>
        <v>3467246.4867059533</v>
      </c>
      <c r="O101" s="84">
        <f>INDEX('CHIRP Payment Calc'!AO:AO,MATCH(G:G,'CHIRP Payment Calc'!A:A,0))</f>
        <v>0.42</v>
      </c>
      <c r="P101" s="84">
        <f>INDEX('CHIRP Payment Calc'!AN:AN,MATCH(G:G,'CHIRP Payment Calc'!A:A,0))</f>
        <v>1.89</v>
      </c>
      <c r="Q101" s="85">
        <f t="shared" si="9"/>
        <v>6960633.6144411396</v>
      </c>
      <c r="R101" s="79">
        <f t="shared" si="10"/>
        <v>440766.17127081135</v>
      </c>
      <c r="S101" s="85">
        <f t="shared" si="11"/>
        <v>114414.41252212401</v>
      </c>
      <c r="T101" s="85">
        <f t="shared" si="12"/>
        <v>318832.09655828297</v>
      </c>
      <c r="U101" s="85">
        <f t="shared" si="13"/>
        <v>1212711.9362401727</v>
      </c>
      <c r="V101" s="85">
        <f t="shared" si="14"/>
        <v>5755441.3403913714</v>
      </c>
      <c r="W101" s="79">
        <f t="shared" si="15"/>
        <v>7401399.7857119516</v>
      </c>
    </row>
    <row r="102" spans="4:23" x14ac:dyDescent="0.25">
      <c r="D102" s="77" t="s">
        <v>25</v>
      </c>
      <c r="E102" s="77" t="s">
        <v>162</v>
      </c>
      <c r="F102" s="82" t="s">
        <v>478</v>
      </c>
      <c r="G102" s="77" t="s">
        <v>476</v>
      </c>
      <c r="H102" s="77" t="s">
        <v>1566</v>
      </c>
      <c r="I102" s="83">
        <v>3500660.3386566718</v>
      </c>
      <c r="J102" s="83">
        <v>4663474.8893995238</v>
      </c>
      <c r="K102" s="83">
        <v>129900.62281004144</v>
      </c>
      <c r="L102" s="83">
        <v>221733.89228095923</v>
      </c>
      <c r="M102" s="83">
        <f t="shared" si="8"/>
        <v>3630560.9614667133</v>
      </c>
      <c r="N102" s="83">
        <f t="shared" si="8"/>
        <v>4885208.7816804834</v>
      </c>
      <c r="O102" s="84">
        <f>INDEX('CHIRP Payment Calc'!AO:AO,MATCH(G:G,'CHIRP Payment Calc'!A:A,0))</f>
        <v>0.41</v>
      </c>
      <c r="P102" s="84">
        <f>INDEX('CHIRP Payment Calc'!AN:AN,MATCH(G:G,'CHIRP Payment Calc'!A:A,0))</f>
        <v>1.89</v>
      </c>
      <c r="Q102" s="85">
        <f t="shared" si="9"/>
        <v>10721574.591577467</v>
      </c>
      <c r="R102" s="79">
        <f t="shared" si="10"/>
        <v>655434.22027673095</v>
      </c>
      <c r="S102" s="85">
        <f t="shared" si="11"/>
        <v>1522833.6751716025</v>
      </c>
      <c r="T102" s="85">
        <f t="shared" si="12"/>
        <v>56658.78228948616</v>
      </c>
      <c r="U102" s="85">
        <f t="shared" si="13"/>
        <v>9351689.6986367106</v>
      </c>
      <c r="V102" s="85">
        <f t="shared" si="14"/>
        <v>445826.65575639677</v>
      </c>
      <c r="W102" s="79">
        <f t="shared" si="15"/>
        <v>11377008.811854197</v>
      </c>
    </row>
    <row r="103" spans="4:23" x14ac:dyDescent="0.25">
      <c r="D103" s="77" t="s">
        <v>25</v>
      </c>
      <c r="E103" s="77" t="s">
        <v>162</v>
      </c>
      <c r="F103" s="82" t="s">
        <v>602</v>
      </c>
      <c r="G103" s="77" t="s">
        <v>601</v>
      </c>
      <c r="H103" s="77" t="s">
        <v>1567</v>
      </c>
      <c r="I103" s="83">
        <v>1685335.8425379009</v>
      </c>
      <c r="J103" s="83">
        <v>160334.36216183146</v>
      </c>
      <c r="K103" s="83">
        <v>98896.9569653332</v>
      </c>
      <c r="L103" s="83">
        <v>422596.04285969085</v>
      </c>
      <c r="M103" s="83">
        <f t="shared" si="8"/>
        <v>1784232.7995032342</v>
      </c>
      <c r="N103" s="83">
        <f t="shared" si="8"/>
        <v>582930.40502152231</v>
      </c>
      <c r="O103" s="84">
        <f>INDEX('CHIRP Payment Calc'!AO:AO,MATCH(G:G,'CHIRP Payment Calc'!A:A,0))</f>
        <v>0.41</v>
      </c>
      <c r="P103" s="84">
        <f>INDEX('CHIRP Payment Calc'!AN:AN,MATCH(G:G,'CHIRP Payment Calc'!A:A,0))</f>
        <v>1.89</v>
      </c>
      <c r="Q103" s="85">
        <f t="shared" si="9"/>
        <v>1833273.9132870031</v>
      </c>
      <c r="R103" s="79">
        <f t="shared" si="10"/>
        <v>114212.52970998817</v>
      </c>
      <c r="S103" s="85">
        <f t="shared" si="11"/>
        <v>733143.443438238</v>
      </c>
      <c r="T103" s="85">
        <f t="shared" si="12"/>
        <v>43135.906761475118</v>
      </c>
      <c r="U103" s="85">
        <f t="shared" si="13"/>
        <v>321519.3044942827</v>
      </c>
      <c r="V103" s="85">
        <f t="shared" si="14"/>
        <v>849687.78830299538</v>
      </c>
      <c r="W103" s="79">
        <f t="shared" si="15"/>
        <v>1947486.4429969913</v>
      </c>
    </row>
    <row r="104" spans="4:23" x14ac:dyDescent="0.25">
      <c r="D104" s="77" t="s">
        <v>25</v>
      </c>
      <c r="E104" s="77" t="s">
        <v>162</v>
      </c>
      <c r="F104" s="82" t="s">
        <v>1409</v>
      </c>
      <c r="G104" s="77" t="s">
        <v>1408</v>
      </c>
      <c r="H104" s="77" t="s">
        <v>1410</v>
      </c>
      <c r="I104" s="83">
        <v>0</v>
      </c>
      <c r="J104" s="83">
        <v>0</v>
      </c>
      <c r="K104" s="83">
        <v>0</v>
      </c>
      <c r="L104" s="83">
        <v>0</v>
      </c>
      <c r="M104" s="83">
        <f t="shared" si="8"/>
        <v>0</v>
      </c>
      <c r="N104" s="83">
        <f t="shared" si="8"/>
        <v>0</v>
      </c>
      <c r="O104" s="84">
        <f>INDEX('CHIRP Payment Calc'!AO:AO,MATCH(G:G,'CHIRP Payment Calc'!A:A,0))</f>
        <v>0.41</v>
      </c>
      <c r="P104" s="84">
        <f>INDEX('CHIRP Payment Calc'!AN:AN,MATCH(G:G,'CHIRP Payment Calc'!A:A,0))</f>
        <v>1.89</v>
      </c>
      <c r="Q104" s="85">
        <f t="shared" si="9"/>
        <v>0</v>
      </c>
      <c r="R104" s="79">
        <f t="shared" si="10"/>
        <v>0</v>
      </c>
      <c r="S104" s="85">
        <f t="shared" si="11"/>
        <v>0</v>
      </c>
      <c r="T104" s="85">
        <f t="shared" si="12"/>
        <v>0</v>
      </c>
      <c r="U104" s="85">
        <f t="shared" si="13"/>
        <v>0</v>
      </c>
      <c r="V104" s="85">
        <f t="shared" si="14"/>
        <v>0</v>
      </c>
      <c r="W104" s="79">
        <f t="shared" si="15"/>
        <v>0</v>
      </c>
    </row>
    <row r="105" spans="4:23" x14ac:dyDescent="0.25">
      <c r="D105" s="77" t="s">
        <v>25</v>
      </c>
      <c r="E105" s="77" t="s">
        <v>162</v>
      </c>
      <c r="F105" s="82" t="s">
        <v>276</v>
      </c>
      <c r="G105" s="77" t="s">
        <v>275</v>
      </c>
      <c r="H105" s="77" t="s">
        <v>1568</v>
      </c>
      <c r="I105" s="83">
        <v>2351079.7947995216</v>
      </c>
      <c r="J105" s="83">
        <v>11580670.180037281</v>
      </c>
      <c r="K105" s="83">
        <v>1770274.6791567602</v>
      </c>
      <c r="L105" s="83">
        <v>6258264.7367083514</v>
      </c>
      <c r="M105" s="83">
        <f t="shared" si="8"/>
        <v>4121354.4739562818</v>
      </c>
      <c r="N105" s="83">
        <f t="shared" si="8"/>
        <v>17838934.916745633</v>
      </c>
      <c r="O105" s="84">
        <f>INDEX('CHIRP Payment Calc'!AO:AO,MATCH(G:G,'CHIRP Payment Calc'!A:A,0))</f>
        <v>0.41</v>
      </c>
      <c r="P105" s="84">
        <f>INDEX('CHIRP Payment Calc'!AN:AN,MATCH(G:G,'CHIRP Payment Calc'!A:A,0))</f>
        <v>1.89</v>
      </c>
      <c r="Q105" s="85">
        <f t="shared" si="9"/>
        <v>35405342.326971315</v>
      </c>
      <c r="R105" s="79">
        <f t="shared" si="10"/>
        <v>2195432.6826569024</v>
      </c>
      <c r="S105" s="85">
        <f t="shared" si="11"/>
        <v>1022750.8921674311</v>
      </c>
      <c r="T105" s="85">
        <f t="shared" si="12"/>
        <v>772141.08346199116</v>
      </c>
      <c r="U105" s="85">
        <f t="shared" si="13"/>
        <v>23222776.276149031</v>
      </c>
      <c r="V105" s="85">
        <f t="shared" si="14"/>
        <v>12583106.75784977</v>
      </c>
      <c r="W105" s="79">
        <f t="shared" si="15"/>
        <v>37600775.009628221</v>
      </c>
    </row>
    <row r="106" spans="4:23" x14ac:dyDescent="0.25">
      <c r="D106" s="77" t="s">
        <v>25</v>
      </c>
      <c r="E106" s="77" t="s">
        <v>162</v>
      </c>
      <c r="F106" s="82" t="s">
        <v>249</v>
      </c>
      <c r="G106" s="77" t="s">
        <v>248</v>
      </c>
      <c r="H106" s="77" t="s">
        <v>1569</v>
      </c>
      <c r="I106" s="83">
        <v>15312166.201538822</v>
      </c>
      <c r="J106" s="83">
        <v>8538350.0407008827</v>
      </c>
      <c r="K106" s="83">
        <v>1811052.6456255612</v>
      </c>
      <c r="L106" s="83">
        <v>5031725.444227621</v>
      </c>
      <c r="M106" s="83">
        <f t="shared" si="8"/>
        <v>17123218.847164381</v>
      </c>
      <c r="N106" s="83">
        <f t="shared" si="8"/>
        <v>13570075.484928504</v>
      </c>
      <c r="O106" s="84">
        <f>INDEX('CHIRP Payment Calc'!AO:AO,MATCH(G:G,'CHIRP Payment Calc'!A:A,0))</f>
        <v>0.41</v>
      </c>
      <c r="P106" s="84">
        <f>INDEX('CHIRP Payment Calc'!AN:AN,MATCH(G:G,'CHIRP Payment Calc'!A:A,0))</f>
        <v>1.89</v>
      </c>
      <c r="Q106" s="85">
        <f t="shared" si="9"/>
        <v>32667962.393852264</v>
      </c>
      <c r="R106" s="79">
        <f t="shared" si="10"/>
        <v>2021936.4513499145</v>
      </c>
      <c r="S106" s="85">
        <f t="shared" si="11"/>
        <v>6660995.376796728</v>
      </c>
      <c r="T106" s="85">
        <f t="shared" si="12"/>
        <v>789927.21777285112</v>
      </c>
      <c r="U106" s="85">
        <f t="shared" si="13"/>
        <v>17121996.368089832</v>
      </c>
      <c r="V106" s="85">
        <f t="shared" si="14"/>
        <v>10116979.88254277</v>
      </c>
      <c r="W106" s="79">
        <f t="shared" si="15"/>
        <v>34689898.845202178</v>
      </c>
    </row>
    <row r="107" spans="4:23" x14ac:dyDescent="0.25">
      <c r="D107" s="77" t="s">
        <v>25</v>
      </c>
      <c r="E107" s="77" t="s">
        <v>162</v>
      </c>
      <c r="F107" s="82" t="s">
        <v>707</v>
      </c>
      <c r="G107" s="77" t="s">
        <v>706</v>
      </c>
      <c r="H107" s="77" t="s">
        <v>1570</v>
      </c>
      <c r="I107" s="83">
        <v>870615.87791902944</v>
      </c>
      <c r="J107" s="83">
        <v>510110.7027560097</v>
      </c>
      <c r="K107" s="83">
        <v>94912.917291666876</v>
      </c>
      <c r="L107" s="83">
        <v>203608.04504660261</v>
      </c>
      <c r="M107" s="83">
        <f t="shared" si="8"/>
        <v>965528.79521069629</v>
      </c>
      <c r="N107" s="83">
        <f t="shared" si="8"/>
        <v>713718.74780261237</v>
      </c>
      <c r="O107" s="84">
        <f>INDEX('CHIRP Payment Calc'!AO:AO,MATCH(G:G,'CHIRP Payment Calc'!A:A,0))</f>
        <v>0.41</v>
      </c>
      <c r="P107" s="84">
        <f>INDEX('CHIRP Payment Calc'!AN:AN,MATCH(G:G,'CHIRP Payment Calc'!A:A,0))</f>
        <v>1.89</v>
      </c>
      <c r="Q107" s="85">
        <f t="shared" si="9"/>
        <v>1744795.2393833229</v>
      </c>
      <c r="R107" s="79">
        <f t="shared" si="10"/>
        <v>107642.09768241747</v>
      </c>
      <c r="S107" s="85">
        <f t="shared" si="11"/>
        <v>378729.4535244584</v>
      </c>
      <c r="T107" s="85">
        <f t="shared" si="12"/>
        <v>41398.187329344066</v>
      </c>
      <c r="U107" s="85">
        <f t="shared" si="13"/>
        <v>1022927.5630863218</v>
      </c>
      <c r="V107" s="85">
        <f t="shared" si="14"/>
        <v>409382.13312561589</v>
      </c>
      <c r="W107" s="79">
        <f t="shared" si="15"/>
        <v>1852437.33706574</v>
      </c>
    </row>
    <row r="108" spans="4:23" x14ac:dyDescent="0.25">
      <c r="D108" s="77" t="s">
        <v>25</v>
      </c>
      <c r="E108" s="77" t="s">
        <v>162</v>
      </c>
      <c r="F108" s="82" t="s">
        <v>237</v>
      </c>
      <c r="G108" s="77" t="s">
        <v>236</v>
      </c>
      <c r="H108" s="77" t="s">
        <v>1571</v>
      </c>
      <c r="I108" s="83">
        <v>2372931.2822878226</v>
      </c>
      <c r="J108" s="83">
        <v>3243717.6510492051</v>
      </c>
      <c r="K108" s="83">
        <v>4622362.2660718486</v>
      </c>
      <c r="L108" s="83">
        <v>15710899.568627575</v>
      </c>
      <c r="M108" s="83">
        <f t="shared" si="8"/>
        <v>6995293.5483596716</v>
      </c>
      <c r="N108" s="83">
        <f t="shared" si="8"/>
        <v>18954617.219676781</v>
      </c>
      <c r="O108" s="84">
        <f>INDEX('CHIRP Payment Calc'!AO:AO,MATCH(G:G,'CHIRP Payment Calc'!A:A,0))</f>
        <v>0.42</v>
      </c>
      <c r="P108" s="84">
        <f>INDEX('CHIRP Payment Calc'!AN:AN,MATCH(G:G,'CHIRP Payment Calc'!A:A,0))</f>
        <v>1.89</v>
      </c>
      <c r="Q108" s="85">
        <f t="shared" si="9"/>
        <v>38762249.835500173</v>
      </c>
      <c r="R108" s="79">
        <f t="shared" si="10"/>
        <v>2454074.2530051642</v>
      </c>
      <c r="S108" s="85">
        <f t="shared" si="11"/>
        <v>1057433.5687648652</v>
      </c>
      <c r="T108" s="85">
        <f t="shared" si="12"/>
        <v>2065310.7997342302</v>
      </c>
      <c r="U108" s="85">
        <f t="shared" si="13"/>
        <v>6504643.3532976098</v>
      </c>
      <c r="V108" s="85">
        <f t="shared" si="14"/>
        <v>31588936.366708636</v>
      </c>
      <c r="W108" s="79">
        <f t="shared" si="15"/>
        <v>41216324.088505343</v>
      </c>
    </row>
    <row r="109" spans="4:23" x14ac:dyDescent="0.25">
      <c r="D109" s="77" t="s">
        <v>25</v>
      </c>
      <c r="E109" s="77" t="s">
        <v>162</v>
      </c>
      <c r="F109" s="82" t="s">
        <v>1006</v>
      </c>
      <c r="G109" s="77" t="s">
        <v>1005</v>
      </c>
      <c r="H109" s="77" t="s">
        <v>1572</v>
      </c>
      <c r="I109" s="83">
        <v>89940.542109465474</v>
      </c>
      <c r="J109" s="83">
        <v>0</v>
      </c>
      <c r="K109" s="83">
        <v>96811.770887026476</v>
      </c>
      <c r="L109" s="83">
        <v>84825.626047575206</v>
      </c>
      <c r="M109" s="83">
        <f t="shared" si="8"/>
        <v>186752.31299649196</v>
      </c>
      <c r="N109" s="83">
        <f t="shared" si="8"/>
        <v>84825.626047575206</v>
      </c>
      <c r="O109" s="84">
        <f>INDEX('CHIRP Payment Calc'!AO:AO,MATCH(G:G,'CHIRP Payment Calc'!A:A,0))</f>
        <v>0.41</v>
      </c>
      <c r="P109" s="84">
        <f>INDEX('CHIRP Payment Calc'!AN:AN,MATCH(G:G,'CHIRP Payment Calc'!A:A,0))</f>
        <v>1.89</v>
      </c>
      <c r="Q109" s="85">
        <f t="shared" si="9"/>
        <v>236888.88155847884</v>
      </c>
      <c r="R109" s="79">
        <f t="shared" si="10"/>
        <v>15016.510182820448</v>
      </c>
      <c r="S109" s="85">
        <f t="shared" si="11"/>
        <v>39125.328663003551</v>
      </c>
      <c r="T109" s="85">
        <f t="shared" si="12"/>
        <v>42226.410706043462</v>
      </c>
      <c r="U109" s="85">
        <f t="shared" si="13"/>
        <v>0</v>
      </c>
      <c r="V109" s="85">
        <f t="shared" si="14"/>
        <v>170553.65237225228</v>
      </c>
      <c r="W109" s="79">
        <f t="shared" si="15"/>
        <v>251905.3917412993</v>
      </c>
    </row>
    <row r="110" spans="4:23" x14ac:dyDescent="0.25">
      <c r="D110" s="77" t="s">
        <v>25</v>
      </c>
      <c r="E110" s="77" t="s">
        <v>162</v>
      </c>
      <c r="F110" s="82" t="s">
        <v>1347</v>
      </c>
      <c r="G110" s="77" t="s">
        <v>1346</v>
      </c>
      <c r="H110" s="77" t="s">
        <v>1573</v>
      </c>
      <c r="I110" s="83">
        <v>0</v>
      </c>
      <c r="J110" s="83">
        <v>0</v>
      </c>
      <c r="K110" s="83">
        <v>0</v>
      </c>
      <c r="L110" s="83">
        <v>0</v>
      </c>
      <c r="M110" s="83">
        <f t="shared" si="8"/>
        <v>0</v>
      </c>
      <c r="N110" s="83">
        <f t="shared" si="8"/>
        <v>0</v>
      </c>
      <c r="O110" s="84">
        <f>INDEX('CHIRP Payment Calc'!AO:AO,MATCH(G:G,'CHIRP Payment Calc'!A:A,0))</f>
        <v>0.41</v>
      </c>
      <c r="P110" s="84">
        <f>INDEX('CHIRP Payment Calc'!AN:AN,MATCH(G:G,'CHIRP Payment Calc'!A:A,0))</f>
        <v>1.89</v>
      </c>
      <c r="Q110" s="85">
        <f t="shared" si="9"/>
        <v>0</v>
      </c>
      <c r="R110" s="79">
        <f t="shared" si="10"/>
        <v>0</v>
      </c>
      <c r="S110" s="85">
        <f t="shared" si="11"/>
        <v>0</v>
      </c>
      <c r="T110" s="85">
        <f t="shared" si="12"/>
        <v>0</v>
      </c>
      <c r="U110" s="85">
        <f t="shared" si="13"/>
        <v>0</v>
      </c>
      <c r="V110" s="85">
        <f t="shared" si="14"/>
        <v>0</v>
      </c>
      <c r="W110" s="79">
        <f t="shared" si="15"/>
        <v>0</v>
      </c>
    </row>
    <row r="111" spans="4:23" x14ac:dyDescent="0.25">
      <c r="D111" s="77" t="s">
        <v>25</v>
      </c>
      <c r="E111" s="77" t="s">
        <v>162</v>
      </c>
      <c r="F111" s="82" t="s">
        <v>200</v>
      </c>
      <c r="G111" s="77" t="s">
        <v>199</v>
      </c>
      <c r="H111" s="77" t="s">
        <v>1574</v>
      </c>
      <c r="I111" s="83">
        <v>8197539.3601599392</v>
      </c>
      <c r="J111" s="83">
        <v>11270017.8937573</v>
      </c>
      <c r="K111" s="83">
        <v>15834787.61589396</v>
      </c>
      <c r="L111" s="83">
        <v>12589370.012636812</v>
      </c>
      <c r="M111" s="83">
        <f t="shared" si="8"/>
        <v>24032326.976053901</v>
      </c>
      <c r="N111" s="83">
        <f t="shared" si="8"/>
        <v>23859387.906394113</v>
      </c>
      <c r="O111" s="84">
        <f>INDEX('CHIRP Payment Calc'!AO:AO,MATCH(G:G,'CHIRP Payment Calc'!A:A,0))</f>
        <v>0.41</v>
      </c>
      <c r="P111" s="84">
        <f>INDEX('CHIRP Payment Calc'!AN:AN,MATCH(G:G,'CHIRP Payment Calc'!A:A,0))</f>
        <v>1.89</v>
      </c>
      <c r="Q111" s="85">
        <f t="shared" si="9"/>
        <v>54947497.203266963</v>
      </c>
      <c r="R111" s="79">
        <f t="shared" si="10"/>
        <v>3437696.9969553361</v>
      </c>
      <c r="S111" s="85">
        <f t="shared" si="11"/>
        <v>3566038.3423507423</v>
      </c>
      <c r="T111" s="85">
        <f t="shared" si="12"/>
        <v>6906662.6835282166</v>
      </c>
      <c r="U111" s="85">
        <f t="shared" si="13"/>
        <v>22599823.680850182</v>
      </c>
      <c r="V111" s="85">
        <f t="shared" si="14"/>
        <v>25312669.493493166</v>
      </c>
      <c r="W111" s="79">
        <f t="shared" si="15"/>
        <v>58385194.200222306</v>
      </c>
    </row>
    <row r="112" spans="4:23" x14ac:dyDescent="0.25">
      <c r="D112" s="77" t="s">
        <v>25</v>
      </c>
      <c r="E112" s="77" t="s">
        <v>162</v>
      </c>
      <c r="F112" s="82" t="s">
        <v>315</v>
      </c>
      <c r="G112" s="77" t="s">
        <v>314</v>
      </c>
      <c r="H112" s="77" t="s">
        <v>1575</v>
      </c>
      <c r="I112" s="83">
        <v>6355175.1417999323</v>
      </c>
      <c r="J112" s="83">
        <v>5213939.0366545962</v>
      </c>
      <c r="K112" s="83">
        <v>1281682.275035057</v>
      </c>
      <c r="L112" s="83">
        <v>3781382.6013182546</v>
      </c>
      <c r="M112" s="83">
        <f t="shared" si="8"/>
        <v>7636857.4168349896</v>
      </c>
      <c r="N112" s="83">
        <f t="shared" si="8"/>
        <v>8995321.6379728504</v>
      </c>
      <c r="O112" s="84">
        <f>INDEX('CHIRP Payment Calc'!AO:AO,MATCH(G:G,'CHIRP Payment Calc'!A:A,0))</f>
        <v>0.41</v>
      </c>
      <c r="P112" s="84">
        <f>INDEX('CHIRP Payment Calc'!AN:AN,MATCH(G:G,'CHIRP Payment Calc'!A:A,0))</f>
        <v>1.89</v>
      </c>
      <c r="Q112" s="85">
        <f t="shared" si="9"/>
        <v>20132269.436671034</v>
      </c>
      <c r="R112" s="79">
        <f t="shared" si="10"/>
        <v>1249878.5712232171</v>
      </c>
      <c r="S112" s="85">
        <f t="shared" si="11"/>
        <v>2764585.4728254345</v>
      </c>
      <c r="T112" s="85">
        <f t="shared" si="12"/>
        <v>559031.63060039724</v>
      </c>
      <c r="U112" s="85">
        <f t="shared" si="13"/>
        <v>10455538.227349799</v>
      </c>
      <c r="V112" s="85">
        <f t="shared" si="14"/>
        <v>7602992.677118619</v>
      </c>
      <c r="W112" s="79">
        <f t="shared" si="15"/>
        <v>21382148.007894248</v>
      </c>
    </row>
    <row r="113" spans="4:23" x14ac:dyDescent="0.25">
      <c r="D113" s="77" t="s">
        <v>25</v>
      </c>
      <c r="E113" s="77" t="s">
        <v>162</v>
      </c>
      <c r="F113" s="82" t="s">
        <v>1365</v>
      </c>
      <c r="G113" s="77" t="s">
        <v>1364</v>
      </c>
      <c r="H113" s="77" t="s">
        <v>1576</v>
      </c>
      <c r="I113" s="83">
        <v>0</v>
      </c>
      <c r="J113" s="83">
        <v>0</v>
      </c>
      <c r="K113" s="83">
        <v>0</v>
      </c>
      <c r="L113" s="83">
        <v>0</v>
      </c>
      <c r="M113" s="83">
        <f t="shared" si="8"/>
        <v>0</v>
      </c>
      <c r="N113" s="83">
        <f t="shared" si="8"/>
        <v>0</v>
      </c>
      <c r="O113" s="84">
        <f>INDEX('CHIRP Payment Calc'!AO:AO,MATCH(G:G,'CHIRP Payment Calc'!A:A,0))</f>
        <v>0.41</v>
      </c>
      <c r="P113" s="84">
        <f>INDEX('CHIRP Payment Calc'!AN:AN,MATCH(G:G,'CHIRP Payment Calc'!A:A,0))</f>
        <v>1.89</v>
      </c>
      <c r="Q113" s="85">
        <f t="shared" si="9"/>
        <v>0</v>
      </c>
      <c r="R113" s="79">
        <f t="shared" si="10"/>
        <v>0</v>
      </c>
      <c r="S113" s="85">
        <f t="shared" si="11"/>
        <v>0</v>
      </c>
      <c r="T113" s="85">
        <f t="shared" si="12"/>
        <v>0</v>
      </c>
      <c r="U113" s="85">
        <f t="shared" si="13"/>
        <v>0</v>
      </c>
      <c r="V113" s="85">
        <f t="shared" si="14"/>
        <v>0</v>
      </c>
      <c r="W113" s="79">
        <f t="shared" si="15"/>
        <v>0</v>
      </c>
    </row>
    <row r="114" spans="4:23" x14ac:dyDescent="0.25">
      <c r="D114" s="77" t="s">
        <v>25</v>
      </c>
      <c r="E114" s="77" t="s">
        <v>162</v>
      </c>
      <c r="F114" s="82" t="s">
        <v>423</v>
      </c>
      <c r="G114" s="77" t="s">
        <v>422</v>
      </c>
      <c r="H114" s="77" t="s">
        <v>1577</v>
      </c>
      <c r="I114" s="83">
        <v>3613297.0511470791</v>
      </c>
      <c r="J114" s="83">
        <v>3606246.50302978</v>
      </c>
      <c r="K114" s="83">
        <v>970166.27272206789</v>
      </c>
      <c r="L114" s="83">
        <v>1070958.5382299847</v>
      </c>
      <c r="M114" s="83">
        <f t="shared" si="8"/>
        <v>4583463.3238691473</v>
      </c>
      <c r="N114" s="83">
        <f t="shared" si="8"/>
        <v>4677205.0412597647</v>
      </c>
      <c r="O114" s="84">
        <f>INDEX('CHIRP Payment Calc'!AO:AO,MATCH(G:G,'CHIRP Payment Calc'!A:A,0))</f>
        <v>0.41</v>
      </c>
      <c r="P114" s="84">
        <f>INDEX('CHIRP Payment Calc'!AN:AN,MATCH(G:G,'CHIRP Payment Calc'!A:A,0))</f>
        <v>1.89</v>
      </c>
      <c r="Q114" s="85">
        <f t="shared" si="9"/>
        <v>10719137.490767306</v>
      </c>
      <c r="R114" s="79">
        <f t="shared" si="10"/>
        <v>660786.81742609595</v>
      </c>
      <c r="S114" s="85">
        <f t="shared" si="11"/>
        <v>1571832.1389605331</v>
      </c>
      <c r="T114" s="85">
        <f t="shared" si="12"/>
        <v>423157.62959154026</v>
      </c>
      <c r="U114" s="85">
        <f t="shared" si="13"/>
        <v>7231624.2872427413</v>
      </c>
      <c r="V114" s="85">
        <f t="shared" si="14"/>
        <v>2153310.2523985859</v>
      </c>
      <c r="W114" s="79">
        <f t="shared" si="15"/>
        <v>11379924.308193401</v>
      </c>
    </row>
    <row r="115" spans="4:23" x14ac:dyDescent="0.25">
      <c r="D115" s="77" t="s">
        <v>25</v>
      </c>
      <c r="E115" s="77" t="s">
        <v>162</v>
      </c>
      <c r="F115" s="82" t="s">
        <v>333</v>
      </c>
      <c r="G115" s="77" t="s">
        <v>332</v>
      </c>
      <c r="H115" s="77" t="s">
        <v>1578</v>
      </c>
      <c r="I115" s="83">
        <v>4286617.2319028247</v>
      </c>
      <c r="J115" s="83">
        <v>3880921.7398916474</v>
      </c>
      <c r="K115" s="83">
        <v>2717861.2825163822</v>
      </c>
      <c r="L115" s="83">
        <v>4244007.1144753881</v>
      </c>
      <c r="M115" s="83">
        <f t="shared" si="8"/>
        <v>7004478.5144192073</v>
      </c>
      <c r="N115" s="83">
        <f t="shared" si="8"/>
        <v>8124928.8543670354</v>
      </c>
      <c r="O115" s="84">
        <f>INDEX('CHIRP Payment Calc'!AO:AO,MATCH(G:G,'CHIRP Payment Calc'!A:A,0))</f>
        <v>0.42</v>
      </c>
      <c r="P115" s="84">
        <f>INDEX('CHIRP Payment Calc'!AN:AN,MATCH(G:G,'CHIRP Payment Calc'!A:A,0))</f>
        <v>1.89</v>
      </c>
      <c r="Q115" s="85">
        <f t="shared" si="9"/>
        <v>18297996.510809764</v>
      </c>
      <c r="R115" s="79">
        <f t="shared" si="10"/>
        <v>1142178.903292292</v>
      </c>
      <c r="S115" s="85">
        <f t="shared" si="11"/>
        <v>1910216.6975057682</v>
      </c>
      <c r="T115" s="85">
        <f t="shared" si="12"/>
        <v>1214363.5517626388</v>
      </c>
      <c r="U115" s="85">
        <f t="shared" si="13"/>
        <v>7782431.924026751</v>
      </c>
      <c r="V115" s="85">
        <f t="shared" si="14"/>
        <v>8533163.2408068962</v>
      </c>
      <c r="W115" s="79">
        <f t="shared" si="15"/>
        <v>19440175.414102055</v>
      </c>
    </row>
    <row r="116" spans="4:23" x14ac:dyDescent="0.25">
      <c r="D116" s="77" t="s">
        <v>25</v>
      </c>
      <c r="E116" s="77" t="s">
        <v>162</v>
      </c>
      <c r="F116" s="82" t="s">
        <v>1334</v>
      </c>
      <c r="G116" s="77" t="s">
        <v>1333</v>
      </c>
      <c r="H116" s="77" t="s">
        <v>1579</v>
      </c>
      <c r="I116" s="83">
        <v>0</v>
      </c>
      <c r="J116" s="83">
        <v>0</v>
      </c>
      <c r="K116" s="83">
        <v>0</v>
      </c>
      <c r="L116" s="83">
        <v>0</v>
      </c>
      <c r="M116" s="83">
        <f t="shared" si="8"/>
        <v>0</v>
      </c>
      <c r="N116" s="83">
        <f t="shared" si="8"/>
        <v>0</v>
      </c>
      <c r="O116" s="84">
        <f>INDEX('CHIRP Payment Calc'!AO:AO,MATCH(G:G,'CHIRP Payment Calc'!A:A,0))</f>
        <v>0.41</v>
      </c>
      <c r="P116" s="84">
        <f>INDEX('CHIRP Payment Calc'!AN:AN,MATCH(G:G,'CHIRP Payment Calc'!A:A,0))</f>
        <v>1.89</v>
      </c>
      <c r="Q116" s="85">
        <f t="shared" si="9"/>
        <v>0</v>
      </c>
      <c r="R116" s="79">
        <f t="shared" si="10"/>
        <v>0</v>
      </c>
      <c r="S116" s="85">
        <f t="shared" si="11"/>
        <v>0</v>
      </c>
      <c r="T116" s="85">
        <f t="shared" si="12"/>
        <v>0</v>
      </c>
      <c r="U116" s="85">
        <f t="shared" si="13"/>
        <v>0</v>
      </c>
      <c r="V116" s="85">
        <f t="shared" si="14"/>
        <v>0</v>
      </c>
      <c r="W116" s="79">
        <f t="shared" si="15"/>
        <v>0</v>
      </c>
    </row>
    <row r="117" spans="4:23" x14ac:dyDescent="0.25">
      <c r="D117" s="77" t="s">
        <v>25</v>
      </c>
      <c r="E117" s="77" t="s">
        <v>162</v>
      </c>
      <c r="F117" s="82" t="s">
        <v>1362</v>
      </c>
      <c r="G117" s="77" t="s">
        <v>1361</v>
      </c>
      <c r="H117" s="77" t="s">
        <v>1580</v>
      </c>
      <c r="I117" s="83">
        <v>0</v>
      </c>
      <c r="J117" s="83">
        <v>192045.60225664271</v>
      </c>
      <c r="K117" s="83">
        <v>0</v>
      </c>
      <c r="L117" s="83">
        <v>0</v>
      </c>
      <c r="M117" s="83">
        <f t="shared" si="8"/>
        <v>0</v>
      </c>
      <c r="N117" s="83">
        <f t="shared" si="8"/>
        <v>192045.60225664271</v>
      </c>
      <c r="O117" s="84">
        <f>INDEX('CHIRP Payment Calc'!AO:AO,MATCH(G:G,'CHIRP Payment Calc'!A:A,0))</f>
        <v>0.41</v>
      </c>
      <c r="P117" s="84">
        <f>INDEX('CHIRP Payment Calc'!AN:AN,MATCH(G:G,'CHIRP Payment Calc'!A:A,0))</f>
        <v>1.89</v>
      </c>
      <c r="Q117" s="85">
        <f t="shared" si="9"/>
        <v>362966.18826505472</v>
      </c>
      <c r="R117" s="79">
        <f t="shared" si="10"/>
        <v>22143.825809273898</v>
      </c>
      <c r="S117" s="85">
        <f t="shared" si="11"/>
        <v>0</v>
      </c>
      <c r="T117" s="85">
        <f t="shared" si="12"/>
        <v>0</v>
      </c>
      <c r="U117" s="85">
        <f t="shared" si="13"/>
        <v>385110.01407432865</v>
      </c>
      <c r="V117" s="85">
        <f t="shared" si="14"/>
        <v>0</v>
      </c>
      <c r="W117" s="79">
        <f t="shared" si="15"/>
        <v>385110.01407432865</v>
      </c>
    </row>
    <row r="118" spans="4:23" x14ac:dyDescent="0.25">
      <c r="D118" s="77" t="s">
        <v>25</v>
      </c>
      <c r="E118" s="77" t="s">
        <v>162</v>
      </c>
      <c r="F118" s="82" t="s">
        <v>1350</v>
      </c>
      <c r="G118" s="77" t="s">
        <v>1349</v>
      </c>
      <c r="H118" s="77" t="s">
        <v>1581</v>
      </c>
      <c r="I118" s="83">
        <v>0</v>
      </c>
      <c r="J118" s="83">
        <v>0</v>
      </c>
      <c r="K118" s="83">
        <v>0</v>
      </c>
      <c r="L118" s="83">
        <v>0</v>
      </c>
      <c r="M118" s="83">
        <f t="shared" si="8"/>
        <v>0</v>
      </c>
      <c r="N118" s="83">
        <f t="shared" si="8"/>
        <v>0</v>
      </c>
      <c r="O118" s="84">
        <f>INDEX('CHIRP Payment Calc'!AO:AO,MATCH(G:G,'CHIRP Payment Calc'!A:A,0))</f>
        <v>0.41</v>
      </c>
      <c r="P118" s="84">
        <f>INDEX('CHIRP Payment Calc'!AN:AN,MATCH(G:G,'CHIRP Payment Calc'!A:A,0))</f>
        <v>1.89</v>
      </c>
      <c r="Q118" s="85">
        <f t="shared" si="9"/>
        <v>0</v>
      </c>
      <c r="R118" s="79">
        <f t="shared" si="10"/>
        <v>0</v>
      </c>
      <c r="S118" s="85">
        <f t="shared" si="11"/>
        <v>0</v>
      </c>
      <c r="T118" s="85">
        <f t="shared" si="12"/>
        <v>0</v>
      </c>
      <c r="U118" s="85">
        <f t="shared" si="13"/>
        <v>0</v>
      </c>
      <c r="V118" s="85">
        <f t="shared" si="14"/>
        <v>0</v>
      </c>
      <c r="W118" s="79">
        <f t="shared" si="15"/>
        <v>0</v>
      </c>
    </row>
    <row r="119" spans="4:23" x14ac:dyDescent="0.25">
      <c r="D119" s="77" t="s">
        <v>25</v>
      </c>
      <c r="E119" s="77" t="s">
        <v>162</v>
      </c>
      <c r="F119" s="82" t="s">
        <v>740</v>
      </c>
      <c r="G119" s="77" t="s">
        <v>739</v>
      </c>
      <c r="H119" s="77" t="s">
        <v>1582</v>
      </c>
      <c r="I119" s="83">
        <v>91477.819583495366</v>
      </c>
      <c r="J119" s="83">
        <v>66234.809039075975</v>
      </c>
      <c r="K119" s="83">
        <v>148966.78933109189</v>
      </c>
      <c r="L119" s="83">
        <v>587107.53136251878</v>
      </c>
      <c r="M119" s="83">
        <f t="shared" si="8"/>
        <v>240444.60891458724</v>
      </c>
      <c r="N119" s="83">
        <f t="shared" si="8"/>
        <v>653342.34040159476</v>
      </c>
      <c r="O119" s="84">
        <f>INDEX('CHIRP Payment Calc'!AO:AO,MATCH(G:G,'CHIRP Payment Calc'!A:A,0))</f>
        <v>0.43</v>
      </c>
      <c r="P119" s="84">
        <f>INDEX('CHIRP Payment Calc'!AN:AN,MATCH(G:G,'CHIRP Payment Calc'!A:A,0))</f>
        <v>1.89</v>
      </c>
      <c r="Q119" s="85">
        <f t="shared" si="9"/>
        <v>1338208.2051922865</v>
      </c>
      <c r="R119" s="79">
        <f t="shared" si="10"/>
        <v>84953.299706373858</v>
      </c>
      <c r="S119" s="85">
        <f t="shared" si="11"/>
        <v>41735.238642867916</v>
      </c>
      <c r="T119" s="85">
        <f t="shared" si="12"/>
        <v>68144.382353584588</v>
      </c>
      <c r="U119" s="85">
        <f t="shared" si="13"/>
        <v>132820.99637544146</v>
      </c>
      <c r="V119" s="85">
        <f t="shared" si="14"/>
        <v>1180460.8875267664</v>
      </c>
      <c r="W119" s="79">
        <f t="shared" si="15"/>
        <v>1423161.5048986604</v>
      </c>
    </row>
    <row r="120" spans="4:23" x14ac:dyDescent="0.25">
      <c r="D120" s="77" t="s">
        <v>25</v>
      </c>
      <c r="E120" s="77" t="s">
        <v>162</v>
      </c>
      <c r="F120" s="82" t="s">
        <v>1359</v>
      </c>
      <c r="G120" s="77" t="s">
        <v>1358</v>
      </c>
      <c r="H120" s="77" t="s">
        <v>1583</v>
      </c>
      <c r="I120" s="83">
        <v>0</v>
      </c>
      <c r="J120" s="83">
        <v>0</v>
      </c>
      <c r="K120" s="83">
        <v>0</v>
      </c>
      <c r="L120" s="83">
        <v>0</v>
      </c>
      <c r="M120" s="83">
        <f t="shared" si="8"/>
        <v>0</v>
      </c>
      <c r="N120" s="83">
        <f t="shared" si="8"/>
        <v>0</v>
      </c>
      <c r="O120" s="84">
        <f>INDEX('CHIRP Payment Calc'!AO:AO,MATCH(G:G,'CHIRP Payment Calc'!A:A,0))</f>
        <v>0.41</v>
      </c>
      <c r="P120" s="84">
        <f>INDEX('CHIRP Payment Calc'!AN:AN,MATCH(G:G,'CHIRP Payment Calc'!A:A,0))</f>
        <v>1.89</v>
      </c>
      <c r="Q120" s="85">
        <f t="shared" si="9"/>
        <v>0</v>
      </c>
      <c r="R120" s="79">
        <f t="shared" si="10"/>
        <v>0</v>
      </c>
      <c r="S120" s="85">
        <f t="shared" si="11"/>
        <v>0</v>
      </c>
      <c r="T120" s="85">
        <f t="shared" si="12"/>
        <v>0</v>
      </c>
      <c r="U120" s="85">
        <f t="shared" si="13"/>
        <v>0</v>
      </c>
      <c r="V120" s="85">
        <f t="shared" si="14"/>
        <v>0</v>
      </c>
      <c r="W120" s="79">
        <f t="shared" si="15"/>
        <v>0</v>
      </c>
    </row>
    <row r="121" spans="4:23" x14ac:dyDescent="0.25">
      <c r="D121" s="77" t="s">
        <v>25</v>
      </c>
      <c r="E121" s="77" t="s">
        <v>162</v>
      </c>
      <c r="F121" s="82" t="s">
        <v>527</v>
      </c>
      <c r="G121" s="77" t="s">
        <v>526</v>
      </c>
      <c r="H121" s="77" t="s">
        <v>1584</v>
      </c>
      <c r="I121" s="83">
        <v>2710257.6125375046</v>
      </c>
      <c r="J121" s="83">
        <v>2102983.8701500883</v>
      </c>
      <c r="K121" s="83">
        <v>177287.73650532064</v>
      </c>
      <c r="L121" s="83">
        <v>392815.06614476087</v>
      </c>
      <c r="M121" s="83">
        <f t="shared" si="8"/>
        <v>2887545.3490428254</v>
      </c>
      <c r="N121" s="83">
        <f t="shared" si="8"/>
        <v>2495798.936294849</v>
      </c>
      <c r="O121" s="84">
        <f>INDEX('CHIRP Payment Calc'!AO:AO,MATCH(G:G,'CHIRP Payment Calc'!A:A,0))</f>
        <v>0.42</v>
      </c>
      <c r="P121" s="84">
        <f>INDEX('CHIRP Payment Calc'!AN:AN,MATCH(G:G,'CHIRP Payment Calc'!A:A,0))</f>
        <v>1.89</v>
      </c>
      <c r="Q121" s="85">
        <f t="shared" si="9"/>
        <v>5929829.0361952512</v>
      </c>
      <c r="R121" s="79">
        <f t="shared" si="10"/>
        <v>364071.85813783843</v>
      </c>
      <c r="S121" s="85">
        <f t="shared" si="11"/>
        <v>1207754.0554543787</v>
      </c>
      <c r="T121" s="85">
        <f t="shared" si="12"/>
        <v>79213.669502377306</v>
      </c>
      <c r="U121" s="85">
        <f t="shared" si="13"/>
        <v>4217124.1534044212</v>
      </c>
      <c r="V121" s="85">
        <f t="shared" si="14"/>
        <v>789809.01597191277</v>
      </c>
      <c r="W121" s="79">
        <f t="shared" si="15"/>
        <v>6293900.8943330897</v>
      </c>
    </row>
    <row r="122" spans="4:23" x14ac:dyDescent="0.25">
      <c r="D122" s="77" t="s">
        <v>25</v>
      </c>
      <c r="E122" s="77" t="s">
        <v>162</v>
      </c>
      <c r="F122" s="82" t="s">
        <v>1356</v>
      </c>
      <c r="G122" s="77" t="s">
        <v>1355</v>
      </c>
      <c r="H122" s="77" t="s">
        <v>1585</v>
      </c>
      <c r="I122" s="83">
        <v>0</v>
      </c>
      <c r="J122" s="83">
        <v>0</v>
      </c>
      <c r="K122" s="83">
        <v>0</v>
      </c>
      <c r="L122" s="83">
        <v>0</v>
      </c>
      <c r="M122" s="83">
        <f t="shared" si="8"/>
        <v>0</v>
      </c>
      <c r="N122" s="83">
        <f t="shared" si="8"/>
        <v>0</v>
      </c>
      <c r="O122" s="84">
        <f>INDEX('CHIRP Payment Calc'!AO:AO,MATCH(G:G,'CHIRP Payment Calc'!A:A,0))</f>
        <v>0.41</v>
      </c>
      <c r="P122" s="84">
        <f>INDEX('CHIRP Payment Calc'!AN:AN,MATCH(G:G,'CHIRP Payment Calc'!A:A,0))</f>
        <v>1.89</v>
      </c>
      <c r="Q122" s="85">
        <f t="shared" si="9"/>
        <v>0</v>
      </c>
      <c r="R122" s="79">
        <f t="shared" si="10"/>
        <v>0</v>
      </c>
      <c r="S122" s="85">
        <f t="shared" si="11"/>
        <v>0</v>
      </c>
      <c r="T122" s="85">
        <f t="shared" si="12"/>
        <v>0</v>
      </c>
      <c r="U122" s="85">
        <f t="shared" si="13"/>
        <v>0</v>
      </c>
      <c r="V122" s="85">
        <f t="shared" si="14"/>
        <v>0</v>
      </c>
      <c r="W122" s="79">
        <f t="shared" si="15"/>
        <v>0</v>
      </c>
    </row>
    <row r="123" spans="4:23" x14ac:dyDescent="0.25">
      <c r="D123" s="77" t="s">
        <v>25</v>
      </c>
      <c r="E123" s="77" t="s">
        <v>162</v>
      </c>
      <c r="F123" s="82" t="s">
        <v>390</v>
      </c>
      <c r="G123" s="77" t="s">
        <v>389</v>
      </c>
      <c r="H123" s="77" t="s">
        <v>1586</v>
      </c>
      <c r="I123" s="83">
        <v>4827981.4292690754</v>
      </c>
      <c r="J123" s="83">
        <v>4464078.1291352315</v>
      </c>
      <c r="K123" s="83">
        <v>1517234.4430548795</v>
      </c>
      <c r="L123" s="83">
        <v>4350418.3377128774</v>
      </c>
      <c r="M123" s="83">
        <f t="shared" si="8"/>
        <v>6345215.8723239545</v>
      </c>
      <c r="N123" s="83">
        <f t="shared" si="8"/>
        <v>8814496.4668481089</v>
      </c>
      <c r="O123" s="84">
        <f>INDEX('CHIRP Payment Calc'!AO:AO,MATCH(G:G,'CHIRP Payment Calc'!A:A,0))</f>
        <v>0.41</v>
      </c>
      <c r="P123" s="84">
        <f>INDEX('CHIRP Payment Calc'!AN:AN,MATCH(G:G,'CHIRP Payment Calc'!A:A,0))</f>
        <v>1.89</v>
      </c>
      <c r="Q123" s="85">
        <f t="shared" si="9"/>
        <v>19260936.829995744</v>
      </c>
      <c r="R123" s="79">
        <f t="shared" si="10"/>
        <v>1200027.6850963314</v>
      </c>
      <c r="S123" s="85">
        <f t="shared" si="11"/>
        <v>2100235.95331599</v>
      </c>
      <c r="T123" s="85">
        <f t="shared" si="12"/>
        <v>661772.46984308574</v>
      </c>
      <c r="U123" s="85">
        <f t="shared" si="13"/>
        <v>8951838.3703613654</v>
      </c>
      <c r="V123" s="85">
        <f t="shared" si="14"/>
        <v>8747117.7215716355</v>
      </c>
      <c r="W123" s="79">
        <f t="shared" si="15"/>
        <v>20460964.515092075</v>
      </c>
    </row>
    <row r="124" spans="4:23" x14ac:dyDescent="0.25">
      <c r="D124" s="77" t="s">
        <v>25</v>
      </c>
      <c r="E124" s="77" t="s">
        <v>162</v>
      </c>
      <c r="F124" s="82" t="s">
        <v>587</v>
      </c>
      <c r="G124" s="77" t="s">
        <v>586</v>
      </c>
      <c r="H124" s="77" t="s">
        <v>1587</v>
      </c>
      <c r="I124" s="83">
        <v>822230.81666998321</v>
      </c>
      <c r="J124" s="83">
        <v>136135.34454311788</v>
      </c>
      <c r="K124" s="83">
        <v>460088.37423932971</v>
      </c>
      <c r="L124" s="83">
        <v>1139052.2273152545</v>
      </c>
      <c r="M124" s="83">
        <f t="shared" si="8"/>
        <v>1282319.190909313</v>
      </c>
      <c r="N124" s="83">
        <f t="shared" si="8"/>
        <v>1275187.5718583723</v>
      </c>
      <c r="O124" s="84">
        <f>INDEX('CHIRP Payment Calc'!AO:AO,MATCH(G:G,'CHIRP Payment Calc'!A:A,0))</f>
        <v>0.41</v>
      </c>
      <c r="P124" s="84">
        <f>INDEX('CHIRP Payment Calc'!AN:AN,MATCH(G:G,'CHIRP Payment Calc'!A:A,0))</f>
        <v>1.89</v>
      </c>
      <c r="Q124" s="85">
        <f t="shared" si="9"/>
        <v>2935855.3790851417</v>
      </c>
      <c r="R124" s="79">
        <f t="shared" si="10"/>
        <v>185717.69918980962</v>
      </c>
      <c r="S124" s="85">
        <f t="shared" si="11"/>
        <v>357681.31016943563</v>
      </c>
      <c r="T124" s="85">
        <f t="shared" si="12"/>
        <v>200676.84408311191</v>
      </c>
      <c r="U124" s="85">
        <f t="shared" si="13"/>
        <v>272992.89250556263</v>
      </c>
      <c r="V124" s="85">
        <f t="shared" si="14"/>
        <v>2290222.0315168416</v>
      </c>
      <c r="W124" s="79">
        <f t="shared" si="15"/>
        <v>3121573.0782749518</v>
      </c>
    </row>
    <row r="125" spans="4:23" x14ac:dyDescent="0.25">
      <c r="D125" s="77" t="s">
        <v>25</v>
      </c>
      <c r="E125" s="77" t="s">
        <v>162</v>
      </c>
      <c r="F125" s="82" t="s">
        <v>533</v>
      </c>
      <c r="G125" s="77" t="s">
        <v>532</v>
      </c>
      <c r="H125" s="77" t="s">
        <v>1588</v>
      </c>
      <c r="I125" s="83">
        <v>926554.65550133749</v>
      </c>
      <c r="J125" s="83">
        <v>1764211.9461409869</v>
      </c>
      <c r="K125" s="83">
        <v>440846.14818168519</v>
      </c>
      <c r="L125" s="83">
        <v>1040338.700277528</v>
      </c>
      <c r="M125" s="83">
        <f t="shared" si="8"/>
        <v>1367400.8036830227</v>
      </c>
      <c r="N125" s="83">
        <f t="shared" si="8"/>
        <v>2804550.6464185147</v>
      </c>
      <c r="O125" s="84">
        <f>INDEX('CHIRP Payment Calc'!AO:AO,MATCH(G:G,'CHIRP Payment Calc'!A:A,0))</f>
        <v>0.41</v>
      </c>
      <c r="P125" s="84">
        <f>INDEX('CHIRP Payment Calc'!AN:AN,MATCH(G:G,'CHIRP Payment Calc'!A:A,0))</f>
        <v>1.89</v>
      </c>
      <c r="Q125" s="85">
        <f t="shared" si="9"/>
        <v>5861235.0512410318</v>
      </c>
      <c r="R125" s="79">
        <f t="shared" si="10"/>
        <v>363640.41106188309</v>
      </c>
      <c r="S125" s="85">
        <f t="shared" si="11"/>
        <v>403063.56366636429</v>
      </c>
      <c r="T125" s="85">
        <f t="shared" si="12"/>
        <v>192283.95824945843</v>
      </c>
      <c r="U125" s="85">
        <f t="shared" si="13"/>
        <v>3537783.1068503605</v>
      </c>
      <c r="V125" s="85">
        <f t="shared" si="14"/>
        <v>2091744.8335367318</v>
      </c>
      <c r="W125" s="79">
        <f t="shared" si="15"/>
        <v>6224875.4623029148</v>
      </c>
    </row>
    <row r="126" spans="4:23" x14ac:dyDescent="0.25">
      <c r="D126" s="77" t="s">
        <v>25</v>
      </c>
      <c r="E126" s="77" t="s">
        <v>162</v>
      </c>
      <c r="F126" s="82" t="s">
        <v>441</v>
      </c>
      <c r="G126" s="77" t="s">
        <v>440</v>
      </c>
      <c r="H126" s="77" t="s">
        <v>1589</v>
      </c>
      <c r="I126" s="83">
        <v>4089412.9980935464</v>
      </c>
      <c r="J126" s="83">
        <v>1864321.1465697258</v>
      </c>
      <c r="K126" s="83">
        <v>959554.05853847263</v>
      </c>
      <c r="L126" s="83">
        <v>986422.71620868484</v>
      </c>
      <c r="M126" s="83">
        <f t="shared" si="8"/>
        <v>5048967.0566320186</v>
      </c>
      <c r="N126" s="83">
        <f t="shared" si="8"/>
        <v>2850743.8627784108</v>
      </c>
      <c r="O126" s="84">
        <f>INDEX('CHIRP Payment Calc'!AO:AO,MATCH(G:G,'CHIRP Payment Calc'!A:A,0))</f>
        <v>0.41</v>
      </c>
      <c r="P126" s="84">
        <f>INDEX('CHIRP Payment Calc'!AN:AN,MATCH(G:G,'CHIRP Payment Calc'!A:A,0))</f>
        <v>1.89</v>
      </c>
      <c r="Q126" s="85">
        <f t="shared" si="9"/>
        <v>7457982.3938703239</v>
      </c>
      <c r="R126" s="79">
        <f t="shared" si="10"/>
        <v>461367.27651987015</v>
      </c>
      <c r="S126" s="85">
        <f t="shared" si="11"/>
        <v>1778948.8904173514</v>
      </c>
      <c r="T126" s="85">
        <f t="shared" si="12"/>
        <v>418528.89787316357</v>
      </c>
      <c r="U126" s="85">
        <f t="shared" si="13"/>
        <v>3738532.5909992377</v>
      </c>
      <c r="V126" s="85">
        <f t="shared" si="14"/>
        <v>1983339.2911004408</v>
      </c>
      <c r="W126" s="79">
        <f t="shared" si="15"/>
        <v>7919349.6703901934</v>
      </c>
    </row>
    <row r="127" spans="4:23" x14ac:dyDescent="0.25">
      <c r="D127" s="77" t="s">
        <v>25</v>
      </c>
      <c r="E127" s="77" t="s">
        <v>162</v>
      </c>
      <c r="F127" s="82" t="s">
        <v>546</v>
      </c>
      <c r="G127" s="77" t="s">
        <v>545</v>
      </c>
      <c r="H127" s="77" t="s">
        <v>1590</v>
      </c>
      <c r="I127" s="83">
        <v>1185179.3777408008</v>
      </c>
      <c r="J127" s="83">
        <v>2080593.6273681882</v>
      </c>
      <c r="K127" s="83">
        <v>403242.42423215799</v>
      </c>
      <c r="L127" s="83">
        <v>895190.99983235099</v>
      </c>
      <c r="M127" s="83">
        <f t="shared" si="8"/>
        <v>1588421.8019729587</v>
      </c>
      <c r="N127" s="83">
        <f t="shared" si="8"/>
        <v>2975784.6272005392</v>
      </c>
      <c r="O127" s="84">
        <f>INDEX('CHIRP Payment Calc'!AO:AO,MATCH(G:G,'CHIRP Payment Calc'!A:A,0))</f>
        <v>0.41</v>
      </c>
      <c r="P127" s="84">
        <f>INDEX('CHIRP Payment Calc'!AN:AN,MATCH(G:G,'CHIRP Payment Calc'!A:A,0))</f>
        <v>1.89</v>
      </c>
      <c r="Q127" s="85">
        <f t="shared" si="9"/>
        <v>6275485.8842179319</v>
      </c>
      <c r="R127" s="79">
        <f t="shared" si="10"/>
        <v>388095.3925176647</v>
      </c>
      <c r="S127" s="85">
        <f t="shared" si="11"/>
        <v>515568.74787663488</v>
      </c>
      <c r="T127" s="85">
        <f t="shared" si="12"/>
        <v>175882.33397360082</v>
      </c>
      <c r="U127" s="85">
        <f t="shared" si="13"/>
        <v>4172224.8867118042</v>
      </c>
      <c r="V127" s="85">
        <f t="shared" si="14"/>
        <v>1799905.3081735568</v>
      </c>
      <c r="W127" s="79">
        <f t="shared" si="15"/>
        <v>6663581.2767355964</v>
      </c>
    </row>
    <row r="128" spans="4:23" x14ac:dyDescent="0.25">
      <c r="D128" s="77" t="s">
        <v>25</v>
      </c>
      <c r="E128" s="77" t="s">
        <v>162</v>
      </c>
      <c r="F128" s="82" t="s">
        <v>669</v>
      </c>
      <c r="G128" s="77" t="s">
        <v>668</v>
      </c>
      <c r="H128" s="77" t="s">
        <v>1591</v>
      </c>
      <c r="I128" s="83">
        <v>276424.65646091499</v>
      </c>
      <c r="J128" s="83">
        <v>63318.319019170369</v>
      </c>
      <c r="K128" s="83">
        <v>985671.55985571619</v>
      </c>
      <c r="L128" s="83">
        <v>52921.959301145354</v>
      </c>
      <c r="M128" s="83">
        <f t="shared" si="8"/>
        <v>1262096.2163166311</v>
      </c>
      <c r="N128" s="83">
        <f t="shared" si="8"/>
        <v>116240.27832031573</v>
      </c>
      <c r="O128" s="84">
        <f>INDEX('CHIRP Payment Calc'!AO:AO,MATCH(G:G,'CHIRP Payment Calc'!A:A,0))</f>
        <v>0.41</v>
      </c>
      <c r="P128" s="84">
        <f>INDEX('CHIRP Payment Calc'!AN:AN,MATCH(G:G,'CHIRP Payment Calc'!A:A,0))</f>
        <v>1.89</v>
      </c>
      <c r="Q128" s="85">
        <f t="shared" si="9"/>
        <v>737153.57471521548</v>
      </c>
      <c r="R128" s="79">
        <f t="shared" si="10"/>
        <v>46394.853343763672</v>
      </c>
      <c r="S128" s="85">
        <f t="shared" si="11"/>
        <v>120248.39167000016</v>
      </c>
      <c r="T128" s="85">
        <f t="shared" si="12"/>
        <v>429920.57397962088</v>
      </c>
      <c r="U128" s="85">
        <f t="shared" si="13"/>
        <v>126972.54424003394</v>
      </c>
      <c r="V128" s="85">
        <f t="shared" si="14"/>
        <v>106406.91816932417</v>
      </c>
      <c r="W128" s="79">
        <f t="shared" si="15"/>
        <v>783548.42805897922</v>
      </c>
    </row>
    <row r="129" spans="4:23" x14ac:dyDescent="0.25">
      <c r="D129" s="77" t="s">
        <v>25</v>
      </c>
      <c r="E129" s="77" t="s">
        <v>162</v>
      </c>
      <c r="F129" s="82" t="s">
        <v>182</v>
      </c>
      <c r="G129" s="77" t="s">
        <v>181</v>
      </c>
      <c r="H129" s="77" t="s">
        <v>1592</v>
      </c>
      <c r="I129" s="83">
        <v>18140660.403354667</v>
      </c>
      <c r="J129" s="83">
        <v>28777561.141805336</v>
      </c>
      <c r="K129" s="83">
        <v>10854884.200888384</v>
      </c>
      <c r="L129" s="83">
        <v>24946762.20610131</v>
      </c>
      <c r="M129" s="83">
        <f t="shared" si="8"/>
        <v>28995544.604243051</v>
      </c>
      <c r="N129" s="83">
        <f t="shared" si="8"/>
        <v>53724323.347906649</v>
      </c>
      <c r="O129" s="84">
        <f>INDEX('CHIRP Payment Calc'!AO:AO,MATCH(G:G,'CHIRP Payment Calc'!A:A,0))</f>
        <v>0.41</v>
      </c>
      <c r="P129" s="84">
        <f>INDEX('CHIRP Payment Calc'!AN:AN,MATCH(G:G,'CHIRP Payment Calc'!A:A,0))</f>
        <v>1.89</v>
      </c>
      <c r="Q129" s="85">
        <f t="shared" si="9"/>
        <v>113427144.41528322</v>
      </c>
      <c r="R129" s="79">
        <f t="shared" si="10"/>
        <v>7065564.4939057473</v>
      </c>
      <c r="S129" s="85">
        <f t="shared" si="11"/>
        <v>7891427.8677723221</v>
      </c>
      <c r="T129" s="85">
        <f t="shared" si="12"/>
        <v>4734577.1514513167</v>
      </c>
      <c r="U129" s="85">
        <f t="shared" si="13"/>
        <v>57707788.390463747</v>
      </c>
      <c r="V129" s="85">
        <f t="shared" si="14"/>
        <v>50158915.499501571</v>
      </c>
      <c r="W129" s="79">
        <f t="shared" si="15"/>
        <v>120492708.90918896</v>
      </c>
    </row>
    <row r="130" spans="4:23" x14ac:dyDescent="0.25">
      <c r="D130" s="77" t="s">
        <v>25</v>
      </c>
      <c r="E130" s="77" t="s">
        <v>162</v>
      </c>
      <c r="F130" s="82" t="s">
        <v>342</v>
      </c>
      <c r="G130" s="77" t="s">
        <v>341</v>
      </c>
      <c r="H130" s="77" t="s">
        <v>1593</v>
      </c>
      <c r="I130" s="83">
        <v>3985331.6024784618</v>
      </c>
      <c r="J130" s="83">
        <v>5477253.7839317741</v>
      </c>
      <c r="K130" s="83">
        <v>1980670.6135969055</v>
      </c>
      <c r="L130" s="83">
        <v>3368864.7542731664</v>
      </c>
      <c r="M130" s="83">
        <f t="shared" si="8"/>
        <v>5966002.2160753673</v>
      </c>
      <c r="N130" s="83">
        <f t="shared" si="8"/>
        <v>8846118.53820494</v>
      </c>
      <c r="O130" s="84">
        <f>INDEX('CHIRP Payment Calc'!AO:AO,MATCH(G:G,'CHIRP Payment Calc'!A:A,0))</f>
        <v>0.41</v>
      </c>
      <c r="P130" s="84">
        <f>INDEX('CHIRP Payment Calc'!AN:AN,MATCH(G:G,'CHIRP Payment Calc'!A:A,0))</f>
        <v>1.89</v>
      </c>
      <c r="Q130" s="85">
        <f t="shared" si="9"/>
        <v>19165224.945798237</v>
      </c>
      <c r="R130" s="79">
        <f t="shared" si="10"/>
        <v>1189489.7924976265</v>
      </c>
      <c r="S130" s="85">
        <f t="shared" si="11"/>
        <v>1733672.1029349274</v>
      </c>
      <c r="T130" s="85">
        <f t="shared" si="12"/>
        <v>863909.52295184182</v>
      </c>
      <c r="U130" s="85">
        <f t="shared" si="13"/>
        <v>10983564.617115175</v>
      </c>
      <c r="V130" s="85">
        <f t="shared" si="14"/>
        <v>6773568.4952939199</v>
      </c>
      <c r="W130" s="79">
        <f t="shared" si="15"/>
        <v>20354714.738295864</v>
      </c>
    </row>
    <row r="131" spans="4:23" x14ac:dyDescent="0.25">
      <c r="D131" s="77" t="s">
        <v>25</v>
      </c>
      <c r="E131" s="77" t="s">
        <v>162</v>
      </c>
      <c r="F131" s="82" t="s">
        <v>285</v>
      </c>
      <c r="G131" s="77" t="s">
        <v>284</v>
      </c>
      <c r="H131" s="77" t="s">
        <v>1594</v>
      </c>
      <c r="I131" s="83">
        <v>3401888.9507253142</v>
      </c>
      <c r="J131" s="83">
        <v>9575209.4150681738</v>
      </c>
      <c r="K131" s="83">
        <v>1268414.6853801152</v>
      </c>
      <c r="L131" s="83">
        <v>5005973.0418073973</v>
      </c>
      <c r="M131" s="83">
        <f t="shared" si="8"/>
        <v>4670303.6361054294</v>
      </c>
      <c r="N131" s="83">
        <f t="shared" si="8"/>
        <v>14581182.45687557</v>
      </c>
      <c r="O131" s="84">
        <f>INDEX('CHIRP Payment Calc'!AO:AO,MATCH(G:G,'CHIRP Payment Calc'!A:A,0))</f>
        <v>0.41</v>
      </c>
      <c r="P131" s="84">
        <f>INDEX('CHIRP Payment Calc'!AN:AN,MATCH(G:G,'CHIRP Payment Calc'!A:A,0))</f>
        <v>1.89</v>
      </c>
      <c r="Q131" s="85">
        <f t="shared" si="9"/>
        <v>29473259.334298052</v>
      </c>
      <c r="R131" s="79">
        <f t="shared" si="10"/>
        <v>1826268.9933899934</v>
      </c>
      <c r="S131" s="85">
        <f t="shared" si="11"/>
        <v>1479866.8114561047</v>
      </c>
      <c r="T131" s="85">
        <f t="shared" si="12"/>
        <v>553244.70319770975</v>
      </c>
      <c r="U131" s="85">
        <f t="shared" si="13"/>
        <v>19201215.697059788</v>
      </c>
      <c r="V131" s="85">
        <f t="shared" si="14"/>
        <v>10065201.115974447</v>
      </c>
      <c r="W131" s="79">
        <f t="shared" si="15"/>
        <v>31299528.327688046</v>
      </c>
    </row>
    <row r="132" spans="4:23" x14ac:dyDescent="0.25">
      <c r="D132" s="77" t="s">
        <v>25</v>
      </c>
      <c r="E132" s="77" t="s">
        <v>162</v>
      </c>
      <c r="F132" s="82" t="s">
        <v>459</v>
      </c>
      <c r="G132" s="77" t="s">
        <v>458</v>
      </c>
      <c r="H132" s="77" t="s">
        <v>1595</v>
      </c>
      <c r="I132" s="83">
        <v>2563644.2734689885</v>
      </c>
      <c r="J132" s="83">
        <v>2500927.8594428441</v>
      </c>
      <c r="K132" s="83">
        <v>582125.58368662745</v>
      </c>
      <c r="L132" s="83">
        <v>1393517.0265207679</v>
      </c>
      <c r="M132" s="83">
        <f t="shared" si="8"/>
        <v>3145769.8571556159</v>
      </c>
      <c r="N132" s="83">
        <f t="shared" si="8"/>
        <v>3894444.8859636122</v>
      </c>
      <c r="O132" s="84">
        <f>INDEX('CHIRP Payment Calc'!AO:AO,MATCH(G:G,'CHIRP Payment Calc'!A:A,0))</f>
        <v>0.41</v>
      </c>
      <c r="P132" s="84">
        <f>INDEX('CHIRP Payment Calc'!AN:AN,MATCH(G:G,'CHIRP Payment Calc'!A:A,0))</f>
        <v>1.89</v>
      </c>
      <c r="Q132" s="85">
        <f t="shared" si="9"/>
        <v>8650266.4759050291</v>
      </c>
      <c r="R132" s="79">
        <f t="shared" si="10"/>
        <v>535840.56628055335</v>
      </c>
      <c r="S132" s="85">
        <f t="shared" si="11"/>
        <v>1115219.2595461912</v>
      </c>
      <c r="T132" s="85">
        <f t="shared" si="12"/>
        <v>253905.83969310345</v>
      </c>
      <c r="U132" s="85">
        <f t="shared" si="13"/>
        <v>5015123.2406864455</v>
      </c>
      <c r="V132" s="85">
        <f t="shared" si="14"/>
        <v>2801858.7022598418</v>
      </c>
      <c r="W132" s="79">
        <f t="shared" si="15"/>
        <v>9186107.0421855822</v>
      </c>
    </row>
    <row r="133" spans="4:23" x14ac:dyDescent="0.25">
      <c r="D133" s="77" t="s">
        <v>25</v>
      </c>
      <c r="E133" s="77" t="s">
        <v>162</v>
      </c>
      <c r="F133" s="82" t="s">
        <v>252</v>
      </c>
      <c r="G133" s="77" t="s">
        <v>251</v>
      </c>
      <c r="H133" s="77" t="s">
        <v>1596</v>
      </c>
      <c r="I133" s="83">
        <v>10830408.262051757</v>
      </c>
      <c r="J133" s="83">
        <v>8284588.7657323964</v>
      </c>
      <c r="K133" s="83">
        <v>1824555.150345247</v>
      </c>
      <c r="L133" s="83">
        <v>7610171.1903141337</v>
      </c>
      <c r="M133" s="83">
        <f t="shared" si="8"/>
        <v>12654963.412397005</v>
      </c>
      <c r="N133" s="83">
        <f t="shared" si="8"/>
        <v>15894759.956046529</v>
      </c>
      <c r="O133" s="84">
        <f>INDEX('CHIRP Payment Calc'!AO:AO,MATCH(G:G,'CHIRP Payment Calc'!A:A,0))</f>
        <v>0.41</v>
      </c>
      <c r="P133" s="84">
        <f>INDEX('CHIRP Payment Calc'!AN:AN,MATCH(G:G,'CHIRP Payment Calc'!A:A,0))</f>
        <v>1.89</v>
      </c>
      <c r="Q133" s="85">
        <f t="shared" si="9"/>
        <v>35229631.316010714</v>
      </c>
      <c r="R133" s="79">
        <f t="shared" si="10"/>
        <v>2191985.7785808649</v>
      </c>
      <c r="S133" s="85">
        <f t="shared" si="11"/>
        <v>4711371.2333593844</v>
      </c>
      <c r="T133" s="85">
        <f t="shared" si="12"/>
        <v>795816.60812930984</v>
      </c>
      <c r="U133" s="85">
        <f t="shared" si="13"/>
        <v>16613127.604492549</v>
      </c>
      <c r="V133" s="85">
        <f t="shared" si="14"/>
        <v>15301301.648610333</v>
      </c>
      <c r="W133" s="79">
        <f t="shared" si="15"/>
        <v>37421617.094591573</v>
      </c>
    </row>
    <row r="134" spans="4:23" x14ac:dyDescent="0.25">
      <c r="D134" s="77" t="s">
        <v>25</v>
      </c>
      <c r="E134" s="77" t="s">
        <v>162</v>
      </c>
      <c r="F134" s="82" t="s">
        <v>366</v>
      </c>
      <c r="G134" s="77" t="s">
        <v>365</v>
      </c>
      <c r="H134" s="77" t="s">
        <v>1597</v>
      </c>
      <c r="I134" s="83">
        <v>7801010.6317563439</v>
      </c>
      <c r="J134" s="83">
        <v>7558430.8394491337</v>
      </c>
      <c r="K134" s="83">
        <v>296516.26116223767</v>
      </c>
      <c r="L134" s="83">
        <v>839220.92293032131</v>
      </c>
      <c r="M134" s="83">
        <f t="shared" ref="M134:N197" si="16">I134+K134</f>
        <v>8097526.8929185811</v>
      </c>
      <c r="N134" s="83">
        <f t="shared" si="16"/>
        <v>8397651.7623794544</v>
      </c>
      <c r="O134" s="84">
        <f>INDEX('CHIRP Payment Calc'!AO:AO,MATCH(G:G,'CHIRP Payment Calc'!A:A,0))</f>
        <v>0.41</v>
      </c>
      <c r="P134" s="84">
        <f>INDEX('CHIRP Payment Calc'!AN:AN,MATCH(G:G,'CHIRP Payment Calc'!A:A,0))</f>
        <v>1.89</v>
      </c>
      <c r="Q134" s="85">
        <f t="shared" ref="Q134:Q197" si="17">M134*O134+N134*P134</f>
        <v>19191547.856993787</v>
      </c>
      <c r="R134" s="79">
        <f t="shared" ref="R134:R197" si="18">(S134+U134)*$B$10+(T134+V134)*$B$11</f>
        <v>1175655.9734737305</v>
      </c>
      <c r="S134" s="85">
        <f t="shared" ref="S134:S197" si="19">I134/(1-$B$10)*O134</f>
        <v>3393543.0864934758</v>
      </c>
      <c r="T134" s="85">
        <f t="shared" ref="T134:T197" si="20">K134/(1-$B$11)*O134</f>
        <v>129331.56071969941</v>
      </c>
      <c r="U134" s="85">
        <f t="shared" ref="U134:U197" si="21">J134/(1-$B$10)*P134</f>
        <v>15156959.455234867</v>
      </c>
      <c r="V134" s="85">
        <f t="shared" ref="V134:V197" si="22">L134/(1-$B$11)*P134</f>
        <v>1687369.7280194757</v>
      </c>
      <c r="W134" s="79">
        <f t="shared" ref="W134:W197" si="23">SUM(S134:V134)</f>
        <v>20367203.830467518</v>
      </c>
    </row>
    <row r="135" spans="4:23" x14ac:dyDescent="0.25">
      <c r="D135" s="77" t="s">
        <v>25</v>
      </c>
      <c r="E135" s="77" t="s">
        <v>162</v>
      </c>
      <c r="F135" s="82" t="s">
        <v>408</v>
      </c>
      <c r="G135" s="77" t="s">
        <v>407</v>
      </c>
      <c r="H135" s="77" t="s">
        <v>1598</v>
      </c>
      <c r="I135" s="83">
        <v>8702971.6433173008</v>
      </c>
      <c r="J135" s="83">
        <v>5393809.2317188047</v>
      </c>
      <c r="K135" s="83">
        <v>1003552.6576952745</v>
      </c>
      <c r="L135" s="83">
        <v>2156712.0835062577</v>
      </c>
      <c r="M135" s="83">
        <f t="shared" si="16"/>
        <v>9706524.3010125756</v>
      </c>
      <c r="N135" s="83">
        <f t="shared" si="16"/>
        <v>7550521.3152250629</v>
      </c>
      <c r="O135" s="84">
        <f>INDEX('CHIRP Payment Calc'!AO:AO,MATCH(G:G,'CHIRP Payment Calc'!A:A,0))</f>
        <v>0.41</v>
      </c>
      <c r="P135" s="84">
        <f>INDEX('CHIRP Payment Calc'!AN:AN,MATCH(G:G,'CHIRP Payment Calc'!A:A,0))</f>
        <v>1.89</v>
      </c>
      <c r="Q135" s="85">
        <f t="shared" si="17"/>
        <v>18250160.249190524</v>
      </c>
      <c r="R135" s="79">
        <f t="shared" si="18"/>
        <v>1126068.3645097946</v>
      </c>
      <c r="S135" s="85">
        <f t="shared" si="19"/>
        <v>3785908.0888701254</v>
      </c>
      <c r="T135" s="85">
        <f t="shared" si="20"/>
        <v>437719.77622878994</v>
      </c>
      <c r="U135" s="85">
        <f t="shared" si="21"/>
        <v>10816232.836019671</v>
      </c>
      <c r="V135" s="85">
        <f t="shared" si="22"/>
        <v>4336367.9125817316</v>
      </c>
      <c r="W135" s="79">
        <f t="shared" si="23"/>
        <v>19376228.613700315</v>
      </c>
    </row>
    <row r="136" spans="4:23" x14ac:dyDescent="0.25">
      <c r="D136" s="77" t="s">
        <v>25</v>
      </c>
      <c r="E136" s="77" t="s">
        <v>162</v>
      </c>
      <c r="F136" s="82" t="s">
        <v>465</v>
      </c>
      <c r="G136" s="77" t="s">
        <v>464</v>
      </c>
      <c r="H136" s="77" t="s">
        <v>1599</v>
      </c>
      <c r="I136" s="83">
        <v>2446832.5481428811</v>
      </c>
      <c r="J136" s="83">
        <v>1572608.4053986734</v>
      </c>
      <c r="K136" s="83">
        <v>1018574.8097501384</v>
      </c>
      <c r="L136" s="83">
        <v>1685837.3902789543</v>
      </c>
      <c r="M136" s="83">
        <f t="shared" si="16"/>
        <v>3465407.3578930194</v>
      </c>
      <c r="N136" s="83">
        <f t="shared" si="16"/>
        <v>3258445.7956776274</v>
      </c>
      <c r="O136" s="84">
        <f>INDEX('CHIRP Payment Calc'!AO:AO,MATCH(G:G,'CHIRP Payment Calc'!A:A,0))</f>
        <v>0.41</v>
      </c>
      <c r="P136" s="84">
        <f>INDEX('CHIRP Payment Calc'!AN:AN,MATCH(G:G,'CHIRP Payment Calc'!A:A,0))</f>
        <v>1.89</v>
      </c>
      <c r="Q136" s="85">
        <f t="shared" si="17"/>
        <v>7579279.5705668535</v>
      </c>
      <c r="R136" s="79">
        <f t="shared" si="18"/>
        <v>472565.81256075448</v>
      </c>
      <c r="S136" s="85">
        <f t="shared" si="19"/>
        <v>1064404.6098022081</v>
      </c>
      <c r="T136" s="85">
        <f t="shared" si="20"/>
        <v>444271.99148676253</v>
      </c>
      <c r="U136" s="85">
        <f t="shared" si="21"/>
        <v>3153559.5609586127</v>
      </c>
      <c r="V136" s="85">
        <f t="shared" si="22"/>
        <v>3389609.2208800251</v>
      </c>
      <c r="W136" s="79">
        <f t="shared" si="23"/>
        <v>8051845.3831276083</v>
      </c>
    </row>
    <row r="137" spans="4:23" x14ac:dyDescent="0.25">
      <c r="D137" s="77" t="s">
        <v>25</v>
      </c>
      <c r="E137" s="77" t="s">
        <v>162</v>
      </c>
      <c r="F137" s="82" t="s">
        <v>474</v>
      </c>
      <c r="G137" s="77" t="s">
        <v>473</v>
      </c>
      <c r="H137" s="77" t="s">
        <v>1600</v>
      </c>
      <c r="I137" s="83">
        <v>1849335.2283140502</v>
      </c>
      <c r="J137" s="83">
        <v>2633035.2968901517</v>
      </c>
      <c r="K137" s="83">
        <v>903026.00468665746</v>
      </c>
      <c r="L137" s="83">
        <v>1648916.9434501894</v>
      </c>
      <c r="M137" s="83">
        <f t="shared" si="16"/>
        <v>2752361.2330007078</v>
      </c>
      <c r="N137" s="83">
        <f t="shared" si="16"/>
        <v>4281952.2403403409</v>
      </c>
      <c r="O137" s="84">
        <f>INDEX('CHIRP Payment Calc'!AO:AO,MATCH(G:G,'CHIRP Payment Calc'!A:A,0))</f>
        <v>0.41</v>
      </c>
      <c r="P137" s="84">
        <f>INDEX('CHIRP Payment Calc'!AN:AN,MATCH(G:G,'CHIRP Payment Calc'!A:A,0))</f>
        <v>1.89</v>
      </c>
      <c r="Q137" s="85">
        <f t="shared" si="17"/>
        <v>9221357.8397735339</v>
      </c>
      <c r="R137" s="79">
        <f t="shared" si="18"/>
        <v>572415.06343740108</v>
      </c>
      <c r="S137" s="85">
        <f t="shared" si="19"/>
        <v>804485.35130902973</v>
      </c>
      <c r="T137" s="85">
        <f t="shared" si="20"/>
        <v>393873.04459737189</v>
      </c>
      <c r="U137" s="85">
        <f t="shared" si="21"/>
        <v>5280038.9507929832</v>
      </c>
      <c r="V137" s="85">
        <f t="shared" si="22"/>
        <v>3315375.5565115511</v>
      </c>
      <c r="W137" s="79">
        <f t="shared" si="23"/>
        <v>9793772.9032109361</v>
      </c>
    </row>
    <row r="138" spans="4:23" x14ac:dyDescent="0.25">
      <c r="D138" s="77" t="s">
        <v>25</v>
      </c>
      <c r="E138" s="77" t="s">
        <v>162</v>
      </c>
      <c r="F138" s="82" t="s">
        <v>506</v>
      </c>
      <c r="G138" s="77" t="s">
        <v>505</v>
      </c>
      <c r="H138" s="77" t="s">
        <v>1601</v>
      </c>
      <c r="I138" s="83">
        <v>3559108.4228555961</v>
      </c>
      <c r="J138" s="83">
        <v>1207422.727688744</v>
      </c>
      <c r="K138" s="83">
        <v>305351.11791199754</v>
      </c>
      <c r="L138" s="83">
        <v>483031.88502963324</v>
      </c>
      <c r="M138" s="83">
        <f t="shared" si="16"/>
        <v>3864459.5407675938</v>
      </c>
      <c r="N138" s="83">
        <f t="shared" si="16"/>
        <v>1690454.6127183773</v>
      </c>
      <c r="O138" s="84">
        <f>INDEX('CHIRP Payment Calc'!AO:AO,MATCH(G:G,'CHIRP Payment Calc'!A:A,0))</f>
        <v>0.41</v>
      </c>
      <c r="P138" s="84">
        <f>INDEX('CHIRP Payment Calc'!AN:AN,MATCH(G:G,'CHIRP Payment Calc'!A:A,0))</f>
        <v>1.89</v>
      </c>
      <c r="Q138" s="85">
        <f t="shared" si="17"/>
        <v>4779387.629752446</v>
      </c>
      <c r="R138" s="79">
        <f t="shared" si="18"/>
        <v>294510.08740983636</v>
      </c>
      <c r="S138" s="85">
        <f t="shared" si="19"/>
        <v>1548259.3669716651</v>
      </c>
      <c r="T138" s="85">
        <f t="shared" si="20"/>
        <v>133185.06206799892</v>
      </c>
      <c r="U138" s="85">
        <f t="shared" si="21"/>
        <v>2421250.8809885685</v>
      </c>
      <c r="V138" s="85">
        <f t="shared" si="22"/>
        <v>971202.4071340498</v>
      </c>
      <c r="W138" s="79">
        <f t="shared" si="23"/>
        <v>5073897.7171622822</v>
      </c>
    </row>
    <row r="139" spans="4:23" x14ac:dyDescent="0.25">
      <c r="D139" s="77" t="s">
        <v>25</v>
      </c>
      <c r="E139" s="77" t="s">
        <v>162</v>
      </c>
      <c r="F139" s="82" t="s">
        <v>306</v>
      </c>
      <c r="G139" s="77" t="s">
        <v>305</v>
      </c>
      <c r="H139" s="77" t="s">
        <v>1602</v>
      </c>
      <c r="I139" s="83">
        <v>7203284.9040410277</v>
      </c>
      <c r="J139" s="83">
        <v>5609175.3492720407</v>
      </c>
      <c r="K139" s="83">
        <v>1524573.1391693852</v>
      </c>
      <c r="L139" s="83">
        <v>3701846.7269355194</v>
      </c>
      <c r="M139" s="83">
        <f t="shared" si="16"/>
        <v>8727858.0432104133</v>
      </c>
      <c r="N139" s="83">
        <f t="shared" si="16"/>
        <v>9311022.0762075596</v>
      </c>
      <c r="O139" s="84">
        <f>INDEX('CHIRP Payment Calc'!AO:AO,MATCH(G:G,'CHIRP Payment Calc'!A:A,0))</f>
        <v>0.41</v>
      </c>
      <c r="P139" s="84">
        <f>INDEX('CHIRP Payment Calc'!AN:AN,MATCH(G:G,'CHIRP Payment Calc'!A:A,0))</f>
        <v>1.89</v>
      </c>
      <c r="Q139" s="85">
        <f t="shared" si="17"/>
        <v>21176253.521748558</v>
      </c>
      <c r="R139" s="79">
        <f t="shared" si="18"/>
        <v>1313426.7352592454</v>
      </c>
      <c r="S139" s="85">
        <f t="shared" si="19"/>
        <v>3133524.4675403936</v>
      </c>
      <c r="T139" s="85">
        <f t="shared" si="20"/>
        <v>664973.3904887744</v>
      </c>
      <c r="U139" s="85">
        <f t="shared" si="21"/>
        <v>11248107.596948706</v>
      </c>
      <c r="V139" s="85">
        <f t="shared" si="22"/>
        <v>7443074.8020299273</v>
      </c>
      <c r="W139" s="79">
        <f t="shared" si="23"/>
        <v>22489680.2570078</v>
      </c>
    </row>
    <row r="140" spans="4:23" x14ac:dyDescent="0.25">
      <c r="D140" s="77" t="s">
        <v>25</v>
      </c>
      <c r="E140" s="77" t="s">
        <v>162</v>
      </c>
      <c r="F140" s="82" t="s">
        <v>549</v>
      </c>
      <c r="G140" s="77" t="s">
        <v>548</v>
      </c>
      <c r="H140" s="77" t="s">
        <v>1603</v>
      </c>
      <c r="I140" s="83">
        <v>1756176.3963736966</v>
      </c>
      <c r="J140" s="83">
        <v>480232.95627169812</v>
      </c>
      <c r="K140" s="83">
        <v>505982.31203081767</v>
      </c>
      <c r="L140" s="83">
        <v>252056.15396688081</v>
      </c>
      <c r="M140" s="83">
        <f t="shared" si="16"/>
        <v>2262158.7084045145</v>
      </c>
      <c r="N140" s="83">
        <f t="shared" si="16"/>
        <v>732289.11023857887</v>
      </c>
      <c r="O140" s="84">
        <f>INDEX('CHIRP Payment Calc'!AO:AO,MATCH(G:G,'CHIRP Payment Calc'!A:A,0))</f>
        <v>0.41</v>
      </c>
      <c r="P140" s="84">
        <f>INDEX('CHIRP Payment Calc'!AN:AN,MATCH(G:G,'CHIRP Payment Calc'!A:A,0))</f>
        <v>1.89</v>
      </c>
      <c r="Q140" s="85">
        <f t="shared" si="17"/>
        <v>2311511.488796765</v>
      </c>
      <c r="R140" s="79">
        <f t="shared" si="18"/>
        <v>142950.27164827613</v>
      </c>
      <c r="S140" s="85">
        <f t="shared" si="19"/>
        <v>763960.02388670086</v>
      </c>
      <c r="T140" s="85">
        <f t="shared" si="20"/>
        <v>220694.41269429281</v>
      </c>
      <c r="U140" s="85">
        <f t="shared" si="21"/>
        <v>963013.56748382957</v>
      </c>
      <c r="V140" s="85">
        <f t="shared" si="22"/>
        <v>506793.75638021779</v>
      </c>
      <c r="W140" s="79">
        <f t="shared" si="23"/>
        <v>2454461.7604450411</v>
      </c>
    </row>
    <row r="141" spans="4:23" x14ac:dyDescent="0.25">
      <c r="D141" s="77" t="s">
        <v>25</v>
      </c>
      <c r="E141" s="77" t="s">
        <v>162</v>
      </c>
      <c r="F141" s="82" t="s">
        <v>160</v>
      </c>
      <c r="G141" s="77" t="s">
        <v>159</v>
      </c>
      <c r="H141" s="77" t="s">
        <v>1604</v>
      </c>
      <c r="I141" s="83">
        <v>30945285.764767103</v>
      </c>
      <c r="J141" s="83">
        <v>98394480.061760396</v>
      </c>
      <c r="K141" s="83">
        <v>9046884.0359657221</v>
      </c>
      <c r="L141" s="83">
        <v>23360113.028986931</v>
      </c>
      <c r="M141" s="83">
        <f t="shared" si="16"/>
        <v>39992169.800732821</v>
      </c>
      <c r="N141" s="83">
        <f t="shared" si="16"/>
        <v>121754593.09074733</v>
      </c>
      <c r="O141" s="84">
        <f>INDEX('CHIRP Payment Calc'!AO:AO,MATCH(G:G,'CHIRP Payment Calc'!A:A,0))</f>
        <v>0.41</v>
      </c>
      <c r="P141" s="84">
        <f>INDEX('CHIRP Payment Calc'!AN:AN,MATCH(G:G,'CHIRP Payment Calc'!A:A,0))</f>
        <v>1.89</v>
      </c>
      <c r="Q141" s="85">
        <f t="shared" si="17"/>
        <v>246512970.5598129</v>
      </c>
      <c r="R141" s="79">
        <f t="shared" si="18"/>
        <v>15174305.151483394</v>
      </c>
      <c r="S141" s="85">
        <f t="shared" si="19"/>
        <v>13461609.722604256</v>
      </c>
      <c r="T141" s="85">
        <f t="shared" si="20"/>
        <v>3945981.3348361128</v>
      </c>
      <c r="U141" s="85">
        <f t="shared" si="21"/>
        <v>197310946.75514814</v>
      </c>
      <c r="V141" s="85">
        <f t="shared" si="22"/>
        <v>46968737.898707762</v>
      </c>
      <c r="W141" s="79">
        <f t="shared" si="23"/>
        <v>261687275.71129626</v>
      </c>
    </row>
    <row r="142" spans="4:23" x14ac:dyDescent="0.25">
      <c r="D142" s="77" t="s">
        <v>26</v>
      </c>
      <c r="E142" s="77" t="s">
        <v>657</v>
      </c>
      <c r="F142" s="82" t="s">
        <v>786</v>
      </c>
      <c r="G142" s="77" t="s">
        <v>785</v>
      </c>
      <c r="H142" s="77" t="s">
        <v>1605</v>
      </c>
      <c r="I142" s="83">
        <v>0</v>
      </c>
      <c r="J142" s="83">
        <v>2274052.17568867</v>
      </c>
      <c r="K142" s="83">
        <v>0</v>
      </c>
      <c r="L142" s="83">
        <v>0</v>
      </c>
      <c r="M142" s="83">
        <f t="shared" si="16"/>
        <v>0</v>
      </c>
      <c r="N142" s="83">
        <f t="shared" si="16"/>
        <v>2274052.17568867</v>
      </c>
      <c r="O142" s="84">
        <f>INDEX('CHIRP Payment Calc'!AO:AO,MATCH(G:G,'CHIRP Payment Calc'!A:A,0))</f>
        <v>0</v>
      </c>
      <c r="P142" s="84">
        <f>INDEX('CHIRP Payment Calc'!AN:AN,MATCH(G:G,'CHIRP Payment Calc'!A:A,0))</f>
        <v>0.14000000000000001</v>
      </c>
      <c r="Q142" s="85">
        <f t="shared" si="17"/>
        <v>318367.30459641386</v>
      </c>
      <c r="R142" s="79">
        <f t="shared" si="18"/>
        <v>19422.939007208272</v>
      </c>
      <c r="S142" s="85">
        <f t="shared" si="19"/>
        <v>0</v>
      </c>
      <c r="T142" s="85">
        <f t="shared" si="20"/>
        <v>0</v>
      </c>
      <c r="U142" s="85">
        <f t="shared" si="21"/>
        <v>337790.24360362208</v>
      </c>
      <c r="V142" s="85">
        <f t="shared" si="22"/>
        <v>0</v>
      </c>
      <c r="W142" s="79">
        <f t="shared" si="23"/>
        <v>337790.24360362208</v>
      </c>
    </row>
    <row r="143" spans="4:23" x14ac:dyDescent="0.25">
      <c r="D143" s="77" t="s">
        <v>26</v>
      </c>
      <c r="E143" s="77" t="s">
        <v>621</v>
      </c>
      <c r="F143" s="82" t="s">
        <v>765</v>
      </c>
      <c r="G143" s="77" t="s">
        <v>764</v>
      </c>
      <c r="H143" s="77" t="s">
        <v>1606</v>
      </c>
      <c r="I143" s="83">
        <v>2031676.8068800729</v>
      </c>
      <c r="J143" s="83">
        <v>824510.04232993524</v>
      </c>
      <c r="K143" s="83">
        <v>617502.59993585094</v>
      </c>
      <c r="L143" s="83">
        <v>323341.30997332901</v>
      </c>
      <c r="M143" s="83">
        <f t="shared" si="16"/>
        <v>2649179.4068159238</v>
      </c>
      <c r="N143" s="83">
        <f t="shared" si="16"/>
        <v>1147851.3523032642</v>
      </c>
      <c r="O143" s="84">
        <f>INDEX('CHIRP Payment Calc'!AO:AO,MATCH(G:G,'CHIRP Payment Calc'!A:A,0))</f>
        <v>0.11</v>
      </c>
      <c r="P143" s="84">
        <f>INDEX('CHIRP Payment Calc'!AN:AN,MATCH(G:G,'CHIRP Payment Calc'!A:A,0))</f>
        <v>0</v>
      </c>
      <c r="Q143" s="85">
        <f t="shared" si="17"/>
        <v>291409.73474975163</v>
      </c>
      <c r="R143" s="79">
        <f t="shared" si="18"/>
        <v>17969.986317745286</v>
      </c>
      <c r="S143" s="85">
        <f t="shared" si="19"/>
        <v>237118.7785218122</v>
      </c>
      <c r="T143" s="85">
        <f t="shared" si="20"/>
        <v>72260.942545684695</v>
      </c>
      <c r="U143" s="85">
        <f t="shared" si="21"/>
        <v>0</v>
      </c>
      <c r="V143" s="85">
        <f t="shared" si="22"/>
        <v>0</v>
      </c>
      <c r="W143" s="79">
        <f t="shared" si="23"/>
        <v>309379.72106749692</v>
      </c>
    </row>
    <row r="144" spans="4:23" x14ac:dyDescent="0.25">
      <c r="D144" s="77" t="s">
        <v>26</v>
      </c>
      <c r="E144" s="77" t="s">
        <v>621</v>
      </c>
      <c r="F144" s="82" t="s">
        <v>619</v>
      </c>
      <c r="G144" s="77" t="s">
        <v>618</v>
      </c>
      <c r="H144" s="77" t="s">
        <v>1607</v>
      </c>
      <c r="I144" s="83">
        <v>3090328.7807301101</v>
      </c>
      <c r="J144" s="83">
        <v>5933118.0709577324</v>
      </c>
      <c r="K144" s="83">
        <v>531336.794878716</v>
      </c>
      <c r="L144" s="83">
        <v>1590232.3993364258</v>
      </c>
      <c r="M144" s="83">
        <f t="shared" si="16"/>
        <v>3621665.5756088262</v>
      </c>
      <c r="N144" s="83">
        <f t="shared" si="16"/>
        <v>7523350.470294158</v>
      </c>
      <c r="O144" s="84">
        <f>INDEX('CHIRP Payment Calc'!AO:AO,MATCH(G:G,'CHIRP Payment Calc'!A:A,0))</f>
        <v>0.84</v>
      </c>
      <c r="P144" s="84">
        <f>INDEX('CHIRP Payment Calc'!AN:AN,MATCH(G:G,'CHIRP Payment Calc'!A:A,0))</f>
        <v>0.32</v>
      </c>
      <c r="Q144" s="85">
        <f t="shared" si="17"/>
        <v>5449671.2340055443</v>
      </c>
      <c r="R144" s="79">
        <f t="shared" si="18"/>
        <v>335168.71537526289</v>
      </c>
      <c r="S144" s="85">
        <f t="shared" si="19"/>
        <v>2754245.2793774987</v>
      </c>
      <c r="T144" s="85">
        <f t="shared" si="20"/>
        <v>474811.60393417178</v>
      </c>
      <c r="U144" s="85">
        <f t="shared" si="21"/>
        <v>2014427.3556567368</v>
      </c>
      <c r="V144" s="85">
        <f t="shared" si="22"/>
        <v>541355.71041240031</v>
      </c>
      <c r="W144" s="79">
        <f t="shared" si="23"/>
        <v>5784839.9493808076</v>
      </c>
    </row>
    <row r="145" spans="4:23" x14ac:dyDescent="0.25">
      <c r="D145" s="77" t="s">
        <v>26</v>
      </c>
      <c r="E145" s="77" t="s">
        <v>702</v>
      </c>
      <c r="F145" s="82" t="s">
        <v>1328</v>
      </c>
      <c r="G145" s="77" t="s">
        <v>1327</v>
      </c>
      <c r="H145" s="77" t="s">
        <v>1608</v>
      </c>
      <c r="I145" s="83">
        <v>0</v>
      </c>
      <c r="J145" s="83">
        <v>3696.5249577577038</v>
      </c>
      <c r="K145" s="83">
        <v>0</v>
      </c>
      <c r="L145" s="83">
        <v>0</v>
      </c>
      <c r="M145" s="83">
        <f t="shared" si="16"/>
        <v>0</v>
      </c>
      <c r="N145" s="83">
        <f t="shared" si="16"/>
        <v>3696.5249577577038</v>
      </c>
      <c r="O145" s="84">
        <f>INDEX('CHIRP Payment Calc'!AO:AO,MATCH(G:G,'CHIRP Payment Calc'!A:A,0))</f>
        <v>0</v>
      </c>
      <c r="P145" s="84">
        <f>INDEX('CHIRP Payment Calc'!AN:AN,MATCH(G:G,'CHIRP Payment Calc'!A:A,0))</f>
        <v>0.1</v>
      </c>
      <c r="Q145" s="85">
        <f t="shared" si="17"/>
        <v>369.65249577577038</v>
      </c>
      <c r="R145" s="79">
        <f t="shared" si="18"/>
        <v>22.55174377411862</v>
      </c>
      <c r="S145" s="85">
        <f t="shared" si="19"/>
        <v>0</v>
      </c>
      <c r="T145" s="85">
        <f t="shared" si="20"/>
        <v>0</v>
      </c>
      <c r="U145" s="85">
        <f t="shared" si="21"/>
        <v>392.20423954988905</v>
      </c>
      <c r="V145" s="85">
        <f t="shared" si="22"/>
        <v>0</v>
      </c>
      <c r="W145" s="79">
        <f t="shared" si="23"/>
        <v>392.20423954988905</v>
      </c>
    </row>
    <row r="146" spans="4:23" x14ac:dyDescent="0.25">
      <c r="D146" s="77" t="s">
        <v>26</v>
      </c>
      <c r="E146" s="77" t="s">
        <v>162</v>
      </c>
      <c r="F146" s="82" t="s">
        <v>330</v>
      </c>
      <c r="G146" s="77" t="s">
        <v>329</v>
      </c>
      <c r="H146" s="77" t="s">
        <v>1609</v>
      </c>
      <c r="I146" s="83">
        <v>3746834.9586361917</v>
      </c>
      <c r="J146" s="83">
        <v>8797374.0589915123</v>
      </c>
      <c r="K146" s="83">
        <v>641379.51017217489</v>
      </c>
      <c r="L146" s="83">
        <v>1814458.2934876226</v>
      </c>
      <c r="M146" s="83">
        <f t="shared" si="16"/>
        <v>4388214.4688083669</v>
      </c>
      <c r="N146" s="83">
        <f t="shared" si="16"/>
        <v>10611832.352479136</v>
      </c>
      <c r="O146" s="84">
        <f>INDEX('CHIRP Payment Calc'!AO:AO,MATCH(G:G,'CHIRP Payment Calc'!A:A,0))</f>
        <v>0.99</v>
      </c>
      <c r="P146" s="84">
        <f>INDEX('CHIRP Payment Calc'!AN:AN,MATCH(G:G,'CHIRP Payment Calc'!A:A,0))</f>
        <v>1.44</v>
      </c>
      <c r="Q146" s="85">
        <f t="shared" si="17"/>
        <v>19625370.911690235</v>
      </c>
      <c r="R146" s="79">
        <f t="shared" si="18"/>
        <v>1206468.4936182506</v>
      </c>
      <c r="S146" s="85">
        <f t="shared" si="19"/>
        <v>3935667.4897080422</v>
      </c>
      <c r="T146" s="85">
        <f t="shared" si="20"/>
        <v>675495.44156431197</v>
      </c>
      <c r="U146" s="85">
        <f t="shared" si="21"/>
        <v>13441080.790395521</v>
      </c>
      <c r="V146" s="85">
        <f t="shared" si="22"/>
        <v>2779595.6836406132</v>
      </c>
      <c r="W146" s="79">
        <f t="shared" si="23"/>
        <v>20831839.405308489</v>
      </c>
    </row>
    <row r="147" spans="4:23" x14ac:dyDescent="0.25">
      <c r="D147" s="77" t="s">
        <v>26</v>
      </c>
      <c r="E147" s="77" t="s">
        <v>162</v>
      </c>
      <c r="F147" s="82" t="s">
        <v>188</v>
      </c>
      <c r="G147" s="77" t="s">
        <v>187</v>
      </c>
      <c r="H147" s="77" t="s">
        <v>1610</v>
      </c>
      <c r="I147" s="83">
        <v>16248971.291184759</v>
      </c>
      <c r="J147" s="83">
        <v>46818908.337186031</v>
      </c>
      <c r="K147" s="83">
        <v>5628655.5398045592</v>
      </c>
      <c r="L147" s="83">
        <v>7338684.3739947295</v>
      </c>
      <c r="M147" s="83">
        <f t="shared" si="16"/>
        <v>21877626.830989316</v>
      </c>
      <c r="N147" s="83">
        <f t="shared" si="16"/>
        <v>54157592.711180761</v>
      </c>
      <c r="O147" s="84">
        <f>INDEX('CHIRP Payment Calc'!AO:AO,MATCH(G:G,'CHIRP Payment Calc'!A:A,0))</f>
        <v>0.57999999999999996</v>
      </c>
      <c r="P147" s="84">
        <f>INDEX('CHIRP Payment Calc'!AN:AN,MATCH(G:G,'CHIRP Payment Calc'!A:A,0))</f>
        <v>0.99</v>
      </c>
      <c r="Q147" s="85">
        <f t="shared" si="17"/>
        <v>66305040.34604276</v>
      </c>
      <c r="R147" s="79">
        <f t="shared" si="18"/>
        <v>4074848.7217810997</v>
      </c>
      <c r="S147" s="85">
        <f t="shared" si="19"/>
        <v>9999366.9484213889</v>
      </c>
      <c r="T147" s="85">
        <f t="shared" si="20"/>
        <v>3473000.2266879193</v>
      </c>
      <c r="U147" s="85">
        <f t="shared" si="21"/>
        <v>49178481.966911592</v>
      </c>
      <c r="V147" s="85">
        <f t="shared" si="22"/>
        <v>7729039.9258029601</v>
      </c>
      <c r="W147" s="79">
        <f t="shared" si="23"/>
        <v>70379889.067823857</v>
      </c>
    </row>
    <row r="148" spans="4:23" x14ac:dyDescent="0.25">
      <c r="D148" s="77" t="s">
        <v>26</v>
      </c>
      <c r="E148" s="77" t="s">
        <v>162</v>
      </c>
      <c r="F148" s="82" t="s">
        <v>246</v>
      </c>
      <c r="G148" s="77" t="s">
        <v>245</v>
      </c>
      <c r="H148" s="77" t="s">
        <v>1611</v>
      </c>
      <c r="I148" s="83">
        <v>5970974.6526906174</v>
      </c>
      <c r="J148" s="83">
        <v>13315682.185387667</v>
      </c>
      <c r="K148" s="83">
        <v>1677475.8716287245</v>
      </c>
      <c r="L148" s="83">
        <v>5744000.3688066639</v>
      </c>
      <c r="M148" s="83">
        <f t="shared" si="16"/>
        <v>7648450.5243193414</v>
      </c>
      <c r="N148" s="83">
        <f t="shared" si="16"/>
        <v>19059682.554194331</v>
      </c>
      <c r="O148" s="84">
        <f>INDEX('CHIRP Payment Calc'!AO:AO,MATCH(G:G,'CHIRP Payment Calc'!A:A,0))</f>
        <v>1.0899999999999999</v>
      </c>
      <c r="P148" s="84">
        <f>INDEX('CHIRP Payment Calc'!AN:AN,MATCH(G:G,'CHIRP Payment Calc'!A:A,0))</f>
        <v>1.7</v>
      </c>
      <c r="Q148" s="85">
        <f t="shared" si="17"/>
        <v>40738271.413638443</v>
      </c>
      <c r="R148" s="79">
        <f t="shared" si="18"/>
        <v>2518072.9084313726</v>
      </c>
      <c r="S148" s="85">
        <f t="shared" si="19"/>
        <v>6905424.2667721715</v>
      </c>
      <c r="T148" s="85">
        <f t="shared" si="20"/>
        <v>1945158.1915694783</v>
      </c>
      <c r="U148" s="85">
        <f t="shared" si="21"/>
        <v>24017676.090354413</v>
      </c>
      <c r="V148" s="85">
        <f t="shared" si="22"/>
        <v>10388085.773373755</v>
      </c>
      <c r="W148" s="79">
        <f t="shared" si="23"/>
        <v>43256344.322069816</v>
      </c>
    </row>
    <row r="149" spans="4:23" x14ac:dyDescent="0.25">
      <c r="D149" s="77" t="s">
        <v>26</v>
      </c>
      <c r="E149" s="77" t="s">
        <v>162</v>
      </c>
      <c r="F149" s="82" t="s">
        <v>318</v>
      </c>
      <c r="G149" s="77" t="s">
        <v>317</v>
      </c>
      <c r="H149" s="77" t="s">
        <v>1612</v>
      </c>
      <c r="I149" s="83">
        <v>4869410.3742493037</v>
      </c>
      <c r="J149" s="83">
        <v>8109586.3323216215</v>
      </c>
      <c r="K149" s="83">
        <v>1463719.6079841712</v>
      </c>
      <c r="L149" s="83">
        <v>2890578.9111880064</v>
      </c>
      <c r="M149" s="83">
        <f t="shared" si="16"/>
        <v>6333129.982233475</v>
      </c>
      <c r="N149" s="83">
        <f t="shared" si="16"/>
        <v>11000165.243509628</v>
      </c>
      <c r="O149" s="84">
        <f>INDEX('CHIRP Payment Calc'!AO:AO,MATCH(G:G,'CHIRP Payment Calc'!A:A,0))</f>
        <v>0.87999999999999989</v>
      </c>
      <c r="P149" s="84">
        <f>INDEX('CHIRP Payment Calc'!AN:AN,MATCH(G:G,'CHIRP Payment Calc'!A:A,0))</f>
        <v>1.47</v>
      </c>
      <c r="Q149" s="85">
        <f t="shared" si="17"/>
        <v>21743397.29232461</v>
      </c>
      <c r="R149" s="79">
        <f t="shared" si="18"/>
        <v>1342145.362928299</v>
      </c>
      <c r="S149" s="85">
        <f t="shared" si="19"/>
        <v>4546505.1770179169</v>
      </c>
      <c r="T149" s="85">
        <f t="shared" si="20"/>
        <v>1370290.6968362455</v>
      </c>
      <c r="U149" s="85">
        <f t="shared" si="21"/>
        <v>12648373.377732398</v>
      </c>
      <c r="V149" s="85">
        <f t="shared" si="22"/>
        <v>4520373.4036663501</v>
      </c>
      <c r="W149" s="79">
        <f t="shared" si="23"/>
        <v>23085542.655252911</v>
      </c>
    </row>
    <row r="150" spans="4:23" x14ac:dyDescent="0.25">
      <c r="D150" s="77" t="s">
        <v>26</v>
      </c>
      <c r="E150" s="77" t="s">
        <v>162</v>
      </c>
      <c r="F150" s="82" t="s">
        <v>351</v>
      </c>
      <c r="G150" s="77" t="s">
        <v>350</v>
      </c>
      <c r="H150" s="77" t="s">
        <v>1613</v>
      </c>
      <c r="I150" s="83">
        <v>5734771.0173647413</v>
      </c>
      <c r="J150" s="83">
        <v>4234273.4651267407</v>
      </c>
      <c r="K150" s="83">
        <v>839761.71443841595</v>
      </c>
      <c r="L150" s="83">
        <v>1578650.3557675548</v>
      </c>
      <c r="M150" s="83">
        <f t="shared" si="16"/>
        <v>6574532.7318031574</v>
      </c>
      <c r="N150" s="83">
        <f t="shared" si="16"/>
        <v>5812923.8208942953</v>
      </c>
      <c r="O150" s="84">
        <f>INDEX('CHIRP Payment Calc'!AO:AO,MATCH(G:G,'CHIRP Payment Calc'!A:A,0))</f>
        <v>0.57999999999999996</v>
      </c>
      <c r="P150" s="84">
        <f>INDEX('CHIRP Payment Calc'!AN:AN,MATCH(G:G,'CHIRP Payment Calc'!A:A,0))</f>
        <v>1.07</v>
      </c>
      <c r="Q150" s="85">
        <f t="shared" si="17"/>
        <v>10033057.472802728</v>
      </c>
      <c r="R150" s="79">
        <f t="shared" si="18"/>
        <v>618237.26010790828</v>
      </c>
      <c r="S150" s="85">
        <f t="shared" si="19"/>
        <v>3529089.8568398403</v>
      </c>
      <c r="T150" s="85">
        <f t="shared" si="20"/>
        <v>518150.84507902258</v>
      </c>
      <c r="U150" s="85">
        <f t="shared" si="21"/>
        <v>4807079.6898521092</v>
      </c>
      <c r="V150" s="85">
        <f t="shared" si="22"/>
        <v>1796974.3411396637</v>
      </c>
      <c r="W150" s="79">
        <f t="shared" si="23"/>
        <v>10651294.732910635</v>
      </c>
    </row>
    <row r="151" spans="4:23" x14ac:dyDescent="0.25">
      <c r="D151" s="77" t="s">
        <v>26</v>
      </c>
      <c r="E151" s="77" t="s">
        <v>162</v>
      </c>
      <c r="F151" s="82" t="s">
        <v>771</v>
      </c>
      <c r="G151" s="77" t="s">
        <v>770</v>
      </c>
      <c r="H151" s="77" t="s">
        <v>1614</v>
      </c>
      <c r="I151" s="83">
        <v>485575.35872766224</v>
      </c>
      <c r="J151" s="83">
        <v>117531.40807174251</v>
      </c>
      <c r="K151" s="83">
        <v>110924.28274828287</v>
      </c>
      <c r="L151" s="83">
        <v>107745.51830326855</v>
      </c>
      <c r="M151" s="83">
        <f t="shared" si="16"/>
        <v>596499.64147594513</v>
      </c>
      <c r="N151" s="83">
        <f t="shared" si="16"/>
        <v>225276.92637501104</v>
      </c>
      <c r="O151" s="84">
        <f>INDEX('CHIRP Payment Calc'!AO:AO,MATCH(G:G,'CHIRP Payment Calc'!A:A,0))</f>
        <v>0.71</v>
      </c>
      <c r="P151" s="84">
        <f>INDEX('CHIRP Payment Calc'!AN:AN,MATCH(G:G,'CHIRP Payment Calc'!A:A,0))</f>
        <v>0.99</v>
      </c>
      <c r="Q151" s="85">
        <f t="shared" si="17"/>
        <v>646538.90255918191</v>
      </c>
      <c r="R151" s="79">
        <f t="shared" si="18"/>
        <v>39967.253731026103</v>
      </c>
      <c r="S151" s="85">
        <f t="shared" si="19"/>
        <v>365791.51691951213</v>
      </c>
      <c r="T151" s="85">
        <f t="shared" si="20"/>
        <v>83783.234841788129</v>
      </c>
      <c r="U151" s="85">
        <f t="shared" si="21"/>
        <v>123454.74163503989</v>
      </c>
      <c r="V151" s="85">
        <f t="shared" si="22"/>
        <v>113476.66289386795</v>
      </c>
      <c r="W151" s="79">
        <f t="shared" si="23"/>
        <v>686506.15629020811</v>
      </c>
    </row>
    <row r="152" spans="4:23" x14ac:dyDescent="0.25">
      <c r="D152" s="77" t="s">
        <v>26</v>
      </c>
      <c r="E152" s="77" t="s">
        <v>162</v>
      </c>
      <c r="F152" s="82" t="s">
        <v>300</v>
      </c>
      <c r="G152" s="77" t="s">
        <v>299</v>
      </c>
      <c r="H152" s="77" t="s">
        <v>1615</v>
      </c>
      <c r="I152" s="83">
        <v>7954893.2079623574</v>
      </c>
      <c r="J152" s="83">
        <v>6954930.8253438435</v>
      </c>
      <c r="K152" s="83">
        <v>1395350.5127248834</v>
      </c>
      <c r="L152" s="83">
        <v>1525705.9459287974</v>
      </c>
      <c r="M152" s="83">
        <f t="shared" si="16"/>
        <v>9350243.7206872404</v>
      </c>
      <c r="N152" s="83">
        <f t="shared" si="16"/>
        <v>8480636.7712726407</v>
      </c>
      <c r="O152" s="84">
        <f>INDEX('CHIRP Payment Calc'!AO:AO,MATCH(G:G,'CHIRP Payment Calc'!A:A,0))</f>
        <v>0.74</v>
      </c>
      <c r="P152" s="84">
        <f>INDEX('CHIRP Payment Calc'!AN:AN,MATCH(G:G,'CHIRP Payment Calc'!A:A,0))</f>
        <v>1</v>
      </c>
      <c r="Q152" s="85">
        <f t="shared" si="17"/>
        <v>15399817.124581199</v>
      </c>
      <c r="R152" s="79">
        <f t="shared" si="18"/>
        <v>946730.37857325678</v>
      </c>
      <c r="S152" s="85">
        <f t="shared" si="19"/>
        <v>6245751.6964372881</v>
      </c>
      <c r="T152" s="85">
        <f t="shared" si="20"/>
        <v>1098467.4249110785</v>
      </c>
      <c r="U152" s="85">
        <f t="shared" si="21"/>
        <v>7379236.9499669429</v>
      </c>
      <c r="V152" s="85">
        <f t="shared" si="22"/>
        <v>1623091.4318391462</v>
      </c>
      <c r="W152" s="79">
        <f t="shared" si="23"/>
        <v>16346547.503154455</v>
      </c>
    </row>
    <row r="153" spans="4:23" x14ac:dyDescent="0.25">
      <c r="D153" s="77" t="s">
        <v>26</v>
      </c>
      <c r="E153" s="77" t="s">
        <v>162</v>
      </c>
      <c r="F153" s="82" t="s">
        <v>282</v>
      </c>
      <c r="G153" s="77" t="s">
        <v>281</v>
      </c>
      <c r="H153" s="77" t="s">
        <v>1616</v>
      </c>
      <c r="I153" s="83">
        <v>6454012.3316318905</v>
      </c>
      <c r="J153" s="83">
        <v>8775328.744951874</v>
      </c>
      <c r="K153" s="83">
        <v>4269523.428119963</v>
      </c>
      <c r="L153" s="83">
        <v>3147373.6286857026</v>
      </c>
      <c r="M153" s="83">
        <f t="shared" si="16"/>
        <v>10723535.759751853</v>
      </c>
      <c r="N153" s="83">
        <f t="shared" si="16"/>
        <v>11922702.373637576</v>
      </c>
      <c r="O153" s="84">
        <f>INDEX('CHIRP Payment Calc'!AO:AO,MATCH(G:G,'CHIRP Payment Calc'!A:A,0))</f>
        <v>1</v>
      </c>
      <c r="P153" s="84">
        <f>INDEX('CHIRP Payment Calc'!AN:AN,MATCH(G:G,'CHIRP Payment Calc'!A:A,0))</f>
        <v>1.88</v>
      </c>
      <c r="Q153" s="85">
        <f t="shared" si="17"/>
        <v>33138216.222190492</v>
      </c>
      <c r="R153" s="79">
        <f t="shared" si="18"/>
        <v>2050439.6991190463</v>
      </c>
      <c r="S153" s="85">
        <f t="shared" si="19"/>
        <v>6847758.4420497511</v>
      </c>
      <c r="T153" s="85">
        <f t="shared" si="20"/>
        <v>4542046.2001276202</v>
      </c>
      <c r="U153" s="85">
        <f t="shared" si="21"/>
        <v>17504104.021760765</v>
      </c>
      <c r="V153" s="85">
        <f t="shared" si="22"/>
        <v>6294747.2573714051</v>
      </c>
      <c r="W153" s="79">
        <f t="shared" si="23"/>
        <v>35188655.921309538</v>
      </c>
    </row>
    <row r="154" spans="4:23" x14ac:dyDescent="0.25">
      <c r="D154" s="77" t="s">
        <v>26</v>
      </c>
      <c r="E154" s="77" t="s">
        <v>162</v>
      </c>
      <c r="F154" s="82" t="s">
        <v>264</v>
      </c>
      <c r="G154" s="77" t="s">
        <v>263</v>
      </c>
      <c r="H154" s="77" t="s">
        <v>1617</v>
      </c>
      <c r="I154" s="83">
        <v>7621704.4605899928</v>
      </c>
      <c r="J154" s="83">
        <v>13030708.250237817</v>
      </c>
      <c r="K154" s="83">
        <v>910201.93768828071</v>
      </c>
      <c r="L154" s="83">
        <v>3106343.3305430077</v>
      </c>
      <c r="M154" s="83">
        <f t="shared" si="16"/>
        <v>8531906.3982782736</v>
      </c>
      <c r="N154" s="83">
        <f t="shared" si="16"/>
        <v>16137051.580780825</v>
      </c>
      <c r="O154" s="84">
        <f>INDEX('CHIRP Payment Calc'!AO:AO,MATCH(G:G,'CHIRP Payment Calc'!A:A,0))</f>
        <v>0.67999999999999994</v>
      </c>
      <c r="P154" s="84">
        <f>INDEX('CHIRP Payment Calc'!AN:AN,MATCH(G:G,'CHIRP Payment Calc'!A:A,0))</f>
        <v>1.02</v>
      </c>
      <c r="Q154" s="85">
        <f t="shared" si="17"/>
        <v>22261488.963225666</v>
      </c>
      <c r="R154" s="79">
        <f t="shared" si="18"/>
        <v>1368815.3927979032</v>
      </c>
      <c r="S154" s="85">
        <f t="shared" si="19"/>
        <v>5498948.5763407899</v>
      </c>
      <c r="T154" s="85">
        <f t="shared" si="20"/>
        <v>658443.95492343709</v>
      </c>
      <c r="U154" s="85">
        <f t="shared" si="21"/>
        <v>14102198.849063739</v>
      </c>
      <c r="V154" s="85">
        <f t="shared" si="22"/>
        <v>3370712.9756956045</v>
      </c>
      <c r="W154" s="79">
        <f t="shared" si="23"/>
        <v>23630304.356023572</v>
      </c>
    </row>
    <row r="155" spans="4:23" x14ac:dyDescent="0.25">
      <c r="D155" s="77" t="s">
        <v>26</v>
      </c>
      <c r="E155" s="77" t="s">
        <v>162</v>
      </c>
      <c r="F155" s="82" t="s">
        <v>210</v>
      </c>
      <c r="G155" s="77" t="s">
        <v>209</v>
      </c>
      <c r="H155" s="77" t="s">
        <v>1618</v>
      </c>
      <c r="I155" s="83">
        <v>18261964.963682383</v>
      </c>
      <c r="J155" s="83">
        <v>16600516.003480203</v>
      </c>
      <c r="K155" s="83">
        <v>2680612.8973944248</v>
      </c>
      <c r="L155" s="83">
        <v>5302785.7501797015</v>
      </c>
      <c r="M155" s="83">
        <f t="shared" si="16"/>
        <v>20942577.861076809</v>
      </c>
      <c r="N155" s="83">
        <f t="shared" si="16"/>
        <v>21903301.753659904</v>
      </c>
      <c r="O155" s="84">
        <f>INDEX('CHIRP Payment Calc'!AO:AO,MATCH(G:G,'CHIRP Payment Calc'!A:A,0))</f>
        <v>1.04</v>
      </c>
      <c r="P155" s="84">
        <f>INDEX('CHIRP Payment Calc'!AN:AN,MATCH(G:G,'CHIRP Payment Calc'!A:A,0))</f>
        <v>1.79</v>
      </c>
      <c r="Q155" s="85">
        <f t="shared" si="17"/>
        <v>60987191.114571109</v>
      </c>
      <c r="R155" s="79">
        <f t="shared" si="18"/>
        <v>3755355.5386961438</v>
      </c>
      <c r="S155" s="85">
        <f t="shared" si="19"/>
        <v>20151133.753028836</v>
      </c>
      <c r="T155" s="85">
        <f t="shared" si="20"/>
        <v>2965784.4822236192</v>
      </c>
      <c r="U155" s="85">
        <f t="shared" si="21"/>
        <v>31527770.44692792</v>
      </c>
      <c r="V155" s="85">
        <f t="shared" si="22"/>
        <v>10097857.971086878</v>
      </c>
      <c r="W155" s="79">
        <f t="shared" si="23"/>
        <v>64742546.653267249</v>
      </c>
    </row>
    <row r="156" spans="4:23" x14ac:dyDescent="0.25">
      <c r="D156" s="77" t="s">
        <v>26</v>
      </c>
      <c r="E156" s="77" t="s">
        <v>162</v>
      </c>
      <c r="F156" s="82" t="s">
        <v>405</v>
      </c>
      <c r="G156" s="77" t="s">
        <v>404</v>
      </c>
      <c r="H156" s="77" t="s">
        <v>1619</v>
      </c>
      <c r="I156" s="83">
        <v>3266188.1415771372</v>
      </c>
      <c r="J156" s="83">
        <v>5366906.5665335264</v>
      </c>
      <c r="K156" s="83">
        <v>586234.47646386863</v>
      </c>
      <c r="L156" s="83">
        <v>1805907.1358831523</v>
      </c>
      <c r="M156" s="83">
        <f t="shared" si="16"/>
        <v>3852422.6180410059</v>
      </c>
      <c r="N156" s="83">
        <f t="shared" si="16"/>
        <v>7172813.7024166789</v>
      </c>
      <c r="O156" s="84">
        <f>INDEX('CHIRP Payment Calc'!AO:AO,MATCH(G:G,'CHIRP Payment Calc'!A:A,0))</f>
        <v>0.76</v>
      </c>
      <c r="P156" s="84">
        <f>INDEX('CHIRP Payment Calc'!AN:AN,MATCH(G:G,'CHIRP Payment Calc'!A:A,0))</f>
        <v>0.81</v>
      </c>
      <c r="Q156" s="85">
        <f t="shared" si="17"/>
        <v>8737820.2886686753</v>
      </c>
      <c r="R156" s="79">
        <f t="shared" si="18"/>
        <v>538461.53175459849</v>
      </c>
      <c r="S156" s="85">
        <f t="shared" si="19"/>
        <v>2633743.2229163121</v>
      </c>
      <c r="T156" s="85">
        <f t="shared" si="20"/>
        <v>473976.81075802154</v>
      </c>
      <c r="U156" s="85">
        <f t="shared" si="21"/>
        <v>4612407.7654028181</v>
      </c>
      <c r="V156" s="85">
        <f t="shared" si="22"/>
        <v>1556154.0213461206</v>
      </c>
      <c r="W156" s="79">
        <f t="shared" si="23"/>
        <v>9276281.8204232715</v>
      </c>
    </row>
    <row r="157" spans="4:23" x14ac:dyDescent="0.25">
      <c r="D157" s="77" t="s">
        <v>26</v>
      </c>
      <c r="E157" s="77" t="s">
        <v>162</v>
      </c>
      <c r="F157" s="82" t="s">
        <v>497</v>
      </c>
      <c r="G157" s="77" t="s">
        <v>496</v>
      </c>
      <c r="H157" s="77" t="s">
        <v>1620</v>
      </c>
      <c r="I157" s="83">
        <v>1642948.12062366</v>
      </c>
      <c r="J157" s="83">
        <v>2235008.5965623693</v>
      </c>
      <c r="K157" s="83">
        <v>439638.74889811245</v>
      </c>
      <c r="L157" s="83">
        <v>1167766.7169256303</v>
      </c>
      <c r="M157" s="83">
        <f t="shared" si="16"/>
        <v>2082586.8695217725</v>
      </c>
      <c r="N157" s="83">
        <f t="shared" si="16"/>
        <v>3402775.3134879996</v>
      </c>
      <c r="O157" s="84">
        <f>INDEX('CHIRP Payment Calc'!AO:AO,MATCH(G:G,'CHIRP Payment Calc'!A:A,0))</f>
        <v>1.06</v>
      </c>
      <c r="P157" s="84">
        <f>INDEX('CHIRP Payment Calc'!AN:AN,MATCH(G:G,'CHIRP Payment Calc'!A:A,0))</f>
        <v>0.75</v>
      </c>
      <c r="Q157" s="85">
        <f t="shared" si="17"/>
        <v>4759623.5668090787</v>
      </c>
      <c r="R157" s="79">
        <f t="shared" si="18"/>
        <v>294161.3624525608</v>
      </c>
      <c r="S157" s="85">
        <f t="shared" si="19"/>
        <v>1847771.8916297927</v>
      </c>
      <c r="T157" s="85">
        <f t="shared" si="20"/>
        <v>495762.8445021268</v>
      </c>
      <c r="U157" s="85">
        <f t="shared" si="21"/>
        <v>1778521.4296252273</v>
      </c>
      <c r="V157" s="85">
        <f t="shared" si="22"/>
        <v>931728.76350449235</v>
      </c>
      <c r="W157" s="79">
        <f t="shared" si="23"/>
        <v>5053784.9292616388</v>
      </c>
    </row>
    <row r="158" spans="4:23" x14ac:dyDescent="0.25">
      <c r="D158" s="77" t="s">
        <v>27</v>
      </c>
      <c r="E158" s="77" t="s">
        <v>621</v>
      </c>
      <c r="F158" s="82" t="s">
        <v>1129</v>
      </c>
      <c r="G158" s="77" t="s">
        <v>1128</v>
      </c>
      <c r="H158" s="77" t="s">
        <v>1621</v>
      </c>
      <c r="I158" s="83">
        <v>328522.55412289279</v>
      </c>
      <c r="J158" s="83">
        <v>2681.6390041158306</v>
      </c>
      <c r="K158" s="83">
        <v>150668.96240760171</v>
      </c>
      <c r="L158" s="83">
        <v>28501.174919045363</v>
      </c>
      <c r="M158" s="83">
        <f t="shared" si="16"/>
        <v>479191.5165304945</v>
      </c>
      <c r="N158" s="83">
        <f t="shared" si="16"/>
        <v>31182.813923161193</v>
      </c>
      <c r="O158" s="84">
        <f>INDEX('CHIRP Payment Calc'!AO:AO,MATCH(G:G,'CHIRP Payment Calc'!A:A,0))</f>
        <v>0.25</v>
      </c>
      <c r="P158" s="84">
        <f>INDEX('CHIRP Payment Calc'!AN:AN,MATCH(G:G,'CHIRP Payment Calc'!A:A,0))</f>
        <v>0</v>
      </c>
      <c r="Q158" s="85">
        <f t="shared" si="17"/>
        <v>119797.87913262362</v>
      </c>
      <c r="R158" s="79">
        <f t="shared" si="18"/>
        <v>7414.9144631447125</v>
      </c>
      <c r="S158" s="85">
        <f t="shared" si="19"/>
        <v>87141.26104055511</v>
      </c>
      <c r="T158" s="85">
        <f t="shared" si="20"/>
        <v>40071.53255521322</v>
      </c>
      <c r="U158" s="85">
        <f t="shared" si="21"/>
        <v>0</v>
      </c>
      <c r="V158" s="85">
        <f t="shared" si="22"/>
        <v>0</v>
      </c>
      <c r="W158" s="79">
        <f t="shared" si="23"/>
        <v>127212.79359576834</v>
      </c>
    </row>
    <row r="159" spans="4:23" x14ac:dyDescent="0.25">
      <c r="D159" s="77" t="s">
        <v>27</v>
      </c>
      <c r="E159" s="77" t="s">
        <v>621</v>
      </c>
      <c r="F159" s="82" t="s">
        <v>1141</v>
      </c>
      <c r="G159" s="77" t="s">
        <v>1140</v>
      </c>
      <c r="H159" s="77" t="s">
        <v>1622</v>
      </c>
      <c r="I159" s="83">
        <v>325979.09319808503</v>
      </c>
      <c r="J159" s="83">
        <v>24667.736796801102</v>
      </c>
      <c r="K159" s="83">
        <v>112688.87006934312</v>
      </c>
      <c r="L159" s="83">
        <v>39013.979372922397</v>
      </c>
      <c r="M159" s="83">
        <f t="shared" si="16"/>
        <v>438667.96326742816</v>
      </c>
      <c r="N159" s="83">
        <f t="shared" si="16"/>
        <v>63681.716169723499</v>
      </c>
      <c r="O159" s="84">
        <f>INDEX('CHIRP Payment Calc'!AO:AO,MATCH(G:G,'CHIRP Payment Calc'!A:A,0))</f>
        <v>0.25</v>
      </c>
      <c r="P159" s="84">
        <f>INDEX('CHIRP Payment Calc'!AN:AN,MATCH(G:G,'CHIRP Payment Calc'!A:A,0))</f>
        <v>0</v>
      </c>
      <c r="Q159" s="85">
        <f t="shared" si="17"/>
        <v>109666.99081685704</v>
      </c>
      <c r="R159" s="79">
        <f t="shared" si="18"/>
        <v>6770.0563208357835</v>
      </c>
      <c r="S159" s="85">
        <f t="shared" si="19"/>
        <v>86466.602970314329</v>
      </c>
      <c r="T159" s="85">
        <f t="shared" si="20"/>
        <v>29970.44416737849</v>
      </c>
      <c r="U159" s="85">
        <f t="shared" si="21"/>
        <v>0</v>
      </c>
      <c r="V159" s="85">
        <f t="shared" si="22"/>
        <v>0</v>
      </c>
      <c r="W159" s="79">
        <f t="shared" si="23"/>
        <v>116437.04713769282</v>
      </c>
    </row>
    <row r="160" spans="4:23" x14ac:dyDescent="0.25">
      <c r="D160" s="77" t="s">
        <v>27</v>
      </c>
      <c r="E160" s="77" t="s">
        <v>621</v>
      </c>
      <c r="F160" s="82" t="s">
        <v>1190</v>
      </c>
      <c r="G160" s="77" t="s">
        <v>1189</v>
      </c>
      <c r="H160" s="77" t="s">
        <v>1623</v>
      </c>
      <c r="I160" s="83">
        <v>140040.51249224014</v>
      </c>
      <c r="J160" s="83">
        <v>189.47078377356692</v>
      </c>
      <c r="K160" s="83">
        <v>22439.783095879007</v>
      </c>
      <c r="L160" s="83">
        <v>12092.995311489363</v>
      </c>
      <c r="M160" s="83">
        <f t="shared" si="16"/>
        <v>162480.29558811916</v>
      </c>
      <c r="N160" s="83">
        <f t="shared" si="16"/>
        <v>12282.466095262931</v>
      </c>
      <c r="O160" s="84">
        <f>INDEX('CHIRP Payment Calc'!AO:AO,MATCH(G:G,'CHIRP Payment Calc'!A:A,0))</f>
        <v>0.25</v>
      </c>
      <c r="P160" s="84">
        <f>INDEX('CHIRP Payment Calc'!AN:AN,MATCH(G:G,'CHIRP Payment Calc'!A:A,0))</f>
        <v>0</v>
      </c>
      <c r="Q160" s="85">
        <f t="shared" si="17"/>
        <v>40620.07389702979</v>
      </c>
      <c r="R160" s="79">
        <f t="shared" si="18"/>
        <v>2493.978055837671</v>
      </c>
      <c r="S160" s="85">
        <f t="shared" si="19"/>
        <v>37146.0245337507</v>
      </c>
      <c r="T160" s="85">
        <f t="shared" si="20"/>
        <v>5968.0274191167573</v>
      </c>
      <c r="U160" s="85">
        <f t="shared" si="21"/>
        <v>0</v>
      </c>
      <c r="V160" s="85">
        <f t="shared" si="22"/>
        <v>0</v>
      </c>
      <c r="W160" s="79">
        <f t="shared" si="23"/>
        <v>43114.051952867456</v>
      </c>
    </row>
    <row r="161" spans="4:23" x14ac:dyDescent="0.25">
      <c r="D161" s="77" t="s">
        <v>27</v>
      </c>
      <c r="E161" s="77" t="s">
        <v>621</v>
      </c>
      <c r="F161" s="82" t="s">
        <v>1184</v>
      </c>
      <c r="G161" s="77" t="s">
        <v>1183</v>
      </c>
      <c r="H161" s="77" t="s">
        <v>1624</v>
      </c>
      <c r="I161" s="83">
        <v>273830.63340138143</v>
      </c>
      <c r="J161" s="83">
        <v>14254.245702648452</v>
      </c>
      <c r="K161" s="83">
        <v>88441.248345036176</v>
      </c>
      <c r="L161" s="83">
        <v>36945.706330388188</v>
      </c>
      <c r="M161" s="83">
        <f t="shared" si="16"/>
        <v>362271.88174641761</v>
      </c>
      <c r="N161" s="83">
        <f t="shared" si="16"/>
        <v>51199.952033036636</v>
      </c>
      <c r="O161" s="84">
        <f>INDEX('CHIRP Payment Calc'!AO:AO,MATCH(G:G,'CHIRP Payment Calc'!A:A,0))</f>
        <v>0.53</v>
      </c>
      <c r="P161" s="84">
        <f>INDEX('CHIRP Payment Calc'!AN:AN,MATCH(G:G,'CHIRP Payment Calc'!A:A,0))</f>
        <v>0</v>
      </c>
      <c r="Q161" s="85">
        <f t="shared" si="17"/>
        <v>192004.09732560135</v>
      </c>
      <c r="R161" s="79">
        <f t="shared" si="18"/>
        <v>11846.047874604581</v>
      </c>
      <c r="S161" s="85">
        <f t="shared" si="19"/>
        <v>153984.33496311106</v>
      </c>
      <c r="T161" s="85">
        <f t="shared" si="20"/>
        <v>49865.810237094876</v>
      </c>
      <c r="U161" s="85">
        <f t="shared" si="21"/>
        <v>0</v>
      </c>
      <c r="V161" s="85">
        <f t="shared" si="22"/>
        <v>0</v>
      </c>
      <c r="W161" s="79">
        <f t="shared" si="23"/>
        <v>203850.14520020594</v>
      </c>
    </row>
    <row r="162" spans="4:23" x14ac:dyDescent="0.25">
      <c r="D162" s="77" t="s">
        <v>27</v>
      </c>
      <c r="E162" s="77" t="s">
        <v>621</v>
      </c>
      <c r="F162" s="82" t="s">
        <v>792</v>
      </c>
      <c r="G162" s="77" t="s">
        <v>791</v>
      </c>
      <c r="H162" s="77" t="s">
        <v>1625</v>
      </c>
      <c r="I162" s="83">
        <v>1350465.5087542918</v>
      </c>
      <c r="J162" s="83">
        <v>161785.98192355077</v>
      </c>
      <c r="K162" s="83">
        <v>667071.67665574769</v>
      </c>
      <c r="L162" s="83">
        <v>462629.8327846147</v>
      </c>
      <c r="M162" s="83">
        <f t="shared" si="16"/>
        <v>2017537.1854100395</v>
      </c>
      <c r="N162" s="83">
        <f t="shared" si="16"/>
        <v>624415.81470816548</v>
      </c>
      <c r="O162" s="84">
        <f>INDEX('CHIRP Payment Calc'!AO:AO,MATCH(G:G,'CHIRP Payment Calc'!A:A,0))</f>
        <v>0.5</v>
      </c>
      <c r="P162" s="84">
        <f>INDEX('CHIRP Payment Calc'!AN:AN,MATCH(G:G,'CHIRP Payment Calc'!A:A,0))</f>
        <v>0</v>
      </c>
      <c r="Q162" s="85">
        <f t="shared" si="17"/>
        <v>1008768.5927050197</v>
      </c>
      <c r="R162" s="79">
        <f t="shared" si="18"/>
        <v>62484.092817344106</v>
      </c>
      <c r="S162" s="85">
        <f t="shared" si="19"/>
        <v>716427.32559909381</v>
      </c>
      <c r="T162" s="85">
        <f t="shared" si="20"/>
        <v>354825.35992327007</v>
      </c>
      <c r="U162" s="85">
        <f t="shared" si="21"/>
        <v>0</v>
      </c>
      <c r="V162" s="85">
        <f t="shared" si="22"/>
        <v>0</v>
      </c>
      <c r="W162" s="79">
        <f t="shared" si="23"/>
        <v>1071252.685522364</v>
      </c>
    </row>
    <row r="163" spans="4:23" x14ac:dyDescent="0.25">
      <c r="D163" s="77" t="s">
        <v>27</v>
      </c>
      <c r="E163" s="77" t="s">
        <v>621</v>
      </c>
      <c r="F163" s="82" t="s">
        <v>722</v>
      </c>
      <c r="G163" s="77" t="s">
        <v>721</v>
      </c>
      <c r="H163" s="77" t="s">
        <v>1626</v>
      </c>
      <c r="I163" s="83">
        <v>1755863.8763532205</v>
      </c>
      <c r="J163" s="83">
        <v>3624308.1316770902</v>
      </c>
      <c r="K163" s="83">
        <v>825453.96880586818</v>
      </c>
      <c r="L163" s="83">
        <v>1685037.5243769009</v>
      </c>
      <c r="M163" s="83">
        <f t="shared" si="16"/>
        <v>2581317.8451590887</v>
      </c>
      <c r="N163" s="83">
        <f t="shared" si="16"/>
        <v>5309345.6560539911</v>
      </c>
      <c r="O163" s="84">
        <f>INDEX('CHIRP Payment Calc'!AO:AO,MATCH(G:G,'CHIRP Payment Calc'!A:A,0))</f>
        <v>0.88</v>
      </c>
      <c r="P163" s="84">
        <f>INDEX('CHIRP Payment Calc'!AN:AN,MATCH(G:G,'CHIRP Payment Calc'!A:A,0))</f>
        <v>0</v>
      </c>
      <c r="Q163" s="85">
        <f t="shared" si="17"/>
        <v>2271559.7037399979</v>
      </c>
      <c r="R163" s="79">
        <f t="shared" si="18"/>
        <v>140632.99364356883</v>
      </c>
      <c r="S163" s="85">
        <f t="shared" si="19"/>
        <v>1639427.2797780733</v>
      </c>
      <c r="T163" s="85">
        <f t="shared" si="20"/>
        <v>772765.41760549368</v>
      </c>
      <c r="U163" s="85">
        <f t="shared" si="21"/>
        <v>0</v>
      </c>
      <c r="V163" s="85">
        <f t="shared" si="22"/>
        <v>0</v>
      </c>
      <c r="W163" s="79">
        <f t="shared" si="23"/>
        <v>2412192.6973835668</v>
      </c>
    </row>
    <row r="164" spans="4:23" x14ac:dyDescent="0.25">
      <c r="D164" s="77" t="s">
        <v>27</v>
      </c>
      <c r="E164" s="77" t="s">
        <v>162</v>
      </c>
      <c r="F164" s="82" t="s">
        <v>369</v>
      </c>
      <c r="G164" s="77" t="s">
        <v>368</v>
      </c>
      <c r="H164" s="77" t="s">
        <v>1627</v>
      </c>
      <c r="I164" s="83">
        <v>2660869.2587367566</v>
      </c>
      <c r="J164" s="83">
        <v>5508070.6800902029</v>
      </c>
      <c r="K164" s="83">
        <v>2260784.8701875634</v>
      </c>
      <c r="L164" s="83">
        <v>2666958.392006523</v>
      </c>
      <c r="M164" s="83">
        <f t="shared" si="16"/>
        <v>4921654.1289243195</v>
      </c>
      <c r="N164" s="83">
        <f t="shared" si="16"/>
        <v>8175029.0720967259</v>
      </c>
      <c r="O164" s="84">
        <f>INDEX('CHIRP Payment Calc'!AO:AO,MATCH(G:G,'CHIRP Payment Calc'!A:A,0))</f>
        <v>1.3099999999999998</v>
      </c>
      <c r="P164" s="84">
        <f>INDEX('CHIRP Payment Calc'!AN:AN,MATCH(G:G,'CHIRP Payment Calc'!A:A,0))</f>
        <v>0.96</v>
      </c>
      <c r="Q164" s="85">
        <f t="shared" si="17"/>
        <v>14295394.818103714</v>
      </c>
      <c r="R164" s="79">
        <f t="shared" si="18"/>
        <v>887714.72488197498</v>
      </c>
      <c r="S164" s="85">
        <f t="shared" si="19"/>
        <v>3698396.5293847751</v>
      </c>
      <c r="T164" s="85">
        <f t="shared" si="20"/>
        <v>3150668.2765379869</v>
      </c>
      <c r="U164" s="85">
        <f t="shared" si="21"/>
        <v>5610342.549481798</v>
      </c>
      <c r="V164" s="85">
        <f t="shared" si="22"/>
        <v>2723702.1875811298</v>
      </c>
      <c r="W164" s="79">
        <f t="shared" si="23"/>
        <v>15183109.542985689</v>
      </c>
    </row>
    <row r="165" spans="4:23" x14ac:dyDescent="0.25">
      <c r="D165" s="77" t="s">
        <v>27</v>
      </c>
      <c r="E165" s="77" t="s">
        <v>162</v>
      </c>
      <c r="F165" s="82" t="s">
        <v>615</v>
      </c>
      <c r="G165" s="77" t="s">
        <v>613</v>
      </c>
      <c r="H165" s="77" t="s">
        <v>1628</v>
      </c>
      <c r="I165" s="83">
        <v>0</v>
      </c>
      <c r="J165" s="83">
        <v>102.64929260657254</v>
      </c>
      <c r="K165" s="83">
        <v>0</v>
      </c>
      <c r="L165" s="83">
        <v>0</v>
      </c>
      <c r="M165" s="83">
        <f t="shared" si="16"/>
        <v>0</v>
      </c>
      <c r="N165" s="83">
        <f t="shared" si="16"/>
        <v>102.64929260657254</v>
      </c>
      <c r="O165" s="84">
        <f>INDEX('CHIRP Payment Calc'!AO:AO,MATCH(G:G,'CHIRP Payment Calc'!A:A,0))</f>
        <v>1.1299999999999999</v>
      </c>
      <c r="P165" s="84">
        <f>INDEX('CHIRP Payment Calc'!AN:AN,MATCH(G:G,'CHIRP Payment Calc'!A:A,0))</f>
        <v>0.84</v>
      </c>
      <c r="Q165" s="85">
        <f t="shared" si="17"/>
        <v>86.225405789520934</v>
      </c>
      <c r="R165" s="79">
        <f t="shared" si="18"/>
        <v>5.2604358969734255</v>
      </c>
      <c r="S165" s="85">
        <f t="shared" si="19"/>
        <v>0</v>
      </c>
      <c r="T165" s="85">
        <f t="shared" si="20"/>
        <v>0</v>
      </c>
      <c r="U165" s="85">
        <f t="shared" si="21"/>
        <v>91.485841686494354</v>
      </c>
      <c r="V165" s="85">
        <f t="shared" si="22"/>
        <v>0</v>
      </c>
      <c r="W165" s="79">
        <f t="shared" si="23"/>
        <v>91.485841686494354</v>
      </c>
    </row>
    <row r="166" spans="4:23" x14ac:dyDescent="0.25">
      <c r="D166" s="77" t="s">
        <v>27</v>
      </c>
      <c r="E166" s="77" t="s">
        <v>162</v>
      </c>
      <c r="F166" s="82" t="s">
        <v>336</v>
      </c>
      <c r="G166" s="77" t="s">
        <v>335</v>
      </c>
      <c r="H166" s="77" t="s">
        <v>1629</v>
      </c>
      <c r="I166" s="83">
        <v>4140876.7540881005</v>
      </c>
      <c r="J166" s="83">
        <v>6417594.1448548939</v>
      </c>
      <c r="K166" s="83">
        <v>2501431.7480633627</v>
      </c>
      <c r="L166" s="83">
        <v>3788142.5035751872</v>
      </c>
      <c r="M166" s="83">
        <f t="shared" si="16"/>
        <v>6642308.5021514632</v>
      </c>
      <c r="N166" s="83">
        <f t="shared" si="16"/>
        <v>10205736.648430081</v>
      </c>
      <c r="O166" s="84">
        <f>INDEX('CHIRP Payment Calc'!AO:AO,MATCH(G:G,'CHIRP Payment Calc'!A:A,0))</f>
        <v>1.41</v>
      </c>
      <c r="P166" s="84">
        <f>INDEX('CHIRP Payment Calc'!AN:AN,MATCH(G:G,'CHIRP Payment Calc'!A:A,0))</f>
        <v>1.73</v>
      </c>
      <c r="Q166" s="85">
        <f t="shared" si="17"/>
        <v>27021579.389817603</v>
      </c>
      <c r="R166" s="79">
        <f t="shared" si="18"/>
        <v>1676976.837586238</v>
      </c>
      <c r="S166" s="85">
        <f t="shared" si="19"/>
        <v>6194839.4941795459</v>
      </c>
      <c r="T166" s="85">
        <f t="shared" si="20"/>
        <v>3752147.6220950438</v>
      </c>
      <c r="U166" s="85">
        <f t="shared" si="21"/>
        <v>11779774.929017469</v>
      </c>
      <c r="V166" s="85">
        <f t="shared" si="22"/>
        <v>6971794.1821117811</v>
      </c>
      <c r="W166" s="79">
        <f t="shared" si="23"/>
        <v>28698556.227403838</v>
      </c>
    </row>
    <row r="167" spans="4:23" x14ac:dyDescent="0.25">
      <c r="D167" s="77" t="s">
        <v>27</v>
      </c>
      <c r="E167" s="77" t="s">
        <v>162</v>
      </c>
      <c r="F167" s="82" t="s">
        <v>484</v>
      </c>
      <c r="G167" s="77" t="s">
        <v>483</v>
      </c>
      <c r="H167" s="77" t="s">
        <v>1630</v>
      </c>
      <c r="I167" s="83">
        <v>1904557.0226649712</v>
      </c>
      <c r="J167" s="83">
        <v>3711006.6204890087</v>
      </c>
      <c r="K167" s="83">
        <v>863243.89333890134</v>
      </c>
      <c r="L167" s="83">
        <v>1416639.1522165947</v>
      </c>
      <c r="M167" s="83">
        <f t="shared" si="16"/>
        <v>2767800.9160038726</v>
      </c>
      <c r="N167" s="83">
        <f t="shared" si="16"/>
        <v>5127645.7727056034</v>
      </c>
      <c r="O167" s="84">
        <f>INDEX('CHIRP Payment Calc'!AO:AO,MATCH(G:G,'CHIRP Payment Calc'!A:A,0))</f>
        <v>1.1599999999999999</v>
      </c>
      <c r="P167" s="84">
        <f>INDEX('CHIRP Payment Calc'!AN:AN,MATCH(G:G,'CHIRP Payment Calc'!A:A,0))</f>
        <v>1.33</v>
      </c>
      <c r="Q167" s="85">
        <f t="shared" si="17"/>
        <v>10030417.940262945</v>
      </c>
      <c r="R167" s="79">
        <f t="shared" si="18"/>
        <v>620077.68174616538</v>
      </c>
      <c r="S167" s="85">
        <f t="shared" si="19"/>
        <v>2344070.1817415026</v>
      </c>
      <c r="T167" s="85">
        <f t="shared" si="20"/>
        <v>1065279.6981628994</v>
      </c>
      <c r="U167" s="85">
        <f t="shared" si="21"/>
        <v>5236752.0480110152</v>
      </c>
      <c r="V167" s="85">
        <f t="shared" si="22"/>
        <v>2004393.6940936926</v>
      </c>
      <c r="W167" s="79">
        <f t="shared" si="23"/>
        <v>10650495.62200911</v>
      </c>
    </row>
    <row r="168" spans="4:23" x14ac:dyDescent="0.25">
      <c r="D168" s="77" t="s">
        <v>28</v>
      </c>
      <c r="E168" s="77" t="s">
        <v>173</v>
      </c>
      <c r="F168" s="82" t="s">
        <v>432</v>
      </c>
      <c r="G168" s="77" t="s">
        <v>431</v>
      </c>
      <c r="H168" s="77" t="s">
        <v>1631</v>
      </c>
      <c r="I168" s="83">
        <v>7420071.3887824733</v>
      </c>
      <c r="J168" s="83">
        <v>29529390.235582542</v>
      </c>
      <c r="K168" s="83">
        <v>1772471.0157571789</v>
      </c>
      <c r="L168" s="83">
        <v>266813.18131900678</v>
      </c>
      <c r="M168" s="83">
        <f t="shared" si="16"/>
        <v>9192542.4045396522</v>
      </c>
      <c r="N168" s="83">
        <f t="shared" si="16"/>
        <v>29796203.416901547</v>
      </c>
      <c r="O168" s="84">
        <f>INDEX('CHIRP Payment Calc'!AO:AO,MATCH(G:G,'CHIRP Payment Calc'!A:A,0))</f>
        <v>1.79</v>
      </c>
      <c r="P168" s="84">
        <f>INDEX('CHIRP Payment Calc'!AN:AN,MATCH(G:G,'CHIRP Payment Calc'!A:A,0))</f>
        <v>0.53</v>
      </c>
      <c r="Q168" s="85">
        <f t="shared" si="17"/>
        <v>32246638.7150838</v>
      </c>
      <c r="R168" s="79">
        <f t="shared" si="18"/>
        <v>1976653.4881325588</v>
      </c>
      <c r="S168" s="85">
        <f t="shared" si="19"/>
        <v>14092231.072594831</v>
      </c>
      <c r="T168" s="85">
        <f t="shared" si="20"/>
        <v>3375237.3597929259</v>
      </c>
      <c r="U168" s="85">
        <f t="shared" si="21"/>
        <v>16605386.551574267</v>
      </c>
      <c r="V168" s="85">
        <f t="shared" si="22"/>
        <v>150437.21925433361</v>
      </c>
      <c r="W168" s="79">
        <f t="shared" si="23"/>
        <v>34223292.203216366</v>
      </c>
    </row>
    <row r="169" spans="4:23" x14ac:dyDescent="0.25">
      <c r="D169" s="77" t="s">
        <v>28</v>
      </c>
      <c r="E169" s="77" t="s">
        <v>621</v>
      </c>
      <c r="F169" s="82" t="s">
        <v>768</v>
      </c>
      <c r="G169" s="77" t="s">
        <v>767</v>
      </c>
      <c r="H169" s="77" t="s">
        <v>1632</v>
      </c>
      <c r="I169" s="83">
        <v>1698538.8035087076</v>
      </c>
      <c r="J169" s="83">
        <v>1905281.8622083981</v>
      </c>
      <c r="K169" s="83">
        <v>220920.97105118827</v>
      </c>
      <c r="L169" s="83">
        <v>355226.55437840195</v>
      </c>
      <c r="M169" s="83">
        <f t="shared" si="16"/>
        <v>1919459.7745598957</v>
      </c>
      <c r="N169" s="83">
        <f t="shared" si="16"/>
        <v>2260508.4165868</v>
      </c>
      <c r="O169" s="84">
        <f>INDEX('CHIRP Payment Calc'!AO:AO,MATCH(G:G,'CHIRP Payment Calc'!A:A,0))</f>
        <v>3.46</v>
      </c>
      <c r="P169" s="84">
        <f>INDEX('CHIRP Payment Calc'!AN:AN,MATCH(G:G,'CHIRP Payment Calc'!A:A,0))</f>
        <v>0.67</v>
      </c>
      <c r="Q169" s="85">
        <f t="shared" si="17"/>
        <v>8155871.4590903949</v>
      </c>
      <c r="R169" s="79">
        <f t="shared" si="18"/>
        <v>500401.62903325527</v>
      </c>
      <c r="S169" s="85">
        <f t="shared" si="19"/>
        <v>6235484.6261433717</v>
      </c>
      <c r="T169" s="85">
        <f t="shared" si="20"/>
        <v>813177.19131607609</v>
      </c>
      <c r="U169" s="85">
        <f t="shared" si="21"/>
        <v>1354417.8755221504</v>
      </c>
      <c r="V169" s="85">
        <f t="shared" si="22"/>
        <v>253193.3951420525</v>
      </c>
      <c r="W169" s="79">
        <f t="shared" si="23"/>
        <v>8656273.0881236494</v>
      </c>
    </row>
    <row r="170" spans="4:23" x14ac:dyDescent="0.25">
      <c r="D170" s="77" t="s">
        <v>28</v>
      </c>
      <c r="E170" s="77" t="s">
        <v>621</v>
      </c>
      <c r="F170" s="82" t="s">
        <v>1157</v>
      </c>
      <c r="G170" s="77" t="s">
        <v>1155</v>
      </c>
      <c r="H170" s="77" t="s">
        <v>1633</v>
      </c>
      <c r="I170" s="83">
        <v>255356.32982974485</v>
      </c>
      <c r="J170" s="83">
        <v>26040.565456737062</v>
      </c>
      <c r="K170" s="83">
        <v>47689.692885363773</v>
      </c>
      <c r="L170" s="83">
        <v>10140.414798145057</v>
      </c>
      <c r="M170" s="83">
        <f t="shared" si="16"/>
        <v>303046.02271510864</v>
      </c>
      <c r="N170" s="83">
        <f t="shared" si="16"/>
        <v>36180.980254882117</v>
      </c>
      <c r="O170" s="84">
        <f>INDEX('CHIRP Payment Calc'!AO:AO,MATCH(G:G,'CHIRP Payment Calc'!A:A,0))</f>
        <v>0.5</v>
      </c>
      <c r="P170" s="84">
        <f>INDEX('CHIRP Payment Calc'!AN:AN,MATCH(G:G,'CHIRP Payment Calc'!A:A,0))</f>
        <v>0.67</v>
      </c>
      <c r="Q170" s="85">
        <f t="shared" si="17"/>
        <v>175764.26812832535</v>
      </c>
      <c r="R170" s="79">
        <f t="shared" si="18"/>
        <v>10809.476836423706</v>
      </c>
      <c r="S170" s="85">
        <f t="shared" si="19"/>
        <v>135467.548981297</v>
      </c>
      <c r="T170" s="85">
        <f t="shared" si="20"/>
        <v>25366.857917746689</v>
      </c>
      <c r="U170" s="85">
        <f t="shared" si="21"/>
        <v>18511.5956031977</v>
      </c>
      <c r="V170" s="85">
        <f t="shared" si="22"/>
        <v>7227.7424625076483</v>
      </c>
      <c r="W170" s="79">
        <f t="shared" si="23"/>
        <v>186573.74496474906</v>
      </c>
    </row>
    <row r="171" spans="4:23" x14ac:dyDescent="0.25">
      <c r="D171" s="77" t="s">
        <v>28</v>
      </c>
      <c r="E171" s="77" t="s">
        <v>621</v>
      </c>
      <c r="F171" s="82" t="s">
        <v>837</v>
      </c>
      <c r="G171" s="77" t="s">
        <v>836</v>
      </c>
      <c r="H171" s="77" t="s">
        <v>1634</v>
      </c>
      <c r="I171" s="83">
        <v>967235.67713253759</v>
      </c>
      <c r="J171" s="83">
        <v>1394230.8747600988</v>
      </c>
      <c r="K171" s="83">
        <v>128692.74821961176</v>
      </c>
      <c r="L171" s="83">
        <v>231304.85226954619</v>
      </c>
      <c r="M171" s="83">
        <f t="shared" si="16"/>
        <v>1095928.4253521494</v>
      </c>
      <c r="N171" s="83">
        <f t="shared" si="16"/>
        <v>1625535.7270296449</v>
      </c>
      <c r="O171" s="84">
        <f>INDEX('CHIRP Payment Calc'!AO:AO,MATCH(G:G,'CHIRP Payment Calc'!A:A,0))</f>
        <v>0.78</v>
      </c>
      <c r="P171" s="84">
        <f>INDEX('CHIRP Payment Calc'!AN:AN,MATCH(G:G,'CHIRP Payment Calc'!A:A,0))</f>
        <v>0.67</v>
      </c>
      <c r="Q171" s="85">
        <f t="shared" si="17"/>
        <v>1943933.1088845388</v>
      </c>
      <c r="R171" s="79">
        <f t="shared" si="18"/>
        <v>119315.95577830471</v>
      </c>
      <c r="S171" s="85">
        <f t="shared" si="19"/>
        <v>800470.9052131346</v>
      </c>
      <c r="T171" s="85">
        <f t="shared" si="20"/>
        <v>106787.59958648635</v>
      </c>
      <c r="U171" s="85">
        <f t="shared" si="21"/>
        <v>991124.33537322667</v>
      </c>
      <c r="V171" s="85">
        <f t="shared" si="22"/>
        <v>164866.22448999571</v>
      </c>
      <c r="W171" s="79">
        <f t="shared" si="23"/>
        <v>2063249.0646628435</v>
      </c>
    </row>
    <row r="172" spans="4:23" x14ac:dyDescent="0.25">
      <c r="D172" s="77" t="s">
        <v>28</v>
      </c>
      <c r="E172" s="77" t="s">
        <v>621</v>
      </c>
      <c r="F172" s="82" t="s">
        <v>1172</v>
      </c>
      <c r="G172" s="77" t="s">
        <v>1171</v>
      </c>
      <c r="H172" s="77" t="s">
        <v>1635</v>
      </c>
      <c r="I172" s="83">
        <v>250419.15521445489</v>
      </c>
      <c r="J172" s="83">
        <v>18776.94215405127</v>
      </c>
      <c r="K172" s="83">
        <v>60787.339053597701</v>
      </c>
      <c r="L172" s="83">
        <v>2553.8012693191786</v>
      </c>
      <c r="M172" s="83">
        <f t="shared" si="16"/>
        <v>311206.49426805257</v>
      </c>
      <c r="N172" s="83">
        <f t="shared" si="16"/>
        <v>21330.743423370448</v>
      </c>
      <c r="O172" s="84">
        <f>INDEX('CHIRP Payment Calc'!AO:AO,MATCH(G:G,'CHIRP Payment Calc'!A:A,0))</f>
        <v>0.5</v>
      </c>
      <c r="P172" s="84">
        <f>INDEX('CHIRP Payment Calc'!AN:AN,MATCH(G:G,'CHIRP Payment Calc'!A:A,0))</f>
        <v>0.67</v>
      </c>
      <c r="Q172" s="85">
        <f t="shared" si="17"/>
        <v>169894.84522768448</v>
      </c>
      <c r="R172" s="79">
        <f t="shared" si="18"/>
        <v>10455.531548619509</v>
      </c>
      <c r="S172" s="85">
        <f t="shared" si="19"/>
        <v>132848.35820395485</v>
      </c>
      <c r="T172" s="85">
        <f t="shared" si="20"/>
        <v>32333.690985956226</v>
      </c>
      <c r="U172" s="85">
        <f t="shared" si="21"/>
        <v>13348.064979537774</v>
      </c>
      <c r="V172" s="85">
        <f t="shared" si="22"/>
        <v>1820.2626068551594</v>
      </c>
      <c r="W172" s="79">
        <f t="shared" si="23"/>
        <v>180350.37677630401</v>
      </c>
    </row>
    <row r="173" spans="4:23" x14ac:dyDescent="0.25">
      <c r="D173" s="77" t="s">
        <v>28</v>
      </c>
      <c r="E173" s="77" t="s">
        <v>621</v>
      </c>
      <c r="F173" s="82" t="s">
        <v>862</v>
      </c>
      <c r="G173" s="77" t="s">
        <v>861</v>
      </c>
      <c r="H173" s="77" t="s">
        <v>1636</v>
      </c>
      <c r="I173" s="83">
        <v>1350891.85185065</v>
      </c>
      <c r="J173" s="83">
        <v>730629.94518378552</v>
      </c>
      <c r="K173" s="83">
        <v>135629.67275882029</v>
      </c>
      <c r="L173" s="83">
        <v>33267.323065659504</v>
      </c>
      <c r="M173" s="83">
        <f t="shared" si="16"/>
        <v>1486521.5246094703</v>
      </c>
      <c r="N173" s="83">
        <f t="shared" si="16"/>
        <v>763897.26824944501</v>
      </c>
      <c r="O173" s="84">
        <f>INDEX('CHIRP Payment Calc'!AO:AO,MATCH(G:G,'CHIRP Payment Calc'!A:A,0))</f>
        <v>0.5</v>
      </c>
      <c r="P173" s="84">
        <f>INDEX('CHIRP Payment Calc'!AN:AN,MATCH(G:G,'CHIRP Payment Calc'!A:A,0))</f>
        <v>0.67</v>
      </c>
      <c r="Q173" s="85">
        <f t="shared" si="17"/>
        <v>1255071.9320318634</v>
      </c>
      <c r="R173" s="79">
        <f t="shared" si="18"/>
        <v>76823.633143411862</v>
      </c>
      <c r="S173" s="85">
        <f t="shared" si="19"/>
        <v>716653.50230803713</v>
      </c>
      <c r="T173" s="85">
        <f t="shared" si="20"/>
        <v>72143.442956819315</v>
      </c>
      <c r="U173" s="85">
        <f t="shared" si="21"/>
        <v>519386.80453383166</v>
      </c>
      <c r="V173" s="85">
        <f t="shared" si="22"/>
        <v>23711.815376587096</v>
      </c>
      <c r="W173" s="79">
        <f t="shared" si="23"/>
        <v>1331895.5651752753</v>
      </c>
    </row>
    <row r="174" spans="4:23" x14ac:dyDescent="0.25">
      <c r="D174" s="77" t="s">
        <v>28</v>
      </c>
      <c r="E174" s="77" t="s">
        <v>621</v>
      </c>
      <c r="F174" s="82" t="s">
        <v>1132</v>
      </c>
      <c r="G174" s="77" t="s">
        <v>1131</v>
      </c>
      <c r="H174" s="77" t="s">
        <v>1637</v>
      </c>
      <c r="I174" s="83">
        <v>218365.33216233764</v>
      </c>
      <c r="J174" s="83">
        <v>256838.39841278648</v>
      </c>
      <c r="K174" s="83">
        <v>74722.505794701181</v>
      </c>
      <c r="L174" s="83">
        <v>29647.229783444578</v>
      </c>
      <c r="M174" s="83">
        <f t="shared" si="16"/>
        <v>293087.83795703884</v>
      </c>
      <c r="N174" s="83">
        <f t="shared" si="16"/>
        <v>286485.62819623109</v>
      </c>
      <c r="O174" s="84">
        <f>INDEX('CHIRP Payment Calc'!AO:AO,MATCH(G:G,'CHIRP Payment Calc'!A:A,0))</f>
        <v>0.59</v>
      </c>
      <c r="P174" s="84">
        <f>INDEX('CHIRP Payment Calc'!AN:AN,MATCH(G:G,'CHIRP Payment Calc'!A:A,0))</f>
        <v>0.67</v>
      </c>
      <c r="Q174" s="85">
        <f t="shared" si="17"/>
        <v>364867.19528612774</v>
      </c>
      <c r="R174" s="79">
        <f t="shared" si="18"/>
        <v>22440.258153563584</v>
      </c>
      <c r="S174" s="85">
        <f t="shared" si="19"/>
        <v>136695.53949684795</v>
      </c>
      <c r="T174" s="85">
        <f t="shared" si="20"/>
        <v>46900.29619029117</v>
      </c>
      <c r="U174" s="85">
        <f t="shared" si="21"/>
        <v>182580.08163030978</v>
      </c>
      <c r="V174" s="85">
        <f t="shared" si="22"/>
        <v>21131.536122242414</v>
      </c>
      <c r="W174" s="79">
        <f t="shared" si="23"/>
        <v>387307.45343969128</v>
      </c>
    </row>
    <row r="175" spans="4:23" x14ac:dyDescent="0.25">
      <c r="D175" s="77" t="s">
        <v>28</v>
      </c>
      <c r="E175" s="77" t="s">
        <v>621</v>
      </c>
      <c r="F175" s="82" t="s">
        <v>1027</v>
      </c>
      <c r="G175" s="77" t="s">
        <v>1026</v>
      </c>
      <c r="H175" s="77" t="s">
        <v>1638</v>
      </c>
      <c r="I175" s="83">
        <v>546418.45852175914</v>
      </c>
      <c r="J175" s="83">
        <v>286737.86898084776</v>
      </c>
      <c r="K175" s="83">
        <v>160709.43210808033</v>
      </c>
      <c r="L175" s="83">
        <v>62898.057306183589</v>
      </c>
      <c r="M175" s="83">
        <f t="shared" si="16"/>
        <v>707127.8906298395</v>
      </c>
      <c r="N175" s="83">
        <f t="shared" si="16"/>
        <v>349635.92628703138</v>
      </c>
      <c r="O175" s="84">
        <f>INDEX('CHIRP Payment Calc'!AO:AO,MATCH(G:G,'CHIRP Payment Calc'!A:A,0))</f>
        <v>0.54</v>
      </c>
      <c r="P175" s="84">
        <f>INDEX('CHIRP Payment Calc'!AN:AN,MATCH(G:G,'CHIRP Payment Calc'!A:A,0))</f>
        <v>0.67</v>
      </c>
      <c r="Q175" s="85">
        <f t="shared" si="17"/>
        <v>616105.1315524244</v>
      </c>
      <c r="R175" s="79">
        <f t="shared" si="18"/>
        <v>37951.11952112682</v>
      </c>
      <c r="S175" s="85">
        <f t="shared" si="19"/>
        <v>313067.33963050396</v>
      </c>
      <c r="T175" s="85">
        <f t="shared" si="20"/>
        <v>92322.439721663191</v>
      </c>
      <c r="U175" s="85">
        <f t="shared" si="21"/>
        <v>203834.87768399788</v>
      </c>
      <c r="V175" s="85">
        <f t="shared" si="22"/>
        <v>44831.594037386181</v>
      </c>
      <c r="W175" s="79">
        <f t="shared" si="23"/>
        <v>654056.25107355113</v>
      </c>
    </row>
    <row r="176" spans="4:23" x14ac:dyDescent="0.25">
      <c r="D176" s="77" t="s">
        <v>28</v>
      </c>
      <c r="E176" s="77" t="s">
        <v>621</v>
      </c>
      <c r="F176" s="82" t="s">
        <v>1208</v>
      </c>
      <c r="G176" s="77" t="s">
        <v>1207</v>
      </c>
      <c r="H176" s="77" t="s">
        <v>1639</v>
      </c>
      <c r="I176" s="83">
        <v>195609.62999962497</v>
      </c>
      <c r="J176" s="83">
        <v>15.969541174672706</v>
      </c>
      <c r="K176" s="83">
        <v>52575.302820926343</v>
      </c>
      <c r="L176" s="83">
        <v>18009.635458907276</v>
      </c>
      <c r="M176" s="83">
        <f t="shared" si="16"/>
        <v>248184.93282055133</v>
      </c>
      <c r="N176" s="83">
        <f t="shared" si="16"/>
        <v>18025.605000081949</v>
      </c>
      <c r="O176" s="84">
        <f>INDEX('CHIRP Payment Calc'!AO:AO,MATCH(G:G,'CHIRP Payment Calc'!A:A,0))</f>
        <v>0.5</v>
      </c>
      <c r="P176" s="84">
        <f>INDEX('CHIRP Payment Calc'!AN:AN,MATCH(G:G,'CHIRP Payment Calc'!A:A,0))</f>
        <v>0.67</v>
      </c>
      <c r="Q176" s="85">
        <f t="shared" si="17"/>
        <v>136169.62176033057</v>
      </c>
      <c r="R176" s="79">
        <f t="shared" si="18"/>
        <v>8415.6592630122414</v>
      </c>
      <c r="S176" s="85">
        <f t="shared" si="19"/>
        <v>103771.68700245356</v>
      </c>
      <c r="T176" s="85">
        <f t="shared" si="20"/>
        <v>27965.586606875717</v>
      </c>
      <c r="U176" s="85">
        <f t="shared" si="21"/>
        <v>11.352352877486167</v>
      </c>
      <c r="V176" s="85">
        <f t="shared" si="22"/>
        <v>12836.655061136038</v>
      </c>
      <c r="W176" s="79">
        <f t="shared" si="23"/>
        <v>144585.2810233428</v>
      </c>
    </row>
    <row r="177" spans="4:23" x14ac:dyDescent="0.25">
      <c r="D177" s="77" t="s">
        <v>28</v>
      </c>
      <c r="E177" s="77" t="s">
        <v>621</v>
      </c>
      <c r="F177" s="82" t="s">
        <v>828</v>
      </c>
      <c r="G177" s="77" t="s">
        <v>827</v>
      </c>
      <c r="H177" s="77" t="s">
        <v>1640</v>
      </c>
      <c r="I177" s="83">
        <v>1150392.7865650104</v>
      </c>
      <c r="J177" s="83">
        <v>1606464.6933791202</v>
      </c>
      <c r="K177" s="83">
        <v>202567.89546007171</v>
      </c>
      <c r="L177" s="83">
        <v>81959.534486979959</v>
      </c>
      <c r="M177" s="83">
        <f t="shared" si="16"/>
        <v>1352960.6820250822</v>
      </c>
      <c r="N177" s="83">
        <f t="shared" si="16"/>
        <v>1688424.2278661001</v>
      </c>
      <c r="O177" s="84">
        <f>INDEX('CHIRP Payment Calc'!AO:AO,MATCH(G:G,'CHIRP Payment Calc'!A:A,0))</f>
        <v>0.5</v>
      </c>
      <c r="P177" s="84">
        <f>INDEX('CHIRP Payment Calc'!AN:AN,MATCH(G:G,'CHIRP Payment Calc'!A:A,0))</f>
        <v>0.67</v>
      </c>
      <c r="Q177" s="85">
        <f t="shared" si="17"/>
        <v>1807724.5736828283</v>
      </c>
      <c r="R177" s="79">
        <f t="shared" si="18"/>
        <v>110726.34493723986</v>
      </c>
      <c r="S177" s="85">
        <f t="shared" si="19"/>
        <v>610287.95043236623</v>
      </c>
      <c r="T177" s="85">
        <f t="shared" si="20"/>
        <v>107748.88056386793</v>
      </c>
      <c r="U177" s="85">
        <f t="shared" si="21"/>
        <v>1141996.121553327</v>
      </c>
      <c r="V177" s="85">
        <f t="shared" si="22"/>
        <v>58417.966070506998</v>
      </c>
      <c r="W177" s="79">
        <f t="shared" si="23"/>
        <v>1918450.9186200681</v>
      </c>
    </row>
    <row r="178" spans="4:23" x14ac:dyDescent="0.25">
      <c r="D178" s="77" t="s">
        <v>28</v>
      </c>
      <c r="E178" s="77" t="s">
        <v>162</v>
      </c>
      <c r="F178" s="82" t="s">
        <v>1227</v>
      </c>
      <c r="G178" s="77" t="s">
        <v>1226</v>
      </c>
      <c r="H178" s="77" t="s">
        <v>1641</v>
      </c>
      <c r="I178" s="83">
        <v>0</v>
      </c>
      <c r="J178" s="83">
        <v>0</v>
      </c>
      <c r="K178" s="83">
        <v>0</v>
      </c>
      <c r="L178" s="83">
        <v>0</v>
      </c>
      <c r="M178" s="83">
        <f t="shared" si="16"/>
        <v>0</v>
      </c>
      <c r="N178" s="83">
        <f t="shared" si="16"/>
        <v>0</v>
      </c>
      <c r="O178" s="84">
        <f>INDEX('CHIRP Payment Calc'!AO:AO,MATCH(G:G,'CHIRP Payment Calc'!A:A,0))</f>
        <v>0.79</v>
      </c>
      <c r="P178" s="84">
        <f>INDEX('CHIRP Payment Calc'!AN:AN,MATCH(G:G,'CHIRP Payment Calc'!A:A,0))</f>
        <v>0</v>
      </c>
      <c r="Q178" s="85">
        <f t="shared" si="17"/>
        <v>0</v>
      </c>
      <c r="R178" s="79">
        <f t="shared" si="18"/>
        <v>0</v>
      </c>
      <c r="S178" s="85">
        <f t="shared" si="19"/>
        <v>0</v>
      </c>
      <c r="T178" s="85">
        <f t="shared" si="20"/>
        <v>0</v>
      </c>
      <c r="U178" s="85">
        <f t="shared" si="21"/>
        <v>0</v>
      </c>
      <c r="V178" s="85">
        <f t="shared" si="22"/>
        <v>0</v>
      </c>
      <c r="W178" s="79">
        <f t="shared" si="23"/>
        <v>0</v>
      </c>
    </row>
    <row r="179" spans="4:23" x14ac:dyDescent="0.25">
      <c r="D179" s="77" t="s">
        <v>28</v>
      </c>
      <c r="E179" s="77" t="s">
        <v>162</v>
      </c>
      <c r="F179" s="82" t="s">
        <v>1412</v>
      </c>
      <c r="G179" s="77" t="s">
        <v>1411</v>
      </c>
      <c r="H179" s="77" t="s">
        <v>1413</v>
      </c>
      <c r="I179" s="83">
        <v>0</v>
      </c>
      <c r="J179" s="83">
        <v>0</v>
      </c>
      <c r="K179" s="83">
        <v>0</v>
      </c>
      <c r="L179" s="83">
        <v>0</v>
      </c>
      <c r="M179" s="83">
        <f t="shared" si="16"/>
        <v>0</v>
      </c>
      <c r="N179" s="83">
        <f t="shared" si="16"/>
        <v>0</v>
      </c>
      <c r="O179" s="84">
        <f>INDEX('CHIRP Payment Calc'!AO:AO,MATCH(G:G,'CHIRP Payment Calc'!A:A,0))</f>
        <v>0.79</v>
      </c>
      <c r="P179" s="84">
        <f>INDEX('CHIRP Payment Calc'!AN:AN,MATCH(G:G,'CHIRP Payment Calc'!A:A,0))</f>
        <v>0</v>
      </c>
      <c r="Q179" s="85">
        <f t="shared" si="17"/>
        <v>0</v>
      </c>
      <c r="R179" s="79">
        <f t="shared" si="18"/>
        <v>0</v>
      </c>
      <c r="S179" s="85">
        <f t="shared" si="19"/>
        <v>0</v>
      </c>
      <c r="T179" s="85">
        <f t="shared" si="20"/>
        <v>0</v>
      </c>
      <c r="U179" s="85">
        <f t="shared" si="21"/>
        <v>0</v>
      </c>
      <c r="V179" s="85">
        <f t="shared" si="22"/>
        <v>0</v>
      </c>
      <c r="W179" s="79">
        <f t="shared" si="23"/>
        <v>0</v>
      </c>
    </row>
    <row r="180" spans="4:23" x14ac:dyDescent="0.25">
      <c r="D180" s="77" t="s">
        <v>28</v>
      </c>
      <c r="E180" s="77" t="s">
        <v>162</v>
      </c>
      <c r="F180" s="82" t="s">
        <v>804</v>
      </c>
      <c r="G180" s="77" t="s">
        <v>803</v>
      </c>
      <c r="H180" s="77" t="s">
        <v>1642</v>
      </c>
      <c r="I180" s="83">
        <v>277622.61825878912</v>
      </c>
      <c r="J180" s="83">
        <v>20979.173959390035</v>
      </c>
      <c r="K180" s="83">
        <v>120262.13148064761</v>
      </c>
      <c r="L180" s="83">
        <v>59589.209428050977</v>
      </c>
      <c r="M180" s="83">
        <f t="shared" si="16"/>
        <v>397884.74973943672</v>
      </c>
      <c r="N180" s="83">
        <f t="shared" si="16"/>
        <v>80568.383387441019</v>
      </c>
      <c r="O180" s="84">
        <f>INDEX('CHIRP Payment Calc'!AO:AO,MATCH(G:G,'CHIRP Payment Calc'!A:A,0))</f>
        <v>0.97</v>
      </c>
      <c r="P180" s="84">
        <f>INDEX('CHIRP Payment Calc'!AN:AN,MATCH(G:G,'CHIRP Payment Calc'!A:A,0))</f>
        <v>0.02</v>
      </c>
      <c r="Q180" s="85">
        <f t="shared" si="17"/>
        <v>387559.57491500245</v>
      </c>
      <c r="R180" s="79">
        <f t="shared" si="18"/>
        <v>23976.759584026022</v>
      </c>
      <c r="S180" s="85">
        <f t="shared" si="19"/>
        <v>285723.01295599516</v>
      </c>
      <c r="T180" s="85">
        <f t="shared" si="20"/>
        <v>124100.28461300871</v>
      </c>
      <c r="U180" s="85">
        <f t="shared" si="21"/>
        <v>445.18141027883365</v>
      </c>
      <c r="V180" s="85">
        <f t="shared" si="22"/>
        <v>1267.8555197457656</v>
      </c>
      <c r="W180" s="79">
        <f t="shared" si="23"/>
        <v>411536.33449902851</v>
      </c>
    </row>
    <row r="181" spans="4:23" x14ac:dyDescent="0.25">
      <c r="D181" s="77" t="s">
        <v>28</v>
      </c>
      <c r="E181" s="77" t="s">
        <v>162</v>
      </c>
      <c r="F181" s="82" t="s">
        <v>360</v>
      </c>
      <c r="G181" s="77" t="s">
        <v>359</v>
      </c>
      <c r="H181" s="77" t="s">
        <v>1643</v>
      </c>
      <c r="I181" s="83">
        <v>3193823.7523291893</v>
      </c>
      <c r="J181" s="83">
        <v>3761469.0163407624</v>
      </c>
      <c r="K181" s="83">
        <v>2393044.5173144611</v>
      </c>
      <c r="L181" s="83">
        <v>2340443.9795359517</v>
      </c>
      <c r="M181" s="83">
        <f t="shared" si="16"/>
        <v>5586868.2696436504</v>
      </c>
      <c r="N181" s="83">
        <f t="shared" si="16"/>
        <v>6101912.9958767146</v>
      </c>
      <c r="O181" s="84">
        <f>INDEX('CHIRP Payment Calc'!AO:AO,MATCH(G:G,'CHIRP Payment Calc'!A:A,0))</f>
        <v>1.31</v>
      </c>
      <c r="P181" s="84">
        <f>INDEX('CHIRP Payment Calc'!AN:AN,MATCH(G:G,'CHIRP Payment Calc'!A:A,0))</f>
        <v>0.01</v>
      </c>
      <c r="Q181" s="85">
        <f t="shared" si="17"/>
        <v>7379816.5631919494</v>
      </c>
      <c r="R181" s="79">
        <f t="shared" si="18"/>
        <v>459139.69990881893</v>
      </c>
      <c r="S181" s="85">
        <f t="shared" si="19"/>
        <v>4439160.8653063532</v>
      </c>
      <c r="T181" s="85">
        <f t="shared" si="20"/>
        <v>3334987.5720020682</v>
      </c>
      <c r="U181" s="85">
        <f t="shared" si="21"/>
        <v>39909.485584517373</v>
      </c>
      <c r="V181" s="85">
        <f t="shared" si="22"/>
        <v>24898.340207829275</v>
      </c>
      <c r="W181" s="79">
        <f t="shared" si="23"/>
        <v>7838956.2631007675</v>
      </c>
    </row>
    <row r="182" spans="4:23" x14ac:dyDescent="0.25">
      <c r="D182" s="77" t="s">
        <v>28</v>
      </c>
      <c r="E182" s="77" t="s">
        <v>162</v>
      </c>
      <c r="F182" s="82" t="s">
        <v>240</v>
      </c>
      <c r="G182" s="77" t="s">
        <v>239</v>
      </c>
      <c r="H182" s="77" t="s">
        <v>1644</v>
      </c>
      <c r="I182" s="83">
        <v>9139865.6484364029</v>
      </c>
      <c r="J182" s="83">
        <v>16037590.943490885</v>
      </c>
      <c r="K182" s="83">
        <v>2017845.5128316237</v>
      </c>
      <c r="L182" s="83">
        <v>3164737.7784429933</v>
      </c>
      <c r="M182" s="83">
        <f t="shared" si="16"/>
        <v>11157711.161268026</v>
      </c>
      <c r="N182" s="83">
        <f t="shared" si="16"/>
        <v>19202328.721933879</v>
      </c>
      <c r="O182" s="84">
        <f>INDEX('CHIRP Payment Calc'!AO:AO,MATCH(G:G,'CHIRP Payment Calc'!A:A,0))</f>
        <v>0.79</v>
      </c>
      <c r="P182" s="84">
        <f>INDEX('CHIRP Payment Calc'!AN:AN,MATCH(G:G,'CHIRP Payment Calc'!A:A,0))</f>
        <v>0.01</v>
      </c>
      <c r="Q182" s="85">
        <f t="shared" si="17"/>
        <v>9006615.1046210788</v>
      </c>
      <c r="R182" s="79">
        <f t="shared" si="18"/>
        <v>554062.76848250232</v>
      </c>
      <c r="S182" s="85">
        <f t="shared" si="19"/>
        <v>7661001.4453737484</v>
      </c>
      <c r="T182" s="85">
        <f t="shared" si="20"/>
        <v>1695848.8884435988</v>
      </c>
      <c r="U182" s="85">
        <f t="shared" si="21"/>
        <v>170160.11611130912</v>
      </c>
      <c r="V182" s="85">
        <f t="shared" si="22"/>
        <v>33667.423174925461</v>
      </c>
      <c r="W182" s="79">
        <f t="shared" si="23"/>
        <v>9560677.8731035814</v>
      </c>
    </row>
    <row r="183" spans="4:23" x14ac:dyDescent="0.25">
      <c r="D183" s="77" t="s">
        <v>28</v>
      </c>
      <c r="E183" s="77" t="s">
        <v>162</v>
      </c>
      <c r="F183" s="82" t="s">
        <v>216</v>
      </c>
      <c r="G183" s="77" t="s">
        <v>215</v>
      </c>
      <c r="H183" s="77" t="s">
        <v>1645</v>
      </c>
      <c r="I183" s="83">
        <v>6671211.1910919994</v>
      </c>
      <c r="J183" s="83">
        <v>19879079.993124213</v>
      </c>
      <c r="K183" s="83">
        <v>5094562.5516276667</v>
      </c>
      <c r="L183" s="83">
        <v>7289080.706971121</v>
      </c>
      <c r="M183" s="83">
        <f t="shared" si="16"/>
        <v>11765773.742719665</v>
      </c>
      <c r="N183" s="83">
        <f t="shared" si="16"/>
        <v>27168160.700095333</v>
      </c>
      <c r="O183" s="84">
        <f>INDEX('CHIRP Payment Calc'!AO:AO,MATCH(G:G,'CHIRP Payment Calc'!A:A,0))</f>
        <v>1.58</v>
      </c>
      <c r="P183" s="84">
        <f>INDEX('CHIRP Payment Calc'!AN:AN,MATCH(G:G,'CHIRP Payment Calc'!A:A,0))</f>
        <v>0</v>
      </c>
      <c r="Q183" s="85">
        <f t="shared" si="17"/>
        <v>18589922.513497073</v>
      </c>
      <c r="R183" s="79">
        <f t="shared" si="18"/>
        <v>1156847.2644431922</v>
      </c>
      <c r="S183" s="85">
        <f t="shared" si="19"/>
        <v>11183568.893289506</v>
      </c>
      <c r="T183" s="85">
        <f t="shared" si="20"/>
        <v>8563200.8846507594</v>
      </c>
      <c r="U183" s="85">
        <f t="shared" si="21"/>
        <v>0</v>
      </c>
      <c r="V183" s="85">
        <f t="shared" si="22"/>
        <v>0</v>
      </c>
      <c r="W183" s="79">
        <f t="shared" si="23"/>
        <v>19746769.777940266</v>
      </c>
    </row>
    <row r="184" spans="4:23" x14ac:dyDescent="0.25">
      <c r="D184" s="77" t="s">
        <v>28</v>
      </c>
      <c r="E184" s="77" t="s">
        <v>162</v>
      </c>
      <c r="F184" s="86" t="s">
        <v>1048</v>
      </c>
      <c r="G184" s="77" t="s">
        <v>1047</v>
      </c>
      <c r="H184" s="77" t="s">
        <v>1646</v>
      </c>
      <c r="I184" s="83">
        <v>145615.05889451984</v>
      </c>
      <c r="J184" s="83">
        <v>14837.668903500144</v>
      </c>
      <c r="K184" s="83">
        <v>2691.020126056811</v>
      </c>
      <c r="L184" s="83">
        <v>23319.348822271255</v>
      </c>
      <c r="M184" s="83">
        <f t="shared" si="16"/>
        <v>148306.07902057664</v>
      </c>
      <c r="N184" s="83">
        <f t="shared" si="16"/>
        <v>38157.017725771395</v>
      </c>
      <c r="O184" s="84">
        <f>INDEX('CHIRP Payment Calc'!AO:AO,MATCH(G:G,'CHIRP Payment Calc'!A:A,0))</f>
        <v>3.23</v>
      </c>
      <c r="P184" s="84">
        <f>INDEX('CHIRP Payment Calc'!AN:AN,MATCH(G:G,'CHIRP Payment Calc'!A:A,0))</f>
        <v>0</v>
      </c>
      <c r="Q184" s="85">
        <f t="shared" si="17"/>
        <v>479028.63523646252</v>
      </c>
      <c r="R184" s="79">
        <f t="shared" si="18"/>
        <v>29249.085977818966</v>
      </c>
      <c r="S184" s="85">
        <f t="shared" si="19"/>
        <v>499030.91801517148</v>
      </c>
      <c r="T184" s="85">
        <f t="shared" si="20"/>
        <v>9246.803199110107</v>
      </c>
      <c r="U184" s="85">
        <f t="shared" si="21"/>
        <v>0</v>
      </c>
      <c r="V184" s="85">
        <f t="shared" si="22"/>
        <v>0</v>
      </c>
      <c r="W184" s="79">
        <f t="shared" si="23"/>
        <v>508277.72121428157</v>
      </c>
    </row>
    <row r="185" spans="4:23" x14ac:dyDescent="0.25">
      <c r="D185" s="77" t="s">
        <v>28</v>
      </c>
      <c r="E185" s="77" t="s">
        <v>162</v>
      </c>
      <c r="F185" s="86" t="s">
        <v>1253</v>
      </c>
      <c r="G185" s="77" t="s">
        <v>1251</v>
      </c>
      <c r="H185" s="77" t="s">
        <v>1647</v>
      </c>
      <c r="I185" s="83">
        <v>8383.1345428619497</v>
      </c>
      <c r="J185" s="83">
        <v>6244.5374520671248</v>
      </c>
      <c r="K185" s="83">
        <v>9751.3156819060987</v>
      </c>
      <c r="L185" s="83">
        <v>24604.463860690543</v>
      </c>
      <c r="M185" s="83">
        <f t="shared" si="16"/>
        <v>18134.45022476805</v>
      </c>
      <c r="N185" s="83">
        <f t="shared" si="16"/>
        <v>30849.001312757668</v>
      </c>
      <c r="O185" s="84">
        <f>INDEX('CHIRP Payment Calc'!AO:AO,MATCH(G:G,'CHIRP Payment Calc'!A:A,0))</f>
        <v>1.7200000000000002</v>
      </c>
      <c r="P185" s="84">
        <f>INDEX('CHIRP Payment Calc'!AN:AN,MATCH(G:G,'CHIRP Payment Calc'!A:A,0))</f>
        <v>0.02</v>
      </c>
      <c r="Q185" s="85">
        <f t="shared" si="17"/>
        <v>31808.234412856204</v>
      </c>
      <c r="R185" s="79">
        <f t="shared" si="18"/>
        <v>1989.2724765958674</v>
      </c>
      <c r="S185" s="85">
        <f t="shared" si="19"/>
        <v>15298.664629944356</v>
      </c>
      <c r="T185" s="85">
        <f t="shared" si="20"/>
        <v>17842.832949870739</v>
      </c>
      <c r="U185" s="85">
        <f t="shared" si="21"/>
        <v>132.51007855845359</v>
      </c>
      <c r="V185" s="85">
        <f t="shared" si="22"/>
        <v>523.49923107852226</v>
      </c>
      <c r="W185" s="79">
        <f t="shared" si="23"/>
        <v>33797.506889452074</v>
      </c>
    </row>
    <row r="186" spans="4:23" x14ac:dyDescent="0.25">
      <c r="D186" s="77" t="s">
        <v>28</v>
      </c>
      <c r="E186" s="77" t="s">
        <v>162</v>
      </c>
      <c r="F186" s="86" t="s">
        <v>488</v>
      </c>
      <c r="G186" s="77" t="s">
        <v>486</v>
      </c>
      <c r="H186" s="77" t="s">
        <v>1648</v>
      </c>
      <c r="I186" s="83">
        <v>1798722.9806995085</v>
      </c>
      <c r="J186" s="83">
        <v>1055168.3330069808</v>
      </c>
      <c r="K186" s="83">
        <v>629046.28263766272</v>
      </c>
      <c r="L186" s="83">
        <v>2852783.9233655324</v>
      </c>
      <c r="M186" s="83">
        <f t="shared" si="16"/>
        <v>2427769.2633371712</v>
      </c>
      <c r="N186" s="83">
        <f t="shared" si="16"/>
        <v>3907952.2563725132</v>
      </c>
      <c r="O186" s="84">
        <f>INDEX('CHIRP Payment Calc'!AO:AO,MATCH(G:G,'CHIRP Payment Calc'!A:A,0))</f>
        <v>1.6</v>
      </c>
      <c r="P186" s="84">
        <f>INDEX('CHIRP Payment Calc'!AN:AN,MATCH(G:G,'CHIRP Payment Calc'!A:A,0))</f>
        <v>0</v>
      </c>
      <c r="Q186" s="85">
        <f t="shared" si="17"/>
        <v>3884430.8213394741</v>
      </c>
      <c r="R186" s="79">
        <f t="shared" si="18"/>
        <v>239821.28903882753</v>
      </c>
      <c r="S186" s="85">
        <f t="shared" si="19"/>
        <v>3053535.0335482373</v>
      </c>
      <c r="T186" s="85">
        <f t="shared" si="20"/>
        <v>1070717.0768300644</v>
      </c>
      <c r="U186" s="85">
        <f t="shared" si="21"/>
        <v>0</v>
      </c>
      <c r="V186" s="85">
        <f t="shared" si="22"/>
        <v>0</v>
      </c>
      <c r="W186" s="79">
        <f t="shared" si="23"/>
        <v>4124252.1103783017</v>
      </c>
    </row>
    <row r="187" spans="4:23" x14ac:dyDescent="0.25">
      <c r="D187" s="77" t="s">
        <v>28</v>
      </c>
      <c r="E187" s="77" t="s">
        <v>162</v>
      </c>
      <c r="F187" s="86" t="s">
        <v>1649</v>
      </c>
      <c r="G187" s="77" t="s">
        <v>1092</v>
      </c>
      <c r="H187" s="77" t="s">
        <v>1650</v>
      </c>
      <c r="I187" s="83">
        <v>0</v>
      </c>
      <c r="J187" s="83">
        <v>609026.62983050593</v>
      </c>
      <c r="K187" s="83">
        <v>0</v>
      </c>
      <c r="L187" s="83">
        <v>913827.59366898751</v>
      </c>
      <c r="M187" s="83">
        <f t="shared" si="16"/>
        <v>0</v>
      </c>
      <c r="N187" s="83">
        <f t="shared" si="16"/>
        <v>1522854.2234994934</v>
      </c>
      <c r="O187" s="84">
        <f>INDEX('CHIRP Payment Calc'!AO:AO,MATCH(G:G,'CHIRP Payment Calc'!A:A,0))</f>
        <v>0</v>
      </c>
      <c r="P187" s="84">
        <f>INDEX('CHIRP Payment Calc'!AN:AN,MATCH(G:G,'CHIRP Payment Calc'!A:A,0))</f>
        <v>0</v>
      </c>
      <c r="Q187" s="85">
        <f t="shared" si="17"/>
        <v>0</v>
      </c>
      <c r="R187" s="79">
        <f t="shared" si="18"/>
        <v>0</v>
      </c>
      <c r="S187" s="85">
        <f t="shared" si="19"/>
        <v>0</v>
      </c>
      <c r="T187" s="85">
        <f t="shared" si="20"/>
        <v>0</v>
      </c>
      <c r="U187" s="85">
        <f t="shared" si="21"/>
        <v>0</v>
      </c>
      <c r="V187" s="85">
        <f t="shared" si="22"/>
        <v>0</v>
      </c>
      <c r="W187" s="79">
        <f t="shared" si="23"/>
        <v>0</v>
      </c>
    </row>
    <row r="188" spans="4:23" x14ac:dyDescent="0.25">
      <c r="D188" s="77" t="s">
        <v>29</v>
      </c>
      <c r="E188" s="77" t="s">
        <v>657</v>
      </c>
      <c r="F188" s="86" t="s">
        <v>813</v>
      </c>
      <c r="G188" s="77" t="s">
        <v>812</v>
      </c>
      <c r="H188" s="77" t="s">
        <v>1651</v>
      </c>
      <c r="I188" s="83">
        <v>0</v>
      </c>
      <c r="J188" s="83">
        <v>2048900.7857171563</v>
      </c>
      <c r="K188" s="83">
        <v>0</v>
      </c>
      <c r="L188" s="83">
        <v>0</v>
      </c>
      <c r="M188" s="83">
        <f t="shared" si="16"/>
        <v>0</v>
      </c>
      <c r="N188" s="83">
        <f t="shared" si="16"/>
        <v>2048900.7857171563</v>
      </c>
      <c r="O188" s="84">
        <f>INDEX('CHIRP Payment Calc'!AO:AO,MATCH(G:G,'CHIRP Payment Calc'!A:A,0))</f>
        <v>0</v>
      </c>
      <c r="P188" s="84">
        <f>INDEX('CHIRP Payment Calc'!AN:AN,MATCH(G:G,'CHIRP Payment Calc'!A:A,0))</f>
        <v>0.59</v>
      </c>
      <c r="Q188" s="85">
        <f t="shared" si="17"/>
        <v>1208851.4635731222</v>
      </c>
      <c r="R188" s="79">
        <f t="shared" si="18"/>
        <v>73749.558785628135</v>
      </c>
      <c r="S188" s="85">
        <f t="shared" si="19"/>
        <v>0</v>
      </c>
      <c r="T188" s="85">
        <f t="shared" si="20"/>
        <v>0</v>
      </c>
      <c r="U188" s="85">
        <f t="shared" si="21"/>
        <v>1282601.0223587502</v>
      </c>
      <c r="V188" s="85">
        <f t="shared" si="22"/>
        <v>0</v>
      </c>
      <c r="W188" s="79">
        <f t="shared" si="23"/>
        <v>1282601.0223587502</v>
      </c>
    </row>
    <row r="189" spans="4:23" x14ac:dyDescent="0.25">
      <c r="D189" s="77" t="s">
        <v>29</v>
      </c>
      <c r="E189" s="77" t="s">
        <v>621</v>
      </c>
      <c r="F189" s="86" t="s">
        <v>1069</v>
      </c>
      <c r="G189" s="77" t="s">
        <v>1068</v>
      </c>
      <c r="H189" s="77" t="s">
        <v>1652</v>
      </c>
      <c r="I189" s="83">
        <v>19319.111629363</v>
      </c>
      <c r="J189" s="83">
        <v>65094.149555126103</v>
      </c>
      <c r="K189" s="83">
        <v>761.04161293220182</v>
      </c>
      <c r="L189" s="83">
        <v>119.06882292800755</v>
      </c>
      <c r="M189" s="83">
        <f t="shared" si="16"/>
        <v>20080.1532422952</v>
      </c>
      <c r="N189" s="83">
        <f t="shared" si="16"/>
        <v>65213.218378054109</v>
      </c>
      <c r="O189" s="84">
        <f>INDEX('CHIRP Payment Calc'!AO:AO,MATCH(G:G,'CHIRP Payment Calc'!A:A,0))</f>
        <v>4.2</v>
      </c>
      <c r="P189" s="84">
        <f>INDEX('CHIRP Payment Calc'!AN:AN,MATCH(G:G,'CHIRP Payment Calc'!A:A,0))</f>
        <v>0.63</v>
      </c>
      <c r="Q189" s="85">
        <f t="shared" si="17"/>
        <v>125420.97119581394</v>
      </c>
      <c r="R189" s="79">
        <f t="shared" si="18"/>
        <v>7660.9085879176528</v>
      </c>
      <c r="S189" s="85">
        <f t="shared" si="19"/>
        <v>86090.470921299318</v>
      </c>
      <c r="T189" s="85">
        <f t="shared" si="20"/>
        <v>3400.3986960800512</v>
      </c>
      <c r="U189" s="85">
        <f t="shared" si="21"/>
        <v>43511.208721198353</v>
      </c>
      <c r="V189" s="85">
        <f t="shared" si="22"/>
        <v>79.80144515387741</v>
      </c>
      <c r="W189" s="79">
        <f t="shared" si="23"/>
        <v>133081.87978373162</v>
      </c>
    </row>
    <row r="190" spans="4:23" x14ac:dyDescent="0.25">
      <c r="D190" s="77" t="s">
        <v>29</v>
      </c>
      <c r="E190" s="77" t="s">
        <v>621</v>
      </c>
      <c r="F190" s="86" t="s">
        <v>1057</v>
      </c>
      <c r="G190" s="77" t="s">
        <v>1056</v>
      </c>
      <c r="H190" s="77" t="s">
        <v>1653</v>
      </c>
      <c r="I190" s="83">
        <v>638307.46951406519</v>
      </c>
      <c r="J190" s="83">
        <v>35571.526859214478</v>
      </c>
      <c r="K190" s="83">
        <v>123582.53324343015</v>
      </c>
      <c r="L190" s="83">
        <v>22244.216344600951</v>
      </c>
      <c r="M190" s="83">
        <f t="shared" si="16"/>
        <v>761890.00275749539</v>
      </c>
      <c r="N190" s="83">
        <f t="shared" si="16"/>
        <v>57815.743203815429</v>
      </c>
      <c r="O190" s="84">
        <f>INDEX('CHIRP Payment Calc'!AO:AO,MATCH(G:G,'CHIRP Payment Calc'!A:A,0))</f>
        <v>0.12</v>
      </c>
      <c r="P190" s="84">
        <f>INDEX('CHIRP Payment Calc'!AN:AN,MATCH(G:G,'CHIRP Payment Calc'!A:A,0))</f>
        <v>0.1</v>
      </c>
      <c r="Q190" s="85">
        <f t="shared" si="17"/>
        <v>97208.374651280988</v>
      </c>
      <c r="R190" s="79">
        <f t="shared" si="18"/>
        <v>5978.6087972920786</v>
      </c>
      <c r="S190" s="85">
        <f t="shared" si="19"/>
        <v>81269.916542904859</v>
      </c>
      <c r="T190" s="85">
        <f t="shared" si="20"/>
        <v>15776.493605544276</v>
      </c>
      <c r="U190" s="85">
        <f t="shared" si="21"/>
        <v>3774.1673060174517</v>
      </c>
      <c r="V190" s="85">
        <f t="shared" si="22"/>
        <v>2366.4059941064843</v>
      </c>
      <c r="W190" s="79">
        <f t="shared" si="23"/>
        <v>103186.98344857307</v>
      </c>
    </row>
    <row r="191" spans="4:23" x14ac:dyDescent="0.25">
      <c r="D191" s="77" t="s">
        <v>29</v>
      </c>
      <c r="E191" s="77" t="s">
        <v>621</v>
      </c>
      <c r="F191" s="86" t="s">
        <v>825</v>
      </c>
      <c r="G191" s="77" t="s">
        <v>824</v>
      </c>
      <c r="H191" s="77" t="s">
        <v>1654</v>
      </c>
      <c r="I191" s="83">
        <v>730598.07414721034</v>
      </c>
      <c r="J191" s="83">
        <v>1482027.196718381</v>
      </c>
      <c r="K191" s="83">
        <v>269263.95827262505</v>
      </c>
      <c r="L191" s="83">
        <v>615692.8115162435</v>
      </c>
      <c r="M191" s="83">
        <f t="shared" si="16"/>
        <v>999862.03241983545</v>
      </c>
      <c r="N191" s="83">
        <f t="shared" si="16"/>
        <v>2097720.0082346248</v>
      </c>
      <c r="O191" s="84">
        <f>INDEX('CHIRP Payment Calc'!AO:AO,MATCH(G:G,'CHIRP Payment Calc'!A:A,0))</f>
        <v>0.33999999999999997</v>
      </c>
      <c r="P191" s="84">
        <f>INDEX('CHIRP Payment Calc'!AN:AN,MATCH(G:G,'CHIRP Payment Calc'!A:A,0))</f>
        <v>0.1</v>
      </c>
      <c r="Q191" s="85">
        <f t="shared" si="17"/>
        <v>549725.09184620646</v>
      </c>
      <c r="R191" s="79">
        <f t="shared" si="18"/>
        <v>33969.68088684266</v>
      </c>
      <c r="S191" s="85">
        <f t="shared" si="19"/>
        <v>263557.92595230928</v>
      </c>
      <c r="T191" s="85">
        <f t="shared" si="20"/>
        <v>97393.346609247368</v>
      </c>
      <c r="U191" s="85">
        <f t="shared" si="21"/>
        <v>157244.26490380702</v>
      </c>
      <c r="V191" s="85">
        <f t="shared" si="22"/>
        <v>65499.235267685486</v>
      </c>
      <c r="W191" s="79">
        <f t="shared" si="23"/>
        <v>583694.77273304912</v>
      </c>
    </row>
    <row r="192" spans="4:23" x14ac:dyDescent="0.25">
      <c r="D192" s="77" t="s">
        <v>29</v>
      </c>
      <c r="E192" s="77" t="s">
        <v>621</v>
      </c>
      <c r="F192" s="86" t="s">
        <v>1078</v>
      </c>
      <c r="G192" s="77" t="s">
        <v>1077</v>
      </c>
      <c r="H192" s="77" t="s">
        <v>1655</v>
      </c>
      <c r="I192" s="83">
        <v>515894.84355632693</v>
      </c>
      <c r="J192" s="83">
        <v>3654.6391976386521</v>
      </c>
      <c r="K192" s="83">
        <v>184880.17727314305</v>
      </c>
      <c r="L192" s="83">
        <v>2300.121357340639</v>
      </c>
      <c r="M192" s="83">
        <f t="shared" si="16"/>
        <v>700775.02082947001</v>
      </c>
      <c r="N192" s="83">
        <f t="shared" si="16"/>
        <v>5954.7605549792916</v>
      </c>
      <c r="O192" s="84">
        <f>INDEX('CHIRP Payment Calc'!AO:AO,MATCH(G:G,'CHIRP Payment Calc'!A:A,0))</f>
        <v>0.21</v>
      </c>
      <c r="P192" s="84">
        <f>INDEX('CHIRP Payment Calc'!AN:AN,MATCH(G:G,'CHIRP Payment Calc'!A:A,0))</f>
        <v>0.1</v>
      </c>
      <c r="Q192" s="85">
        <f t="shared" si="17"/>
        <v>147758.23042968661</v>
      </c>
      <c r="R192" s="79">
        <f t="shared" si="18"/>
        <v>9124.6339840084638</v>
      </c>
      <c r="S192" s="85">
        <f t="shared" si="19"/>
        <v>114947.39219822669</v>
      </c>
      <c r="T192" s="85">
        <f t="shared" si="20"/>
        <v>41303.018326978774</v>
      </c>
      <c r="U192" s="85">
        <f t="shared" si="21"/>
        <v>387.760127070414</v>
      </c>
      <c r="V192" s="85">
        <f t="shared" si="22"/>
        <v>244.69376141921694</v>
      </c>
      <c r="W192" s="79">
        <f t="shared" si="23"/>
        <v>156882.86441369509</v>
      </c>
    </row>
    <row r="193" spans="4:23" x14ac:dyDescent="0.25">
      <c r="D193" s="77" t="s">
        <v>29</v>
      </c>
      <c r="E193" s="77" t="s">
        <v>621</v>
      </c>
      <c r="F193" s="86" t="s">
        <v>1181</v>
      </c>
      <c r="G193" s="77" t="s">
        <v>1180</v>
      </c>
      <c r="H193" s="77" t="s">
        <v>1656</v>
      </c>
      <c r="I193" s="83">
        <v>93019.592306655933</v>
      </c>
      <c r="J193" s="83">
        <v>17930.301020351191</v>
      </c>
      <c r="K193" s="83">
        <v>103832.37790015833</v>
      </c>
      <c r="L193" s="83">
        <v>24344.613924790527</v>
      </c>
      <c r="M193" s="83">
        <f t="shared" si="16"/>
        <v>196851.97020681427</v>
      </c>
      <c r="N193" s="83">
        <f t="shared" si="16"/>
        <v>42274.914945141718</v>
      </c>
      <c r="O193" s="84">
        <f>INDEX('CHIRP Payment Calc'!AO:AO,MATCH(G:G,'CHIRP Payment Calc'!A:A,0))</f>
        <v>0.12</v>
      </c>
      <c r="P193" s="84">
        <f>INDEX('CHIRP Payment Calc'!AN:AN,MATCH(G:G,'CHIRP Payment Calc'!A:A,0))</f>
        <v>0.1</v>
      </c>
      <c r="Q193" s="85">
        <f t="shared" si="17"/>
        <v>27849.727919331883</v>
      </c>
      <c r="R193" s="79">
        <f t="shared" si="18"/>
        <v>1741.0843285638396</v>
      </c>
      <c r="S193" s="85">
        <f t="shared" si="19"/>
        <v>11843.343317558314</v>
      </c>
      <c r="T193" s="85">
        <f t="shared" si="20"/>
        <v>13255.197178743618</v>
      </c>
      <c r="U193" s="85">
        <f t="shared" si="21"/>
        <v>1902.4192064033095</v>
      </c>
      <c r="V193" s="85">
        <f t="shared" si="22"/>
        <v>2589.852545190482</v>
      </c>
      <c r="W193" s="79">
        <f t="shared" si="23"/>
        <v>29590.812247895723</v>
      </c>
    </row>
    <row r="194" spans="4:23" x14ac:dyDescent="0.25">
      <c r="D194" s="77" t="s">
        <v>29</v>
      </c>
      <c r="E194" s="77" t="s">
        <v>621</v>
      </c>
      <c r="F194" s="86" t="s">
        <v>1403</v>
      </c>
      <c r="G194" s="77" t="s">
        <v>1402</v>
      </c>
      <c r="H194" s="77" t="s">
        <v>1404</v>
      </c>
      <c r="I194" s="83">
        <v>306947.97906470421</v>
      </c>
      <c r="J194" s="83">
        <v>33990.711131991149</v>
      </c>
      <c r="K194" s="83">
        <v>86430.713151052012</v>
      </c>
      <c r="L194" s="83">
        <v>75246.117031100817</v>
      </c>
      <c r="M194" s="83">
        <f t="shared" si="16"/>
        <v>393378.69221575622</v>
      </c>
      <c r="N194" s="83">
        <f t="shared" si="16"/>
        <v>109236.82816309197</v>
      </c>
      <c r="O194" s="84">
        <f>INDEX('CHIRP Payment Calc'!AO:AO,MATCH(G:G,'CHIRP Payment Calc'!A:A,0))</f>
        <v>0.24</v>
      </c>
      <c r="P194" s="84">
        <f>INDEX('CHIRP Payment Calc'!AN:AN,MATCH(G:G,'CHIRP Payment Calc'!A:A,0))</f>
        <v>0.78</v>
      </c>
      <c r="Q194" s="85">
        <f t="shared" si="17"/>
        <v>179615.61209899321</v>
      </c>
      <c r="R194" s="79">
        <f t="shared" si="18"/>
        <v>11182.13464648328</v>
      </c>
      <c r="S194" s="85">
        <f t="shared" si="19"/>
        <v>78161.819602683303</v>
      </c>
      <c r="T194" s="85">
        <f t="shared" si="20"/>
        <v>22067.416123672854</v>
      </c>
      <c r="U194" s="85">
        <f t="shared" si="21"/>
        <v>28130.24369544095</v>
      </c>
      <c r="V194" s="85">
        <f t="shared" si="22"/>
        <v>62438.267323679407</v>
      </c>
      <c r="W194" s="79">
        <f t="shared" si="23"/>
        <v>190797.7467454765</v>
      </c>
    </row>
    <row r="195" spans="4:23" x14ac:dyDescent="0.25">
      <c r="D195" s="77" t="s">
        <v>29</v>
      </c>
      <c r="E195" s="77" t="s">
        <v>621</v>
      </c>
      <c r="F195" s="86" t="s">
        <v>1054</v>
      </c>
      <c r="G195" s="77" t="s">
        <v>1053</v>
      </c>
      <c r="H195" s="77" t="s">
        <v>1657</v>
      </c>
      <c r="I195" s="83">
        <v>294345.51886104682</v>
      </c>
      <c r="J195" s="83">
        <v>158611.77006652529</v>
      </c>
      <c r="K195" s="83">
        <v>159864.49478468398</v>
      </c>
      <c r="L195" s="83">
        <v>144501.76372424909</v>
      </c>
      <c r="M195" s="83">
        <f t="shared" si="16"/>
        <v>454210.0136457308</v>
      </c>
      <c r="N195" s="83">
        <f t="shared" si="16"/>
        <v>303113.53379077441</v>
      </c>
      <c r="O195" s="84">
        <f>INDEX('CHIRP Payment Calc'!AO:AO,MATCH(G:G,'CHIRP Payment Calc'!A:A,0))</f>
        <v>0.39</v>
      </c>
      <c r="P195" s="84">
        <f>INDEX('CHIRP Payment Calc'!AN:AN,MATCH(G:G,'CHIRP Payment Calc'!A:A,0))</f>
        <v>0.1</v>
      </c>
      <c r="Q195" s="85">
        <f t="shared" si="17"/>
        <v>207453.25870091247</v>
      </c>
      <c r="R195" s="79">
        <f t="shared" si="18"/>
        <v>12873.008585281843</v>
      </c>
      <c r="S195" s="85">
        <f t="shared" si="19"/>
        <v>121798.14573560558</v>
      </c>
      <c r="T195" s="85">
        <f t="shared" si="20"/>
        <v>66326.758474496557</v>
      </c>
      <c r="U195" s="85">
        <f t="shared" si="21"/>
        <v>16828.835020320985</v>
      </c>
      <c r="V195" s="85">
        <f t="shared" si="22"/>
        <v>15372.528055771181</v>
      </c>
      <c r="W195" s="79">
        <f t="shared" si="23"/>
        <v>220326.26728619431</v>
      </c>
    </row>
    <row r="196" spans="4:23" x14ac:dyDescent="0.25">
      <c r="D196" s="77" t="s">
        <v>29</v>
      </c>
      <c r="E196" s="77" t="s">
        <v>621</v>
      </c>
      <c r="F196" s="86" t="s">
        <v>1135</v>
      </c>
      <c r="G196" s="77" t="s">
        <v>1134</v>
      </c>
      <c r="H196" s="77" t="s">
        <v>1658</v>
      </c>
      <c r="I196" s="83">
        <v>939.65956300017967</v>
      </c>
      <c r="J196" s="83">
        <v>0</v>
      </c>
      <c r="K196" s="83">
        <v>61969.989202450852</v>
      </c>
      <c r="L196" s="83">
        <v>59.066952124089099</v>
      </c>
      <c r="M196" s="83">
        <f t="shared" si="16"/>
        <v>62909.648765451035</v>
      </c>
      <c r="N196" s="83">
        <f t="shared" si="16"/>
        <v>59.066952124089099</v>
      </c>
      <c r="O196" s="84">
        <f>INDEX('CHIRP Payment Calc'!AO:AO,MATCH(G:G,'CHIRP Payment Calc'!A:A,0))</f>
        <v>0.12</v>
      </c>
      <c r="P196" s="84">
        <f>INDEX('CHIRP Payment Calc'!AN:AN,MATCH(G:G,'CHIRP Payment Calc'!A:A,0))</f>
        <v>0.1</v>
      </c>
      <c r="Q196" s="85">
        <f t="shared" si="17"/>
        <v>7555.0645470665322</v>
      </c>
      <c r="R196" s="79">
        <f t="shared" si="18"/>
        <v>481.91997547007435</v>
      </c>
      <c r="S196" s="85">
        <f t="shared" si="19"/>
        <v>119.63835284882923</v>
      </c>
      <c r="T196" s="85">
        <f t="shared" si="20"/>
        <v>7911.0624513767043</v>
      </c>
      <c r="U196" s="85">
        <f t="shared" si="21"/>
        <v>0</v>
      </c>
      <c r="V196" s="85">
        <f t="shared" si="22"/>
        <v>6.2837183110733088</v>
      </c>
      <c r="W196" s="79">
        <f t="shared" si="23"/>
        <v>8036.9845225366071</v>
      </c>
    </row>
    <row r="197" spans="4:23" x14ac:dyDescent="0.25">
      <c r="D197" s="77" t="s">
        <v>29</v>
      </c>
      <c r="E197" s="77" t="s">
        <v>621</v>
      </c>
      <c r="F197" s="86" t="s">
        <v>1096</v>
      </c>
      <c r="G197" s="77" t="s">
        <v>1095</v>
      </c>
      <c r="H197" s="77" t="s">
        <v>1659</v>
      </c>
      <c r="I197" s="83">
        <v>302957.27615978679</v>
      </c>
      <c r="J197" s="83">
        <v>30130.710604548476</v>
      </c>
      <c r="K197" s="83">
        <v>156725.90053218693</v>
      </c>
      <c r="L197" s="83">
        <v>102898.00669301543</v>
      </c>
      <c r="M197" s="83">
        <f t="shared" si="16"/>
        <v>459683.1766919737</v>
      </c>
      <c r="N197" s="83">
        <f t="shared" si="16"/>
        <v>133028.71729756391</v>
      </c>
      <c r="O197" s="84">
        <f>INDEX('CHIRP Payment Calc'!AO:AO,MATCH(G:G,'CHIRP Payment Calc'!A:A,0))</f>
        <v>0.13999999999999999</v>
      </c>
      <c r="P197" s="84">
        <f>INDEX('CHIRP Payment Calc'!AN:AN,MATCH(G:G,'CHIRP Payment Calc'!A:A,0))</f>
        <v>0.1</v>
      </c>
      <c r="Q197" s="85">
        <f t="shared" si="17"/>
        <v>77658.516466632704</v>
      </c>
      <c r="R197" s="79">
        <f t="shared" si="18"/>
        <v>4828.7390731768355</v>
      </c>
      <c r="S197" s="85">
        <f t="shared" si="19"/>
        <v>45001.611312859575</v>
      </c>
      <c r="T197" s="85">
        <f t="shared" si="20"/>
        <v>23342.155398410818</v>
      </c>
      <c r="U197" s="85">
        <f t="shared" si="21"/>
        <v>3196.8923718353822</v>
      </c>
      <c r="V197" s="85">
        <f t="shared" si="22"/>
        <v>10946.59645670377</v>
      </c>
      <c r="W197" s="79">
        <f t="shared" si="23"/>
        <v>82487.255539809543</v>
      </c>
    </row>
    <row r="198" spans="4:23" x14ac:dyDescent="0.25">
      <c r="D198" s="77" t="s">
        <v>29</v>
      </c>
      <c r="E198" s="77" t="s">
        <v>621</v>
      </c>
      <c r="F198" s="86" t="s">
        <v>853</v>
      </c>
      <c r="G198" s="77" t="s">
        <v>852</v>
      </c>
      <c r="H198" s="77" t="s">
        <v>1660</v>
      </c>
      <c r="I198" s="83">
        <v>845481.77994521859</v>
      </c>
      <c r="J198" s="83">
        <v>923319.70291446487</v>
      </c>
      <c r="K198" s="83">
        <v>258477.62672716135</v>
      </c>
      <c r="L198" s="83">
        <v>341751.24759518134</v>
      </c>
      <c r="M198" s="83">
        <f t="shared" ref="M198:N261" si="24">I198+K198</f>
        <v>1103959.4066723799</v>
      </c>
      <c r="N198" s="83">
        <f t="shared" si="24"/>
        <v>1265070.9505096462</v>
      </c>
      <c r="O198" s="84">
        <f>INDEX('CHIRP Payment Calc'!AO:AO,MATCH(G:G,'CHIRP Payment Calc'!A:A,0))</f>
        <v>0.32999999999999996</v>
      </c>
      <c r="P198" s="84">
        <f>INDEX('CHIRP Payment Calc'!AN:AN,MATCH(G:G,'CHIRP Payment Calc'!A:A,0))</f>
        <v>0.28000000000000003</v>
      </c>
      <c r="Q198" s="85">
        <f t="shared" ref="Q198:Q261" si="25">M198*O198+N198*P198</f>
        <v>718526.4703445863</v>
      </c>
      <c r="R198" s="79">
        <f t="shared" ref="R198:R261" si="26">(S198+U198)*$B$10+(T198+V198)*$B$11</f>
        <v>44346.549621865153</v>
      </c>
      <c r="S198" s="85">
        <f t="shared" ref="S198:S261" si="27">I198/(1-$B$10)*O198</f>
        <v>296030.75584288815</v>
      </c>
      <c r="T198" s="85">
        <f t="shared" ref="T198:T261" si="28">K198/(1-$B$11)*O198</f>
        <v>90742.145553152382</v>
      </c>
      <c r="U198" s="85">
        <f t="shared" ref="U198:U261" si="29">J198/(1-$B$10)*P198</f>
        <v>274301.87460588879</v>
      </c>
      <c r="V198" s="85">
        <f t="shared" ref="V198:V261" si="30">L198/(1-$B$11)*P198</f>
        <v>101798.24396452212</v>
      </c>
      <c r="W198" s="79">
        <f t="shared" ref="W198:W261" si="31">SUM(S198:V198)</f>
        <v>762873.01996645145</v>
      </c>
    </row>
    <row r="199" spans="4:23" x14ac:dyDescent="0.25">
      <c r="D199" s="77" t="s">
        <v>29</v>
      </c>
      <c r="E199" s="77" t="s">
        <v>621</v>
      </c>
      <c r="F199" s="86" t="s">
        <v>1003</v>
      </c>
      <c r="G199" s="77" t="s">
        <v>1002</v>
      </c>
      <c r="H199" s="77" t="s">
        <v>1661</v>
      </c>
      <c r="I199" s="83">
        <v>535885.15848355379</v>
      </c>
      <c r="J199" s="83">
        <v>105341.99723620071</v>
      </c>
      <c r="K199" s="83">
        <v>97419.310835395314</v>
      </c>
      <c r="L199" s="83">
        <v>88730.324002840556</v>
      </c>
      <c r="M199" s="83">
        <f t="shared" si="24"/>
        <v>633304.46931894915</v>
      </c>
      <c r="N199" s="83">
        <f t="shared" si="24"/>
        <v>194072.32123904128</v>
      </c>
      <c r="O199" s="84">
        <f>INDEX('CHIRP Payment Calc'!AO:AO,MATCH(G:G,'CHIRP Payment Calc'!A:A,0))</f>
        <v>1.73</v>
      </c>
      <c r="P199" s="84">
        <f>INDEX('CHIRP Payment Calc'!AN:AN,MATCH(G:G,'CHIRP Payment Calc'!A:A,0))</f>
        <v>1.99</v>
      </c>
      <c r="Q199" s="85">
        <f t="shared" si="25"/>
        <v>1481820.6511874741</v>
      </c>
      <c r="R199" s="79">
        <f t="shared" si="26"/>
        <v>91376.689517422201</v>
      </c>
      <c r="S199" s="85">
        <f t="shared" si="27"/>
        <v>983640.66225628438</v>
      </c>
      <c r="T199" s="85">
        <f t="shared" si="28"/>
        <v>179292.98696301479</v>
      </c>
      <c r="U199" s="85">
        <f t="shared" si="29"/>
        <v>222419.7076923495</v>
      </c>
      <c r="V199" s="85">
        <f t="shared" si="30"/>
        <v>187843.98379324755</v>
      </c>
      <c r="W199" s="79">
        <f t="shared" si="31"/>
        <v>1573197.3407048963</v>
      </c>
    </row>
    <row r="200" spans="4:23" x14ac:dyDescent="0.25">
      <c r="D200" s="77" t="s">
        <v>29</v>
      </c>
      <c r="E200" s="77" t="s">
        <v>621</v>
      </c>
      <c r="F200" s="86" t="s">
        <v>856</v>
      </c>
      <c r="G200" s="77" t="s">
        <v>855</v>
      </c>
      <c r="H200" s="77" t="s">
        <v>1662</v>
      </c>
      <c r="I200" s="83">
        <v>458913.30214569386</v>
      </c>
      <c r="J200" s="83">
        <v>1622819.6598928599</v>
      </c>
      <c r="K200" s="83">
        <v>134984.63406799998</v>
      </c>
      <c r="L200" s="83">
        <v>236806.88621183543</v>
      </c>
      <c r="M200" s="83">
        <f t="shared" si="24"/>
        <v>593897.93621369381</v>
      </c>
      <c r="N200" s="83">
        <f t="shared" si="24"/>
        <v>1859626.5461046952</v>
      </c>
      <c r="O200" s="84">
        <f>INDEX('CHIRP Payment Calc'!AO:AO,MATCH(G:G,'CHIRP Payment Calc'!A:A,0))</f>
        <v>0.92</v>
      </c>
      <c r="P200" s="84">
        <f>INDEX('CHIRP Payment Calc'!AN:AN,MATCH(G:G,'CHIRP Payment Calc'!A:A,0))</f>
        <v>0.2</v>
      </c>
      <c r="Q200" s="85">
        <f t="shared" si="25"/>
        <v>918311.41053753742</v>
      </c>
      <c r="R200" s="79">
        <f t="shared" si="26"/>
        <v>56508.380654682791</v>
      </c>
      <c r="S200" s="85">
        <f t="shared" si="27"/>
        <v>447957.81217404606</v>
      </c>
      <c r="T200" s="85">
        <f t="shared" si="28"/>
        <v>132112.6205771915</v>
      </c>
      <c r="U200" s="85">
        <f t="shared" si="29"/>
        <v>344364.91456612409</v>
      </c>
      <c r="V200" s="85">
        <f t="shared" si="30"/>
        <v>50384.443874858611</v>
      </c>
      <c r="W200" s="79">
        <f t="shared" si="31"/>
        <v>974819.79119222029</v>
      </c>
    </row>
    <row r="201" spans="4:23" x14ac:dyDescent="0.25">
      <c r="D201" s="77" t="s">
        <v>29</v>
      </c>
      <c r="E201" s="77" t="s">
        <v>621</v>
      </c>
      <c r="F201" s="86" t="s">
        <v>1187</v>
      </c>
      <c r="G201" s="77" t="s">
        <v>1186</v>
      </c>
      <c r="H201" s="77" t="s">
        <v>1663</v>
      </c>
      <c r="I201" s="83">
        <v>195909.28571770852</v>
      </c>
      <c r="J201" s="83">
        <v>2199.5533097501752</v>
      </c>
      <c r="K201" s="83">
        <v>64920.594593782145</v>
      </c>
      <c r="L201" s="83">
        <v>23029.181588097421</v>
      </c>
      <c r="M201" s="83">
        <f t="shared" si="24"/>
        <v>260829.88031149068</v>
      </c>
      <c r="N201" s="83">
        <f t="shared" si="24"/>
        <v>25228.734897847597</v>
      </c>
      <c r="O201" s="84">
        <f>INDEX('CHIRP Payment Calc'!AO:AO,MATCH(G:G,'CHIRP Payment Calc'!A:A,0))</f>
        <v>0.38</v>
      </c>
      <c r="P201" s="84">
        <f>INDEX('CHIRP Payment Calc'!AN:AN,MATCH(G:G,'CHIRP Payment Calc'!A:A,0))</f>
        <v>0.18</v>
      </c>
      <c r="Q201" s="85">
        <f t="shared" si="25"/>
        <v>103656.52679997902</v>
      </c>
      <c r="R201" s="79">
        <f t="shared" si="26"/>
        <v>6405.1842317485225</v>
      </c>
      <c r="S201" s="85">
        <f t="shared" si="27"/>
        <v>78987.298220402372</v>
      </c>
      <c r="T201" s="85">
        <f t="shared" si="28"/>
        <v>26244.495686848102</v>
      </c>
      <c r="U201" s="85">
        <f t="shared" si="29"/>
        <v>420.07384164990077</v>
      </c>
      <c r="V201" s="85">
        <f t="shared" si="30"/>
        <v>4409.8432828271652</v>
      </c>
      <c r="W201" s="79">
        <f t="shared" si="31"/>
        <v>110061.71103172755</v>
      </c>
    </row>
    <row r="202" spans="4:23" x14ac:dyDescent="0.25">
      <c r="D202" s="77" t="s">
        <v>29</v>
      </c>
      <c r="E202" s="77" t="s">
        <v>621</v>
      </c>
      <c r="F202" s="86" t="s">
        <v>914</v>
      </c>
      <c r="G202" s="77" t="s">
        <v>913</v>
      </c>
      <c r="H202" s="77" t="s">
        <v>1664</v>
      </c>
      <c r="I202" s="83">
        <v>486830.01117299503</v>
      </c>
      <c r="J202" s="83">
        <v>1078648.5223229921</v>
      </c>
      <c r="K202" s="83">
        <v>148878.44787133377</v>
      </c>
      <c r="L202" s="83">
        <v>86508.160853668043</v>
      </c>
      <c r="M202" s="83">
        <f t="shared" si="24"/>
        <v>635708.45904432877</v>
      </c>
      <c r="N202" s="83">
        <f t="shared" si="24"/>
        <v>1165156.6831766602</v>
      </c>
      <c r="O202" s="84">
        <f>INDEX('CHIRP Payment Calc'!AO:AO,MATCH(G:G,'CHIRP Payment Calc'!A:A,0))</f>
        <v>0.38</v>
      </c>
      <c r="P202" s="84">
        <f>INDEX('CHIRP Payment Calc'!AN:AN,MATCH(G:G,'CHIRP Payment Calc'!A:A,0))</f>
        <v>0.1</v>
      </c>
      <c r="Q202" s="85">
        <f t="shared" si="25"/>
        <v>358084.88275451097</v>
      </c>
      <c r="R202" s="79">
        <f t="shared" si="26"/>
        <v>22030.080115776855</v>
      </c>
      <c r="S202" s="85">
        <f t="shared" si="27"/>
        <v>196281.59601669825</v>
      </c>
      <c r="T202" s="85">
        <f t="shared" si="28"/>
        <v>60184.904458624289</v>
      </c>
      <c r="U202" s="85">
        <f t="shared" si="29"/>
        <v>114445.46655946865</v>
      </c>
      <c r="V202" s="85">
        <f t="shared" si="30"/>
        <v>9202.9958354966002</v>
      </c>
      <c r="W202" s="79">
        <f t="shared" si="31"/>
        <v>380114.96287028777</v>
      </c>
    </row>
    <row r="203" spans="4:23" x14ac:dyDescent="0.25">
      <c r="D203" s="77" t="s">
        <v>29</v>
      </c>
      <c r="E203" s="77" t="s">
        <v>621</v>
      </c>
      <c r="F203" s="86" t="s">
        <v>1099</v>
      </c>
      <c r="G203" s="77" t="s">
        <v>1098</v>
      </c>
      <c r="H203" s="77" t="s">
        <v>1665</v>
      </c>
      <c r="I203" s="83">
        <v>293120.64896078559</v>
      </c>
      <c r="J203" s="83">
        <v>12087.354414698415</v>
      </c>
      <c r="K203" s="83">
        <v>158888.02760942269</v>
      </c>
      <c r="L203" s="83">
        <v>29553.43847944371</v>
      </c>
      <c r="M203" s="83">
        <f t="shared" si="24"/>
        <v>452008.67657020828</v>
      </c>
      <c r="N203" s="83">
        <f t="shared" si="24"/>
        <v>41640.792894142127</v>
      </c>
      <c r="O203" s="84">
        <f>INDEX('CHIRP Payment Calc'!AO:AO,MATCH(G:G,'CHIRP Payment Calc'!A:A,0))</f>
        <v>0.45</v>
      </c>
      <c r="P203" s="84">
        <f>INDEX('CHIRP Payment Calc'!AN:AN,MATCH(G:G,'CHIRP Payment Calc'!A:A,0))</f>
        <v>0.1</v>
      </c>
      <c r="Q203" s="85">
        <f t="shared" si="25"/>
        <v>207567.98374600796</v>
      </c>
      <c r="R203" s="79">
        <f t="shared" si="26"/>
        <v>12873.397948137244</v>
      </c>
      <c r="S203" s="85">
        <f t="shared" si="27"/>
        <v>139951.50348260321</v>
      </c>
      <c r="T203" s="85">
        <f t="shared" si="28"/>
        <v>76063.417472595975</v>
      </c>
      <c r="U203" s="85">
        <f t="shared" si="29"/>
        <v>1282.4779219839168</v>
      </c>
      <c r="V203" s="85">
        <f t="shared" si="30"/>
        <v>3143.9828169620973</v>
      </c>
      <c r="W203" s="79">
        <f t="shared" si="31"/>
        <v>220441.38169414518</v>
      </c>
    </row>
    <row r="204" spans="4:23" x14ac:dyDescent="0.25">
      <c r="D204" s="77" t="s">
        <v>29</v>
      </c>
      <c r="E204" s="77" t="s">
        <v>621</v>
      </c>
      <c r="F204" s="86" t="s">
        <v>1105</v>
      </c>
      <c r="G204" s="77" t="s">
        <v>1104</v>
      </c>
      <c r="H204" s="77" t="s">
        <v>1666</v>
      </c>
      <c r="I204" s="83">
        <v>427560.04429667175</v>
      </c>
      <c r="J204" s="83">
        <v>170.88385947422847</v>
      </c>
      <c r="K204" s="83">
        <v>88240.359112019374</v>
      </c>
      <c r="L204" s="83">
        <v>35878.662553341208</v>
      </c>
      <c r="M204" s="83">
        <f t="shared" si="24"/>
        <v>515800.40340869111</v>
      </c>
      <c r="N204" s="83">
        <f t="shared" si="24"/>
        <v>36049.546412815434</v>
      </c>
      <c r="O204" s="84">
        <f>INDEX('CHIRP Payment Calc'!AO:AO,MATCH(G:G,'CHIRP Payment Calc'!A:A,0))</f>
        <v>0.41</v>
      </c>
      <c r="P204" s="84">
        <f>INDEX('CHIRP Payment Calc'!AN:AN,MATCH(G:G,'CHIRP Payment Calc'!A:A,0))</f>
        <v>1.03</v>
      </c>
      <c r="Q204" s="85">
        <f t="shared" si="25"/>
        <v>248609.19820276322</v>
      </c>
      <c r="R204" s="79">
        <f t="shared" si="26"/>
        <v>15373.509889975765</v>
      </c>
      <c r="S204" s="85">
        <f t="shared" si="27"/>
        <v>185994.28982666889</v>
      </c>
      <c r="T204" s="85">
        <f t="shared" si="28"/>
        <v>38487.816208433978</v>
      </c>
      <c r="U204" s="85">
        <f t="shared" si="29"/>
        <v>186.7484087622868</v>
      </c>
      <c r="V204" s="85">
        <f t="shared" si="30"/>
        <v>39313.853648873883</v>
      </c>
      <c r="W204" s="79">
        <f t="shared" si="31"/>
        <v>263982.70809273899</v>
      </c>
    </row>
    <row r="205" spans="4:23" x14ac:dyDescent="0.25">
      <c r="D205" s="77" t="s">
        <v>29</v>
      </c>
      <c r="E205" s="77" t="s">
        <v>621</v>
      </c>
      <c r="F205" s="86" t="s">
        <v>1039</v>
      </c>
      <c r="G205" s="77" t="s">
        <v>1038</v>
      </c>
      <c r="H205" s="77" t="s">
        <v>1667</v>
      </c>
      <c r="I205" s="83">
        <v>544720.83739951474</v>
      </c>
      <c r="J205" s="83">
        <v>6951.183704469282</v>
      </c>
      <c r="K205" s="83">
        <v>153233.37565682229</v>
      </c>
      <c r="L205" s="83">
        <v>2727.0884873012888</v>
      </c>
      <c r="M205" s="83">
        <f t="shared" si="24"/>
        <v>697954.21305633709</v>
      </c>
      <c r="N205" s="83">
        <f t="shared" si="24"/>
        <v>9678.2721917705712</v>
      </c>
      <c r="O205" s="84">
        <f>INDEX('CHIRP Payment Calc'!AO:AO,MATCH(G:G,'CHIRP Payment Calc'!A:A,0))</f>
        <v>0.51</v>
      </c>
      <c r="P205" s="84">
        <f>INDEX('CHIRP Payment Calc'!AN:AN,MATCH(G:G,'CHIRP Payment Calc'!A:A,0))</f>
        <v>0.1</v>
      </c>
      <c r="Q205" s="85">
        <f t="shared" si="25"/>
        <v>356924.47587790893</v>
      </c>
      <c r="R205" s="79">
        <f t="shared" si="26"/>
        <v>21996.526042423673</v>
      </c>
      <c r="S205" s="85">
        <f t="shared" si="27"/>
        <v>294756.1029960239</v>
      </c>
      <c r="T205" s="85">
        <f t="shared" si="28"/>
        <v>83137.257005297201</v>
      </c>
      <c r="U205" s="85">
        <f t="shared" si="29"/>
        <v>737.52612249010963</v>
      </c>
      <c r="V205" s="85">
        <f t="shared" si="30"/>
        <v>290.11579652141376</v>
      </c>
      <c r="W205" s="79">
        <f t="shared" si="31"/>
        <v>378921.00192033261</v>
      </c>
    </row>
    <row r="206" spans="4:23" x14ac:dyDescent="0.25">
      <c r="D206" s="77" t="s">
        <v>29</v>
      </c>
      <c r="E206" s="77" t="s">
        <v>621</v>
      </c>
      <c r="F206" s="86" t="s">
        <v>997</v>
      </c>
      <c r="G206" s="77" t="s">
        <v>996</v>
      </c>
      <c r="H206" s="77" t="s">
        <v>1668</v>
      </c>
      <c r="I206" s="83">
        <v>666119.9797089434</v>
      </c>
      <c r="J206" s="83">
        <v>45585.079686374993</v>
      </c>
      <c r="K206" s="83">
        <v>300662.56820251636</v>
      </c>
      <c r="L206" s="83">
        <v>62869.356523858114</v>
      </c>
      <c r="M206" s="83">
        <f t="shared" si="24"/>
        <v>966782.54791145981</v>
      </c>
      <c r="N206" s="83">
        <f t="shared" si="24"/>
        <v>108454.43621023311</v>
      </c>
      <c r="O206" s="84">
        <f>INDEX('CHIRP Payment Calc'!AO:AO,MATCH(G:G,'CHIRP Payment Calc'!A:A,0))</f>
        <v>0.6</v>
      </c>
      <c r="P206" s="84">
        <f>INDEX('CHIRP Payment Calc'!AN:AN,MATCH(G:G,'CHIRP Payment Calc'!A:A,0))</f>
        <v>0.76</v>
      </c>
      <c r="Q206" s="85">
        <f t="shared" si="25"/>
        <v>662494.90026665293</v>
      </c>
      <c r="R206" s="79">
        <f t="shared" si="26"/>
        <v>41061.340921171286</v>
      </c>
      <c r="S206" s="85">
        <f t="shared" si="27"/>
        <v>424055.15949640959</v>
      </c>
      <c r="T206" s="85">
        <f t="shared" si="28"/>
        <v>191912.2775760743</v>
      </c>
      <c r="U206" s="85">
        <f t="shared" si="29"/>
        <v>36758.260542859411</v>
      </c>
      <c r="V206" s="85">
        <f t="shared" si="30"/>
        <v>50830.543572481023</v>
      </c>
      <c r="W206" s="79">
        <f t="shared" si="31"/>
        <v>703556.24118782429</v>
      </c>
    </row>
    <row r="207" spans="4:23" x14ac:dyDescent="0.25">
      <c r="D207" s="77" t="s">
        <v>29</v>
      </c>
      <c r="E207" s="77" t="s">
        <v>621</v>
      </c>
      <c r="F207" s="86" t="s">
        <v>1084</v>
      </c>
      <c r="G207" s="77" t="s">
        <v>1083</v>
      </c>
      <c r="H207" s="77" t="s">
        <v>1669</v>
      </c>
      <c r="I207" s="83">
        <v>272874.92299862206</v>
      </c>
      <c r="J207" s="83">
        <v>9438.6986875558796</v>
      </c>
      <c r="K207" s="83">
        <v>167980.14415960183</v>
      </c>
      <c r="L207" s="83">
        <v>111554.72158544986</v>
      </c>
      <c r="M207" s="83">
        <f t="shared" si="24"/>
        <v>440855.06715822389</v>
      </c>
      <c r="N207" s="83">
        <f t="shared" si="24"/>
        <v>120993.42027300574</v>
      </c>
      <c r="O207" s="84">
        <f>INDEX('CHIRP Payment Calc'!AO:AO,MATCH(G:G,'CHIRP Payment Calc'!A:A,0))</f>
        <v>0.37</v>
      </c>
      <c r="P207" s="84">
        <f>INDEX('CHIRP Payment Calc'!AN:AN,MATCH(G:G,'CHIRP Payment Calc'!A:A,0))</f>
        <v>0.17</v>
      </c>
      <c r="Q207" s="85">
        <f t="shared" si="25"/>
        <v>183685.25629495381</v>
      </c>
      <c r="R207" s="79">
        <f t="shared" si="26"/>
        <v>11435.16055394063</v>
      </c>
      <c r="S207" s="85">
        <f t="shared" si="27"/>
        <v>107123.31194640865</v>
      </c>
      <c r="T207" s="85">
        <f t="shared" si="28"/>
        <v>66119.843977715616</v>
      </c>
      <c r="U207" s="85">
        <f t="shared" si="29"/>
        <v>1702.4708508058352</v>
      </c>
      <c r="V207" s="85">
        <f t="shared" si="30"/>
        <v>20174.790073964341</v>
      </c>
      <c r="W207" s="79">
        <f t="shared" si="31"/>
        <v>195120.41684889444</v>
      </c>
    </row>
    <row r="208" spans="4:23" x14ac:dyDescent="0.25">
      <c r="D208" s="77" t="s">
        <v>29</v>
      </c>
      <c r="E208" s="77" t="s">
        <v>621</v>
      </c>
      <c r="F208" s="86" t="s">
        <v>935</v>
      </c>
      <c r="G208" s="77" t="s">
        <v>934</v>
      </c>
      <c r="H208" s="77" t="s">
        <v>1670</v>
      </c>
      <c r="I208" s="83">
        <v>718056.82713499316</v>
      </c>
      <c r="J208" s="83">
        <v>61362.584682080465</v>
      </c>
      <c r="K208" s="83">
        <v>409815.82439343771</v>
      </c>
      <c r="L208" s="83">
        <v>45244.446681016045</v>
      </c>
      <c r="M208" s="83">
        <f t="shared" si="24"/>
        <v>1127872.6515284309</v>
      </c>
      <c r="N208" s="83">
        <f t="shared" si="24"/>
        <v>106607.03136309651</v>
      </c>
      <c r="O208" s="84">
        <f>INDEX('CHIRP Payment Calc'!AO:AO,MATCH(G:G,'CHIRP Payment Calc'!A:A,0))</f>
        <v>0.12</v>
      </c>
      <c r="P208" s="84">
        <f>INDEX('CHIRP Payment Calc'!AN:AN,MATCH(G:G,'CHIRP Payment Calc'!A:A,0))</f>
        <v>0.1</v>
      </c>
      <c r="Q208" s="85">
        <f t="shared" si="25"/>
        <v>146005.42131972135</v>
      </c>
      <c r="R208" s="79">
        <f t="shared" si="26"/>
        <v>9059.0314140969858</v>
      </c>
      <c r="S208" s="85">
        <f t="shared" si="27"/>
        <v>91423.680908434137</v>
      </c>
      <c r="T208" s="85">
        <f t="shared" si="28"/>
        <v>52316.91375235375</v>
      </c>
      <c r="U208" s="85">
        <f t="shared" si="29"/>
        <v>6510.6190644117205</v>
      </c>
      <c r="V208" s="85">
        <f t="shared" si="30"/>
        <v>4813.2390086187288</v>
      </c>
      <c r="W208" s="79">
        <f t="shared" si="31"/>
        <v>155064.45273381835</v>
      </c>
    </row>
    <row r="209" spans="4:23" x14ac:dyDescent="0.25">
      <c r="D209" s="77" t="s">
        <v>29</v>
      </c>
      <c r="E209" s="77" t="s">
        <v>621</v>
      </c>
      <c r="F209" s="86" t="s">
        <v>1066</v>
      </c>
      <c r="G209" s="77" t="s">
        <v>1065</v>
      </c>
      <c r="H209" s="77" t="s">
        <v>1671</v>
      </c>
      <c r="I209" s="83">
        <v>371391.46858249628</v>
      </c>
      <c r="J209" s="83">
        <v>34446.255574484108</v>
      </c>
      <c r="K209" s="83">
        <v>194070.88507280193</v>
      </c>
      <c r="L209" s="83">
        <v>125818.32822451481</v>
      </c>
      <c r="M209" s="83">
        <f t="shared" si="24"/>
        <v>565462.35365529824</v>
      </c>
      <c r="N209" s="83">
        <f t="shared" si="24"/>
        <v>160264.58379899891</v>
      </c>
      <c r="O209" s="84">
        <f>INDEX('CHIRP Payment Calc'!AO:AO,MATCH(G:G,'CHIRP Payment Calc'!A:A,0))</f>
        <v>0.45</v>
      </c>
      <c r="P209" s="84">
        <f>INDEX('CHIRP Payment Calc'!AN:AN,MATCH(G:G,'CHIRP Payment Calc'!A:A,0))</f>
        <v>0.18</v>
      </c>
      <c r="Q209" s="85">
        <f t="shared" si="25"/>
        <v>283305.68422870402</v>
      </c>
      <c r="R209" s="79">
        <f t="shared" si="26"/>
        <v>17594.243722523155</v>
      </c>
      <c r="S209" s="85">
        <f t="shared" si="27"/>
        <v>177322.18659111229</v>
      </c>
      <c r="T209" s="85">
        <f t="shared" si="28"/>
        <v>92906.274768894553</v>
      </c>
      <c r="U209" s="85">
        <f t="shared" si="29"/>
        <v>6578.5952290791929</v>
      </c>
      <c r="V209" s="85">
        <f t="shared" si="30"/>
        <v>24092.871362141137</v>
      </c>
      <c r="W209" s="79">
        <f t="shared" si="31"/>
        <v>300899.92795122718</v>
      </c>
    </row>
    <row r="210" spans="4:23" x14ac:dyDescent="0.25">
      <c r="D210" s="77" t="s">
        <v>29</v>
      </c>
      <c r="E210" s="77" t="s">
        <v>621</v>
      </c>
      <c r="F210" s="86" t="s">
        <v>789</v>
      </c>
      <c r="G210" s="77" t="s">
        <v>788</v>
      </c>
      <c r="H210" s="77" t="s">
        <v>1672</v>
      </c>
      <c r="I210" s="83">
        <v>1390767.9819861264</v>
      </c>
      <c r="J210" s="83">
        <v>464299.84296468517</v>
      </c>
      <c r="K210" s="83">
        <v>389598.66841324884</v>
      </c>
      <c r="L210" s="83">
        <v>300243.20037785062</v>
      </c>
      <c r="M210" s="83">
        <f t="shared" si="24"/>
        <v>1780366.6503993752</v>
      </c>
      <c r="N210" s="83">
        <f t="shared" si="24"/>
        <v>764543.04334253585</v>
      </c>
      <c r="O210" s="84">
        <f>INDEX('CHIRP Payment Calc'!AO:AO,MATCH(G:G,'CHIRP Payment Calc'!A:A,0))</f>
        <v>0.56000000000000005</v>
      </c>
      <c r="P210" s="84">
        <f>INDEX('CHIRP Payment Calc'!AN:AN,MATCH(G:G,'CHIRP Payment Calc'!A:A,0))</f>
        <v>0.91999999999999993</v>
      </c>
      <c r="Q210" s="85">
        <f t="shared" si="25"/>
        <v>1700384.9240987832</v>
      </c>
      <c r="R210" s="79">
        <f t="shared" si="26"/>
        <v>105132.12104993153</v>
      </c>
      <c r="S210" s="85">
        <f t="shared" si="27"/>
        <v>826344.90176364011</v>
      </c>
      <c r="T210" s="85">
        <f t="shared" si="28"/>
        <v>232101.3343738504</v>
      </c>
      <c r="U210" s="85">
        <f t="shared" si="29"/>
        <v>453215.76183290221</v>
      </c>
      <c r="V210" s="85">
        <f t="shared" si="30"/>
        <v>293855.04717832193</v>
      </c>
      <c r="W210" s="79">
        <f t="shared" si="31"/>
        <v>1805517.0451487147</v>
      </c>
    </row>
    <row r="211" spans="4:23" x14ac:dyDescent="0.25">
      <c r="D211" s="77" t="s">
        <v>29</v>
      </c>
      <c r="E211" s="77" t="s">
        <v>621</v>
      </c>
      <c r="F211" s="86" t="s">
        <v>901</v>
      </c>
      <c r="G211" s="77" t="s">
        <v>899</v>
      </c>
      <c r="H211" s="77" t="s">
        <v>1673</v>
      </c>
      <c r="I211" s="83">
        <v>80236.416846420238</v>
      </c>
      <c r="J211" s="83">
        <v>922855.52798782603</v>
      </c>
      <c r="K211" s="83">
        <v>48190.466025769383</v>
      </c>
      <c r="L211" s="83">
        <v>208472.32101200087</v>
      </c>
      <c r="M211" s="83">
        <f t="shared" si="24"/>
        <v>128426.88287218963</v>
      </c>
      <c r="N211" s="83">
        <f t="shared" si="24"/>
        <v>1131327.8489998269</v>
      </c>
      <c r="O211" s="84">
        <f>INDEX('CHIRP Payment Calc'!AO:AO,MATCH(G:G,'CHIRP Payment Calc'!A:A,0))</f>
        <v>1.92</v>
      </c>
      <c r="P211" s="84">
        <f>INDEX('CHIRP Payment Calc'!AN:AN,MATCH(G:G,'CHIRP Payment Calc'!A:A,0))</f>
        <v>0.1</v>
      </c>
      <c r="Q211" s="85">
        <f t="shared" si="25"/>
        <v>359712.40001458675</v>
      </c>
      <c r="R211" s="79">
        <f t="shared" si="26"/>
        <v>22265.237923093977</v>
      </c>
      <c r="S211" s="85">
        <f t="shared" si="27"/>
        <v>163452.43537944491</v>
      </c>
      <c r="T211" s="85">
        <f t="shared" si="28"/>
        <v>98431.590180294908</v>
      </c>
      <c r="U211" s="85">
        <f t="shared" si="29"/>
        <v>97915.705887302509</v>
      </c>
      <c r="V211" s="85">
        <f t="shared" si="30"/>
        <v>22177.906490638394</v>
      </c>
      <c r="W211" s="79">
        <f t="shared" si="31"/>
        <v>381977.6379376807</v>
      </c>
    </row>
    <row r="212" spans="4:23" x14ac:dyDescent="0.25">
      <c r="D212" s="77" t="s">
        <v>29</v>
      </c>
      <c r="E212" s="77" t="s">
        <v>621</v>
      </c>
      <c r="F212" s="86" t="s">
        <v>1202</v>
      </c>
      <c r="G212" s="77" t="s">
        <v>1201</v>
      </c>
      <c r="H212" s="77" t="s">
        <v>1674</v>
      </c>
      <c r="I212" s="83">
        <v>184500.94160921886</v>
      </c>
      <c r="J212" s="83">
        <v>12620.299044956022</v>
      </c>
      <c r="K212" s="83">
        <v>43354.344173501631</v>
      </c>
      <c r="L212" s="83">
        <v>7996.457362076545</v>
      </c>
      <c r="M212" s="83">
        <f t="shared" si="24"/>
        <v>227855.28578272049</v>
      </c>
      <c r="N212" s="83">
        <f t="shared" si="24"/>
        <v>20616.756407032568</v>
      </c>
      <c r="O212" s="84">
        <f>INDEX('CHIRP Payment Calc'!AO:AO,MATCH(G:G,'CHIRP Payment Calc'!A:A,0))</f>
        <v>0.12</v>
      </c>
      <c r="P212" s="84">
        <f>INDEX('CHIRP Payment Calc'!AN:AN,MATCH(G:G,'CHIRP Payment Calc'!A:A,0))</f>
        <v>0.1</v>
      </c>
      <c r="Q212" s="85">
        <f t="shared" si="25"/>
        <v>29404.309934629713</v>
      </c>
      <c r="R212" s="79">
        <f t="shared" si="26"/>
        <v>1810.8339856191724</v>
      </c>
      <c r="S212" s="85">
        <f t="shared" si="27"/>
        <v>23490.836066956246</v>
      </c>
      <c r="T212" s="85">
        <f t="shared" si="28"/>
        <v>5534.597128532123</v>
      </c>
      <c r="U212" s="85">
        <f t="shared" si="29"/>
        <v>1339.0237713481192</v>
      </c>
      <c r="V212" s="85">
        <f t="shared" si="30"/>
        <v>850.68695341239845</v>
      </c>
      <c r="W212" s="79">
        <f t="shared" si="31"/>
        <v>31215.143920248884</v>
      </c>
    </row>
    <row r="213" spans="4:23" x14ac:dyDescent="0.25">
      <c r="D213" s="77" t="s">
        <v>29</v>
      </c>
      <c r="E213" s="77" t="s">
        <v>162</v>
      </c>
      <c r="F213" s="86" t="s">
        <v>1325</v>
      </c>
      <c r="G213" s="77" t="s">
        <v>1324</v>
      </c>
      <c r="H213" s="77" t="s">
        <v>1675</v>
      </c>
      <c r="I213" s="83">
        <v>0</v>
      </c>
      <c r="J213" s="83">
        <v>0</v>
      </c>
      <c r="K213" s="83">
        <v>846.0716081707983</v>
      </c>
      <c r="L213" s="83">
        <v>0</v>
      </c>
      <c r="M213" s="83">
        <f t="shared" si="24"/>
        <v>846.0716081707983</v>
      </c>
      <c r="N213" s="83">
        <f t="shared" si="24"/>
        <v>0</v>
      </c>
      <c r="O213" s="84">
        <f>INDEX('CHIRP Payment Calc'!AO:AO,MATCH(G:G,'CHIRP Payment Calc'!A:A,0))</f>
        <v>1.0900000000000001</v>
      </c>
      <c r="P213" s="84">
        <f>INDEX('CHIRP Payment Calc'!AN:AN,MATCH(G:G,'CHIRP Payment Calc'!A:A,0))</f>
        <v>0.5</v>
      </c>
      <c r="Q213" s="85">
        <f t="shared" si="25"/>
        <v>922.21805290617021</v>
      </c>
      <c r="R213" s="79">
        <f t="shared" si="26"/>
        <v>58.864982100393846</v>
      </c>
      <c r="S213" s="85">
        <f t="shared" si="27"/>
        <v>0</v>
      </c>
      <c r="T213" s="85">
        <f t="shared" si="28"/>
        <v>981.08303500656405</v>
      </c>
      <c r="U213" s="85">
        <f t="shared" si="29"/>
        <v>0</v>
      </c>
      <c r="V213" s="85">
        <f t="shared" si="30"/>
        <v>0</v>
      </c>
      <c r="W213" s="79">
        <f t="shared" si="31"/>
        <v>981.08303500656405</v>
      </c>
    </row>
    <row r="214" spans="4:23" x14ac:dyDescent="0.25">
      <c r="D214" s="77" t="s">
        <v>29</v>
      </c>
      <c r="E214" s="77" t="s">
        <v>162</v>
      </c>
      <c r="F214" s="86" t="s">
        <v>645</v>
      </c>
      <c r="G214" s="77" t="s">
        <v>644</v>
      </c>
      <c r="H214" s="77" t="s">
        <v>1676</v>
      </c>
      <c r="I214" s="83">
        <v>187213.11657548</v>
      </c>
      <c r="J214" s="83">
        <v>9806.2499910331371</v>
      </c>
      <c r="K214" s="83">
        <v>106647.57093644046</v>
      </c>
      <c r="L214" s="83">
        <v>258819.45780392044</v>
      </c>
      <c r="M214" s="83">
        <f t="shared" si="24"/>
        <v>293860.68751192046</v>
      </c>
      <c r="N214" s="83">
        <f t="shared" si="24"/>
        <v>268625.70779495355</v>
      </c>
      <c r="O214" s="84">
        <f>INDEX('CHIRP Payment Calc'!AO:AO,MATCH(G:G,'CHIRP Payment Calc'!A:A,0))</f>
        <v>1.0900000000000001</v>
      </c>
      <c r="P214" s="84">
        <f>INDEX('CHIRP Payment Calc'!AN:AN,MATCH(G:G,'CHIRP Payment Calc'!A:A,0))</f>
        <v>0.5</v>
      </c>
      <c r="Q214" s="85">
        <f t="shared" si="25"/>
        <v>454621.00328547007</v>
      </c>
      <c r="R214" s="79">
        <f t="shared" si="26"/>
        <v>28428.697082946397</v>
      </c>
      <c r="S214" s="85">
        <f t="shared" si="27"/>
        <v>216511.72102628456</v>
      </c>
      <c r="T214" s="85">
        <f t="shared" si="28"/>
        <v>123665.80034119161</v>
      </c>
      <c r="U214" s="85">
        <f t="shared" si="29"/>
        <v>5202.2546371528579</v>
      </c>
      <c r="V214" s="85">
        <f t="shared" si="30"/>
        <v>137669.92436378746</v>
      </c>
      <c r="W214" s="79">
        <f t="shared" si="31"/>
        <v>483049.7003684165</v>
      </c>
    </row>
    <row r="215" spans="4:23" x14ac:dyDescent="0.25">
      <c r="D215" s="77" t="s">
        <v>29</v>
      </c>
      <c r="E215" s="77" t="s">
        <v>162</v>
      </c>
      <c r="F215" s="86" t="s">
        <v>384</v>
      </c>
      <c r="G215" s="77" t="s">
        <v>383</v>
      </c>
      <c r="H215" s="77" t="s">
        <v>1677</v>
      </c>
      <c r="I215" s="83">
        <v>2330665.3716985695</v>
      </c>
      <c r="J215" s="83">
        <v>3613423.5603072876</v>
      </c>
      <c r="K215" s="83">
        <v>1342324.1030420768</v>
      </c>
      <c r="L215" s="83">
        <v>3670274.7825823175</v>
      </c>
      <c r="M215" s="83">
        <f t="shared" si="24"/>
        <v>3672989.4747406463</v>
      </c>
      <c r="N215" s="83">
        <f t="shared" si="24"/>
        <v>7283698.3428896051</v>
      </c>
      <c r="O215" s="84">
        <f>INDEX('CHIRP Payment Calc'!AO:AO,MATCH(G:G,'CHIRP Payment Calc'!A:A,0))</f>
        <v>1.0900000000000001</v>
      </c>
      <c r="P215" s="84">
        <f>INDEX('CHIRP Payment Calc'!AN:AN,MATCH(G:G,'CHIRP Payment Calc'!A:A,0))</f>
        <v>1.06</v>
      </c>
      <c r="Q215" s="85">
        <f t="shared" si="25"/>
        <v>11724278.770930286</v>
      </c>
      <c r="R215" s="79">
        <f t="shared" si="26"/>
        <v>730381.31827237993</v>
      </c>
      <c r="S215" s="85">
        <f t="shared" si="27"/>
        <v>2695411.4113012636</v>
      </c>
      <c r="T215" s="85">
        <f t="shared" si="28"/>
        <v>1556524.7577828341</v>
      </c>
      <c r="U215" s="85">
        <f t="shared" si="29"/>
        <v>4063903.4206108493</v>
      </c>
      <c r="V215" s="85">
        <f t="shared" si="30"/>
        <v>4138820.4995077206</v>
      </c>
      <c r="W215" s="79">
        <f t="shared" si="31"/>
        <v>12454660.089202669</v>
      </c>
    </row>
    <row r="216" spans="4:23" x14ac:dyDescent="0.25">
      <c r="D216" s="77" t="s">
        <v>29</v>
      </c>
      <c r="E216" s="77" t="s">
        <v>162</v>
      </c>
      <c r="F216" s="86" t="s">
        <v>456</v>
      </c>
      <c r="G216" s="77" t="s">
        <v>455</v>
      </c>
      <c r="H216" s="77" t="s">
        <v>1678</v>
      </c>
      <c r="I216" s="83">
        <v>2651749.4914415511</v>
      </c>
      <c r="J216" s="83">
        <v>2810390.6598893832</v>
      </c>
      <c r="K216" s="83">
        <v>759827.64945976762</v>
      </c>
      <c r="L216" s="83">
        <v>960415.4527603219</v>
      </c>
      <c r="M216" s="83">
        <f t="shared" si="24"/>
        <v>3411577.1409013188</v>
      </c>
      <c r="N216" s="83">
        <f t="shared" si="24"/>
        <v>3770806.1126497053</v>
      </c>
      <c r="O216" s="84">
        <f>INDEX('CHIRP Payment Calc'!AO:AO,MATCH(G:G,'CHIRP Payment Calc'!A:A,0))</f>
        <v>1.0900000000000001</v>
      </c>
      <c r="P216" s="84">
        <f>INDEX('CHIRP Payment Calc'!AN:AN,MATCH(G:G,'CHIRP Payment Calc'!A:A,0))</f>
        <v>1.3</v>
      </c>
      <c r="Q216" s="85">
        <f t="shared" si="25"/>
        <v>8620667.0300270543</v>
      </c>
      <c r="R216" s="79">
        <f t="shared" si="26"/>
        <v>531789.52936306922</v>
      </c>
      <c r="S216" s="85">
        <f t="shared" si="27"/>
        <v>3066744.7699430143</v>
      </c>
      <c r="T216" s="85">
        <f t="shared" si="28"/>
        <v>881076.74245866691</v>
      </c>
      <c r="U216" s="85">
        <f t="shared" si="29"/>
        <v>3876400.9101922531</v>
      </c>
      <c r="V216" s="85">
        <f t="shared" si="30"/>
        <v>1328234.1367961899</v>
      </c>
      <c r="W216" s="79">
        <f t="shared" si="31"/>
        <v>9152456.5593901239</v>
      </c>
    </row>
    <row r="217" spans="4:23" x14ac:dyDescent="0.25">
      <c r="D217" s="77" t="s">
        <v>29</v>
      </c>
      <c r="E217" s="77" t="s">
        <v>162</v>
      </c>
      <c r="F217" s="86" t="s">
        <v>185</v>
      </c>
      <c r="G217" s="77" t="s">
        <v>184</v>
      </c>
      <c r="H217" s="77" t="s">
        <v>1679</v>
      </c>
      <c r="I217" s="83">
        <v>17971052.263676986</v>
      </c>
      <c r="J217" s="83">
        <v>30826087.580760486</v>
      </c>
      <c r="K217" s="83">
        <v>8456995.4447626937</v>
      </c>
      <c r="L217" s="83">
        <v>14362533.931195974</v>
      </c>
      <c r="M217" s="83">
        <f t="shared" si="24"/>
        <v>26428047.708439678</v>
      </c>
      <c r="N217" s="83">
        <f t="shared" si="24"/>
        <v>45188621.511956461</v>
      </c>
      <c r="O217" s="84">
        <f>INDEX('CHIRP Payment Calc'!AO:AO,MATCH(G:G,'CHIRP Payment Calc'!A:A,0))</f>
        <v>1.0900000000000001</v>
      </c>
      <c r="P217" s="84">
        <f>INDEX('CHIRP Payment Calc'!AN:AN,MATCH(G:G,'CHIRP Payment Calc'!A:A,0))</f>
        <v>0.91999999999999993</v>
      </c>
      <c r="Q217" s="85">
        <f t="shared" si="25"/>
        <v>70380103.793199196</v>
      </c>
      <c r="R217" s="79">
        <f t="shared" si="26"/>
        <v>4357044.6985170115</v>
      </c>
      <c r="S217" s="85">
        <f t="shared" si="27"/>
        <v>20783498.108655617</v>
      </c>
      <c r="T217" s="85">
        <f t="shared" si="28"/>
        <v>9806515.9944588691</v>
      </c>
      <c r="U217" s="85">
        <f t="shared" si="29"/>
        <v>30090186.285729066</v>
      </c>
      <c r="V217" s="85">
        <f t="shared" si="30"/>
        <v>14056948.102872655</v>
      </c>
      <c r="W217" s="79">
        <f t="shared" si="31"/>
        <v>74737148.491716206</v>
      </c>
    </row>
    <row r="218" spans="4:23" x14ac:dyDescent="0.25">
      <c r="D218" s="77" t="s">
        <v>29</v>
      </c>
      <c r="E218" s="77" t="s">
        <v>162</v>
      </c>
      <c r="F218" s="86" t="s">
        <v>426</v>
      </c>
      <c r="G218" s="77" t="s">
        <v>425</v>
      </c>
      <c r="H218" s="77" t="s">
        <v>1680</v>
      </c>
      <c r="I218" s="83">
        <v>2741405.8487979211</v>
      </c>
      <c r="J218" s="83">
        <v>4216511.1447745636</v>
      </c>
      <c r="K218" s="83">
        <v>757127.42274218088</v>
      </c>
      <c r="L218" s="83">
        <v>1789491.4509997771</v>
      </c>
      <c r="M218" s="83">
        <f t="shared" si="24"/>
        <v>3498533.2715401021</v>
      </c>
      <c r="N218" s="83">
        <f t="shared" si="24"/>
        <v>6006002.5957743404</v>
      </c>
      <c r="O218" s="84">
        <f>INDEX('CHIRP Payment Calc'!AO:AO,MATCH(G:G,'CHIRP Payment Calc'!A:A,0))</f>
        <v>1.0900000000000001</v>
      </c>
      <c r="P218" s="84">
        <f>INDEX('CHIRP Payment Calc'!AN:AN,MATCH(G:G,'CHIRP Payment Calc'!A:A,0))</f>
        <v>1.06</v>
      </c>
      <c r="Q218" s="85">
        <f t="shared" si="25"/>
        <v>10179764.017499514</v>
      </c>
      <c r="R218" s="79">
        <f t="shared" si="26"/>
        <v>628727.99787569337</v>
      </c>
      <c r="S218" s="85">
        <f t="shared" si="27"/>
        <v>3170432.2283180202</v>
      </c>
      <c r="T218" s="85">
        <f t="shared" si="28"/>
        <v>877945.62849891197</v>
      </c>
      <c r="U218" s="85">
        <f t="shared" si="29"/>
        <v>4742176.9904095894</v>
      </c>
      <c r="V218" s="85">
        <f t="shared" si="30"/>
        <v>2017937.168148685</v>
      </c>
      <c r="W218" s="79">
        <f t="shared" si="31"/>
        <v>10808492.015375206</v>
      </c>
    </row>
    <row r="219" spans="4:23" x14ac:dyDescent="0.25">
      <c r="D219" s="77" t="s">
        <v>29</v>
      </c>
      <c r="E219" s="77" t="s">
        <v>162</v>
      </c>
      <c r="F219" s="82" t="s">
        <v>481</v>
      </c>
      <c r="G219" s="77" t="s">
        <v>480</v>
      </c>
      <c r="H219" s="77" t="s">
        <v>1681</v>
      </c>
      <c r="I219" s="83">
        <v>3082614.4200297063</v>
      </c>
      <c r="J219" s="83">
        <v>2344156.410701667</v>
      </c>
      <c r="K219" s="83">
        <v>778322.94217773958</v>
      </c>
      <c r="L219" s="83">
        <v>751625.54856213985</v>
      </c>
      <c r="M219" s="83">
        <f t="shared" si="24"/>
        <v>3860937.3622074458</v>
      </c>
      <c r="N219" s="83">
        <f t="shared" si="24"/>
        <v>3095781.9592638067</v>
      </c>
      <c r="O219" s="84">
        <f>INDEX('CHIRP Payment Calc'!AO:AO,MATCH(G:G,'CHIRP Payment Calc'!A:A,0))</f>
        <v>1.0900000000000001</v>
      </c>
      <c r="P219" s="84">
        <f>INDEX('CHIRP Payment Calc'!AN:AN,MATCH(G:G,'CHIRP Payment Calc'!A:A,0))</f>
        <v>1.1600000000000001</v>
      </c>
      <c r="Q219" s="85">
        <f t="shared" si="25"/>
        <v>7799528.797552132</v>
      </c>
      <c r="R219" s="79">
        <f t="shared" si="26"/>
        <v>480687.59593200224</v>
      </c>
      <c r="S219" s="85">
        <f t="shared" si="27"/>
        <v>3565039.4884163188</v>
      </c>
      <c r="T219" s="85">
        <f t="shared" si="28"/>
        <v>902523.41167418752</v>
      </c>
      <c r="U219" s="85">
        <f t="shared" si="29"/>
        <v>2885115.5824020524</v>
      </c>
      <c r="V219" s="85">
        <f t="shared" si="30"/>
        <v>927537.91099157708</v>
      </c>
      <c r="W219" s="79">
        <f t="shared" si="31"/>
        <v>8280216.3934841361</v>
      </c>
    </row>
    <row r="220" spans="4:23" x14ac:dyDescent="0.25">
      <c r="D220" s="77" t="s">
        <v>29</v>
      </c>
      <c r="E220" s="77" t="s">
        <v>162</v>
      </c>
      <c r="F220" s="82" t="s">
        <v>294</v>
      </c>
      <c r="G220" s="77" t="s">
        <v>293</v>
      </c>
      <c r="H220" s="77" t="s">
        <v>1682</v>
      </c>
      <c r="I220" s="83">
        <v>2622444.369148015</v>
      </c>
      <c r="J220" s="83">
        <v>9021730.2051768918</v>
      </c>
      <c r="K220" s="83">
        <v>2076947.735166949</v>
      </c>
      <c r="L220" s="83">
        <v>3134677.9292309266</v>
      </c>
      <c r="M220" s="83">
        <f t="shared" si="24"/>
        <v>4699392.1043149643</v>
      </c>
      <c r="N220" s="83">
        <f t="shared" si="24"/>
        <v>12156408.134407818</v>
      </c>
      <c r="O220" s="84">
        <f>INDEX('CHIRP Payment Calc'!AO:AO,MATCH(G:G,'CHIRP Payment Calc'!A:A,0))</f>
        <v>1.0900000000000001</v>
      </c>
      <c r="P220" s="84">
        <f>INDEX('CHIRP Payment Calc'!AN:AN,MATCH(G:G,'CHIRP Payment Calc'!A:A,0))</f>
        <v>1.3</v>
      </c>
      <c r="Q220" s="85">
        <f t="shared" si="25"/>
        <v>20925667.968433477</v>
      </c>
      <c r="R220" s="79">
        <f t="shared" si="26"/>
        <v>1294519.7127853262</v>
      </c>
      <c r="S220" s="85">
        <f t="shared" si="27"/>
        <v>3032853.4348767493</v>
      </c>
      <c r="T220" s="85">
        <f t="shared" si="28"/>
        <v>2408375.5652467818</v>
      </c>
      <c r="U220" s="85">
        <f t="shared" si="29"/>
        <v>12443765.800243989</v>
      </c>
      <c r="V220" s="85">
        <f t="shared" si="30"/>
        <v>4335192.8808512818</v>
      </c>
      <c r="W220" s="79">
        <f t="shared" si="31"/>
        <v>22220187.681218803</v>
      </c>
    </row>
    <row r="221" spans="4:23" x14ac:dyDescent="0.25">
      <c r="D221" s="77" t="s">
        <v>29</v>
      </c>
      <c r="E221" s="77" t="s">
        <v>162</v>
      </c>
      <c r="F221" s="82" t="s">
        <v>1045</v>
      </c>
      <c r="G221" s="77" t="s">
        <v>1044</v>
      </c>
      <c r="H221" s="77" t="s">
        <v>1683</v>
      </c>
      <c r="I221" s="83">
        <v>0</v>
      </c>
      <c r="J221" s="83">
        <v>52253.467729449716</v>
      </c>
      <c r="K221" s="83">
        <v>0</v>
      </c>
      <c r="L221" s="83">
        <v>204032.95774430456</v>
      </c>
      <c r="M221" s="83">
        <f t="shared" si="24"/>
        <v>0</v>
      </c>
      <c r="N221" s="83">
        <f t="shared" si="24"/>
        <v>256286.42547375427</v>
      </c>
      <c r="O221" s="84">
        <f>INDEX('CHIRP Payment Calc'!AO:AO,MATCH(G:G,'CHIRP Payment Calc'!A:A,0))</f>
        <v>1.0900000000000001</v>
      </c>
      <c r="P221" s="84">
        <f>INDEX('CHIRP Payment Calc'!AN:AN,MATCH(G:G,'CHIRP Payment Calc'!A:A,0))</f>
        <v>0.5</v>
      </c>
      <c r="Q221" s="85">
        <f t="shared" si="25"/>
        <v>128143.21273687713</v>
      </c>
      <c r="R221" s="79">
        <f t="shared" si="26"/>
        <v>8105.6288115679108</v>
      </c>
      <c r="S221" s="85">
        <f t="shared" si="27"/>
        <v>0</v>
      </c>
      <c r="T221" s="85">
        <f t="shared" si="28"/>
        <v>0</v>
      </c>
      <c r="U221" s="85">
        <f t="shared" si="29"/>
        <v>27720.672535517089</v>
      </c>
      <c r="V221" s="85">
        <f t="shared" si="30"/>
        <v>108528.16901292796</v>
      </c>
      <c r="W221" s="79">
        <f t="shared" si="31"/>
        <v>136248.84154844505</v>
      </c>
    </row>
    <row r="222" spans="4:23" x14ac:dyDescent="0.25">
      <c r="D222" s="77" t="s">
        <v>29</v>
      </c>
      <c r="E222" s="77" t="s">
        <v>162</v>
      </c>
      <c r="F222" s="82" t="s">
        <v>354</v>
      </c>
      <c r="G222" s="77" t="s">
        <v>353</v>
      </c>
      <c r="H222" s="77" t="s">
        <v>1684</v>
      </c>
      <c r="I222" s="83">
        <v>2387303.5597373662</v>
      </c>
      <c r="J222" s="83">
        <v>5641434.4398212945</v>
      </c>
      <c r="K222" s="83">
        <v>1700427.5220658041</v>
      </c>
      <c r="L222" s="83">
        <v>4321038.8175917808</v>
      </c>
      <c r="M222" s="83">
        <f t="shared" si="24"/>
        <v>4087731.08180317</v>
      </c>
      <c r="N222" s="83">
        <f t="shared" si="24"/>
        <v>9962473.2574130744</v>
      </c>
      <c r="O222" s="84">
        <f>INDEX('CHIRP Payment Calc'!AO:AO,MATCH(G:G,'CHIRP Payment Calc'!A:A,0))</f>
        <v>1.0900000000000001</v>
      </c>
      <c r="P222" s="84">
        <f>INDEX('CHIRP Payment Calc'!AN:AN,MATCH(G:G,'CHIRP Payment Calc'!A:A,0))</f>
        <v>0.8</v>
      </c>
      <c r="Q222" s="85">
        <f t="shared" si="25"/>
        <v>12425605.485095914</v>
      </c>
      <c r="R222" s="79">
        <f t="shared" si="26"/>
        <v>773045.56589225936</v>
      </c>
      <c r="S222" s="85">
        <f t="shared" si="27"/>
        <v>2760913.4006511713</v>
      </c>
      <c r="T222" s="85">
        <f t="shared" si="28"/>
        <v>1971772.3394167305</v>
      </c>
      <c r="U222" s="85">
        <f t="shared" si="29"/>
        <v>4788485.4661613107</v>
      </c>
      <c r="V222" s="85">
        <f t="shared" si="30"/>
        <v>3677479.8447589632</v>
      </c>
      <c r="W222" s="79">
        <f t="shared" si="31"/>
        <v>13198651.050988177</v>
      </c>
    </row>
    <row r="223" spans="4:23" x14ac:dyDescent="0.25">
      <c r="D223" s="77" t="s">
        <v>30</v>
      </c>
      <c r="E223" s="77" t="s">
        <v>621</v>
      </c>
      <c r="F223" s="82" t="s">
        <v>638</v>
      </c>
      <c r="G223" s="77" t="s">
        <v>637</v>
      </c>
      <c r="H223" s="77" t="s">
        <v>639</v>
      </c>
      <c r="I223" s="83">
        <v>1835083.4028011688</v>
      </c>
      <c r="J223" s="83">
        <v>2498994.2577483351</v>
      </c>
      <c r="K223" s="83">
        <v>1453608.6207371622</v>
      </c>
      <c r="L223" s="83">
        <v>1642355.8135411767</v>
      </c>
      <c r="M223" s="83">
        <f t="shared" si="24"/>
        <v>3288692.023538331</v>
      </c>
      <c r="N223" s="83">
        <f t="shared" si="24"/>
        <v>4141350.0712895119</v>
      </c>
      <c r="O223" s="84">
        <f>INDEX('CHIRP Payment Calc'!AO:AO,MATCH(G:G,'CHIRP Payment Calc'!A:A,0))</f>
        <v>0.32</v>
      </c>
      <c r="P223" s="84">
        <f>INDEX('CHIRP Payment Calc'!AN:AN,MATCH(G:G,'CHIRP Payment Calc'!A:A,0))</f>
        <v>0.25</v>
      </c>
      <c r="Q223" s="85">
        <f t="shared" si="25"/>
        <v>2087718.9653546438</v>
      </c>
      <c r="R223" s="79">
        <f t="shared" si="26"/>
        <v>129838.66962861503</v>
      </c>
      <c r="S223" s="85">
        <f t="shared" si="27"/>
        <v>623052.1898104765</v>
      </c>
      <c r="T223" s="85">
        <f t="shared" si="28"/>
        <v>494845.48791052337</v>
      </c>
      <c r="U223" s="85">
        <f t="shared" si="29"/>
        <v>662863.19834173343</v>
      </c>
      <c r="V223" s="85">
        <f t="shared" si="30"/>
        <v>436796.75892052572</v>
      </c>
      <c r="W223" s="79">
        <f t="shared" si="31"/>
        <v>2217557.6349832588</v>
      </c>
    </row>
    <row r="224" spans="4:23" x14ac:dyDescent="0.25">
      <c r="D224" s="77" t="s">
        <v>30</v>
      </c>
      <c r="E224" s="77" t="s">
        <v>621</v>
      </c>
      <c r="F224" s="82" t="s">
        <v>632</v>
      </c>
      <c r="G224" s="77" t="s">
        <v>631</v>
      </c>
      <c r="H224" s="77" t="s">
        <v>1685</v>
      </c>
      <c r="I224" s="83">
        <v>1593188.5800770086</v>
      </c>
      <c r="J224" s="83">
        <v>3035151.0884071626</v>
      </c>
      <c r="K224" s="83">
        <v>1050777.7312503022</v>
      </c>
      <c r="L224" s="83">
        <v>2886550.0125639308</v>
      </c>
      <c r="M224" s="83">
        <f t="shared" si="24"/>
        <v>2643966.3113273107</v>
      </c>
      <c r="N224" s="83">
        <f t="shared" si="24"/>
        <v>5921701.1009710934</v>
      </c>
      <c r="O224" s="84">
        <f>INDEX('CHIRP Payment Calc'!AO:AO,MATCH(G:G,'CHIRP Payment Calc'!A:A,0))</f>
        <v>0.98</v>
      </c>
      <c r="P224" s="84">
        <f>INDEX('CHIRP Payment Calc'!AN:AN,MATCH(G:G,'CHIRP Payment Calc'!A:A,0))</f>
        <v>0.15</v>
      </c>
      <c r="Q224" s="85">
        <f t="shared" si="25"/>
        <v>3479342.1502464283</v>
      </c>
      <c r="R224" s="79">
        <f t="shared" si="26"/>
        <v>216395.17457767841</v>
      </c>
      <c r="S224" s="85">
        <f t="shared" si="27"/>
        <v>1656578.0461278178</v>
      </c>
      <c r="T224" s="85">
        <f t="shared" si="28"/>
        <v>1095491.6772609535</v>
      </c>
      <c r="U224" s="85">
        <f t="shared" si="29"/>
        <v>483047.91857938922</v>
      </c>
      <c r="V224" s="85">
        <f t="shared" si="30"/>
        <v>460619.68285594642</v>
      </c>
      <c r="W224" s="79">
        <f t="shared" si="31"/>
        <v>3695737.3248241073</v>
      </c>
    </row>
    <row r="225" spans="4:23" x14ac:dyDescent="0.25">
      <c r="D225" s="77" t="s">
        <v>30</v>
      </c>
      <c r="E225" s="77" t="s">
        <v>621</v>
      </c>
      <c r="F225" s="82" t="s">
        <v>969</v>
      </c>
      <c r="G225" s="77" t="s">
        <v>968</v>
      </c>
      <c r="H225" s="77" t="s">
        <v>1686</v>
      </c>
      <c r="I225" s="83">
        <v>264815.73106904357</v>
      </c>
      <c r="J225" s="83">
        <v>1068841.558161668</v>
      </c>
      <c r="K225" s="83">
        <v>24390.40103924365</v>
      </c>
      <c r="L225" s="83">
        <v>459115.21277609403</v>
      </c>
      <c r="M225" s="83">
        <f t="shared" si="24"/>
        <v>289206.13210828725</v>
      </c>
      <c r="N225" s="83">
        <f t="shared" si="24"/>
        <v>1527956.770937762</v>
      </c>
      <c r="O225" s="84">
        <f>INDEX('CHIRP Payment Calc'!AO:AO,MATCH(G:G,'CHIRP Payment Calc'!A:A,0))</f>
        <v>0.32</v>
      </c>
      <c r="P225" s="84">
        <f>INDEX('CHIRP Payment Calc'!AN:AN,MATCH(G:G,'CHIRP Payment Calc'!A:A,0))</f>
        <v>0</v>
      </c>
      <c r="Q225" s="85">
        <f t="shared" si="25"/>
        <v>92545.962274651916</v>
      </c>
      <c r="R225" s="79">
        <f t="shared" si="26"/>
        <v>5668.0643171469392</v>
      </c>
      <c r="S225" s="85">
        <f t="shared" si="27"/>
        <v>89910.911344396751</v>
      </c>
      <c r="T225" s="85">
        <f t="shared" si="28"/>
        <v>8303.1152474020946</v>
      </c>
      <c r="U225" s="85">
        <f t="shared" si="29"/>
        <v>0</v>
      </c>
      <c r="V225" s="85">
        <f t="shared" si="30"/>
        <v>0</v>
      </c>
      <c r="W225" s="79">
        <f t="shared" si="31"/>
        <v>98214.026591798844</v>
      </c>
    </row>
    <row r="226" spans="4:23" x14ac:dyDescent="0.25">
      <c r="D226" s="77" t="s">
        <v>30</v>
      </c>
      <c r="E226" s="77" t="s">
        <v>621</v>
      </c>
      <c r="F226" s="82" t="s">
        <v>694</v>
      </c>
      <c r="G226" s="77" t="s">
        <v>693</v>
      </c>
      <c r="H226" s="77" t="s">
        <v>1687</v>
      </c>
      <c r="I226" s="83">
        <v>1496844.2308347987</v>
      </c>
      <c r="J226" s="83">
        <v>2839215.8563815472</v>
      </c>
      <c r="K226" s="83">
        <v>547813.92206227384</v>
      </c>
      <c r="L226" s="83">
        <v>863313.03904344968</v>
      </c>
      <c r="M226" s="83">
        <f t="shared" si="24"/>
        <v>2044658.1528970725</v>
      </c>
      <c r="N226" s="83">
        <f t="shared" si="24"/>
        <v>3702528.895424997</v>
      </c>
      <c r="O226" s="84">
        <f>INDEX('CHIRP Payment Calc'!AO:AO,MATCH(G:G,'CHIRP Payment Calc'!A:A,0))</f>
        <v>0.72</v>
      </c>
      <c r="P226" s="84">
        <f>INDEX('CHIRP Payment Calc'!AN:AN,MATCH(G:G,'CHIRP Payment Calc'!A:A,0))</f>
        <v>0.38</v>
      </c>
      <c r="Q226" s="85">
        <f t="shared" si="25"/>
        <v>2879114.8503473909</v>
      </c>
      <c r="R226" s="79">
        <f t="shared" si="26"/>
        <v>177687.64615167881</v>
      </c>
      <c r="S226" s="85">
        <f t="shared" si="27"/>
        <v>1143477.820902976</v>
      </c>
      <c r="T226" s="85">
        <f t="shared" si="28"/>
        <v>419602.15306897572</v>
      </c>
      <c r="U226" s="85">
        <f t="shared" si="29"/>
        <v>1144723.6344031701</v>
      </c>
      <c r="V226" s="85">
        <f t="shared" si="30"/>
        <v>348998.88812394778</v>
      </c>
      <c r="W226" s="79">
        <f t="shared" si="31"/>
        <v>3056802.4964990695</v>
      </c>
    </row>
    <row r="227" spans="4:23" x14ac:dyDescent="0.25">
      <c r="D227" s="77" t="s">
        <v>30</v>
      </c>
      <c r="E227" s="77" t="s">
        <v>621</v>
      </c>
      <c r="F227" s="82" t="s">
        <v>672</v>
      </c>
      <c r="G227" s="77" t="s">
        <v>671</v>
      </c>
      <c r="H227" s="77" t="s">
        <v>1688</v>
      </c>
      <c r="I227" s="83">
        <v>1708114.6482505368</v>
      </c>
      <c r="J227" s="83">
        <v>3997321.4202122418</v>
      </c>
      <c r="K227" s="83">
        <v>864749.98665530863</v>
      </c>
      <c r="L227" s="83">
        <v>946105.02237374324</v>
      </c>
      <c r="M227" s="83">
        <f t="shared" si="24"/>
        <v>2572864.6349058454</v>
      </c>
      <c r="N227" s="83">
        <f t="shared" si="24"/>
        <v>4943426.4425859852</v>
      </c>
      <c r="O227" s="84">
        <f>INDEX('CHIRP Payment Calc'!AO:AO,MATCH(G:G,'CHIRP Payment Calc'!A:A,0))</f>
        <v>0.61</v>
      </c>
      <c r="P227" s="84">
        <f>INDEX('CHIRP Payment Calc'!AN:AN,MATCH(G:G,'CHIRP Payment Calc'!A:A,0))</f>
        <v>0</v>
      </c>
      <c r="Q227" s="85">
        <f t="shared" si="25"/>
        <v>1569447.4272925656</v>
      </c>
      <c r="R227" s="79">
        <f t="shared" si="26"/>
        <v>97237.290112097209</v>
      </c>
      <c r="S227" s="85">
        <f t="shared" si="27"/>
        <v>1105517.1728730265</v>
      </c>
      <c r="T227" s="85">
        <f t="shared" si="28"/>
        <v>561167.54453163641</v>
      </c>
      <c r="U227" s="85">
        <f t="shared" si="29"/>
        <v>0</v>
      </c>
      <c r="V227" s="85">
        <f t="shared" si="30"/>
        <v>0</v>
      </c>
      <c r="W227" s="79">
        <f t="shared" si="31"/>
        <v>1666684.7174046629</v>
      </c>
    </row>
    <row r="228" spans="4:23" x14ac:dyDescent="0.25">
      <c r="D228" s="77" t="s">
        <v>30</v>
      </c>
      <c r="E228" s="77" t="s">
        <v>621</v>
      </c>
      <c r="F228" s="82" t="s">
        <v>911</v>
      </c>
      <c r="G228" s="77" t="s">
        <v>910</v>
      </c>
      <c r="H228" s="77" t="s">
        <v>1689</v>
      </c>
      <c r="I228" s="83">
        <v>1057273.843175458</v>
      </c>
      <c r="J228" s="83">
        <v>116882.83386081051</v>
      </c>
      <c r="K228" s="83">
        <v>445335.09940557863</v>
      </c>
      <c r="L228" s="83">
        <v>388349.54177981813</v>
      </c>
      <c r="M228" s="83">
        <f t="shared" si="24"/>
        <v>1502608.9425810366</v>
      </c>
      <c r="N228" s="83">
        <f t="shared" si="24"/>
        <v>505232.37564062863</v>
      </c>
      <c r="O228" s="84">
        <f>INDEX('CHIRP Payment Calc'!AO:AO,MATCH(G:G,'CHIRP Payment Calc'!A:A,0))</f>
        <v>0.67999999999999994</v>
      </c>
      <c r="P228" s="84">
        <f>INDEX('CHIRP Payment Calc'!AN:AN,MATCH(G:G,'CHIRP Payment Calc'!A:A,0))</f>
        <v>0</v>
      </c>
      <c r="Q228" s="85">
        <f t="shared" si="25"/>
        <v>1021774.0809551048</v>
      </c>
      <c r="R228" s="79">
        <f t="shared" si="26"/>
        <v>63190.878429497054</v>
      </c>
      <c r="S228" s="85">
        <f t="shared" si="27"/>
        <v>762807.65343163023</v>
      </c>
      <c r="T228" s="85">
        <f t="shared" si="28"/>
        <v>322157.30595297174</v>
      </c>
      <c r="U228" s="85">
        <f t="shared" si="29"/>
        <v>0</v>
      </c>
      <c r="V228" s="85">
        <f t="shared" si="30"/>
        <v>0</v>
      </c>
      <c r="W228" s="79">
        <f t="shared" si="31"/>
        <v>1084964.959384602</v>
      </c>
    </row>
    <row r="229" spans="4:23" x14ac:dyDescent="0.25">
      <c r="D229" s="77" t="s">
        <v>30</v>
      </c>
      <c r="E229" s="77" t="s">
        <v>621</v>
      </c>
      <c r="F229" s="82" t="s">
        <v>743</v>
      </c>
      <c r="G229" s="77" t="s">
        <v>742</v>
      </c>
      <c r="H229" s="77" t="s">
        <v>1690</v>
      </c>
      <c r="I229" s="83">
        <v>2258974.7651237505</v>
      </c>
      <c r="J229" s="83">
        <v>3718160.199579021</v>
      </c>
      <c r="K229" s="83">
        <v>597709.05238972243</v>
      </c>
      <c r="L229" s="83">
        <v>871657.49923674192</v>
      </c>
      <c r="M229" s="83">
        <f t="shared" si="24"/>
        <v>2856683.8175134729</v>
      </c>
      <c r="N229" s="83">
        <f t="shared" si="24"/>
        <v>4589817.698815763</v>
      </c>
      <c r="O229" s="84">
        <f>INDEX('CHIRP Payment Calc'!AO:AO,MATCH(G:G,'CHIRP Payment Calc'!A:A,0))</f>
        <v>0.5</v>
      </c>
      <c r="P229" s="84">
        <f>INDEX('CHIRP Payment Calc'!AN:AN,MATCH(G:G,'CHIRP Payment Calc'!A:A,0))</f>
        <v>0</v>
      </c>
      <c r="Q229" s="85">
        <f t="shared" si="25"/>
        <v>1428341.9087567364</v>
      </c>
      <c r="R229" s="79">
        <f t="shared" si="26"/>
        <v>87983.539120479443</v>
      </c>
      <c r="S229" s="85">
        <f t="shared" si="27"/>
        <v>1198395.1008614062</v>
      </c>
      <c r="T229" s="85">
        <f t="shared" si="28"/>
        <v>317930.34701580985</v>
      </c>
      <c r="U229" s="85">
        <f t="shared" si="29"/>
        <v>0</v>
      </c>
      <c r="V229" s="85">
        <f t="shared" si="30"/>
        <v>0</v>
      </c>
      <c r="W229" s="79">
        <f t="shared" si="31"/>
        <v>1516325.4478772162</v>
      </c>
    </row>
    <row r="230" spans="4:23" x14ac:dyDescent="0.25">
      <c r="D230" s="77" t="s">
        <v>30</v>
      </c>
      <c r="E230" s="77" t="s">
        <v>621</v>
      </c>
      <c r="F230" s="82" t="s">
        <v>623</v>
      </c>
      <c r="G230" s="77" t="s">
        <v>622</v>
      </c>
      <c r="H230" s="77" t="s">
        <v>1691</v>
      </c>
      <c r="I230" s="83">
        <v>2090071.521650003</v>
      </c>
      <c r="J230" s="83">
        <v>1988577.1325486689</v>
      </c>
      <c r="K230" s="83">
        <v>933939.99515760387</v>
      </c>
      <c r="L230" s="83">
        <v>3495267.2707427493</v>
      </c>
      <c r="M230" s="83">
        <f t="shared" si="24"/>
        <v>3024011.5168076069</v>
      </c>
      <c r="N230" s="83">
        <f t="shared" si="24"/>
        <v>5483844.4032914182</v>
      </c>
      <c r="O230" s="84">
        <f>INDEX('CHIRP Payment Calc'!AO:AO,MATCH(G:G,'CHIRP Payment Calc'!A:A,0))</f>
        <v>0.94</v>
      </c>
      <c r="P230" s="84">
        <f>INDEX('CHIRP Payment Calc'!AN:AN,MATCH(G:G,'CHIRP Payment Calc'!A:A,0))</f>
        <v>0.05</v>
      </c>
      <c r="Q230" s="85">
        <f t="shared" si="25"/>
        <v>3116763.0459637213</v>
      </c>
      <c r="R230" s="79">
        <f t="shared" si="26"/>
        <v>193117.79449382285</v>
      </c>
      <c r="S230" s="85">
        <f t="shared" si="27"/>
        <v>2084527.565359154</v>
      </c>
      <c r="T230" s="85">
        <f t="shared" si="28"/>
        <v>933939.99515760387</v>
      </c>
      <c r="U230" s="85">
        <f t="shared" si="29"/>
        <v>105494.80809276759</v>
      </c>
      <c r="V230" s="85">
        <f t="shared" si="30"/>
        <v>185918.47184801858</v>
      </c>
      <c r="W230" s="79">
        <f t="shared" si="31"/>
        <v>3309880.8404575437</v>
      </c>
    </row>
    <row r="231" spans="4:23" x14ac:dyDescent="0.25">
      <c r="D231" s="77" t="s">
        <v>30</v>
      </c>
      <c r="E231" s="77" t="s">
        <v>621</v>
      </c>
      <c r="F231" s="82" t="s">
        <v>988</v>
      </c>
      <c r="G231" s="77" t="s">
        <v>987</v>
      </c>
      <c r="H231" s="77" t="s">
        <v>1692</v>
      </c>
      <c r="I231" s="83">
        <v>475036.53210188623</v>
      </c>
      <c r="J231" s="83">
        <v>59698.063890938764</v>
      </c>
      <c r="K231" s="83">
        <v>259808.04269587595</v>
      </c>
      <c r="L231" s="83">
        <v>190620.21381908699</v>
      </c>
      <c r="M231" s="83">
        <f t="shared" si="24"/>
        <v>734844.57479776221</v>
      </c>
      <c r="N231" s="83">
        <f t="shared" si="24"/>
        <v>250318.27771002575</v>
      </c>
      <c r="O231" s="84">
        <f>INDEX('CHIRP Payment Calc'!AO:AO,MATCH(G:G,'CHIRP Payment Calc'!A:A,0))</f>
        <v>0.74</v>
      </c>
      <c r="P231" s="84">
        <f>INDEX('CHIRP Payment Calc'!AN:AN,MATCH(G:G,'CHIRP Payment Calc'!A:A,0))</f>
        <v>0.72</v>
      </c>
      <c r="Q231" s="85">
        <f t="shared" si="25"/>
        <v>724014.1453015625</v>
      </c>
      <c r="R231" s="79">
        <f t="shared" si="26"/>
        <v>45100.429840748562</v>
      </c>
      <c r="S231" s="85">
        <f t="shared" si="27"/>
        <v>372972.9801118258</v>
      </c>
      <c r="T231" s="85">
        <f t="shared" si="28"/>
        <v>204529.7357393066</v>
      </c>
      <c r="U231" s="85">
        <f t="shared" si="29"/>
        <v>45604.887004218472</v>
      </c>
      <c r="V231" s="85">
        <f t="shared" si="30"/>
        <v>146006.97228696026</v>
      </c>
      <c r="W231" s="79">
        <f t="shared" si="31"/>
        <v>769114.57514231105</v>
      </c>
    </row>
    <row r="232" spans="4:23" x14ac:dyDescent="0.25">
      <c r="D232" s="77" t="s">
        <v>30</v>
      </c>
      <c r="E232" s="77" t="s">
        <v>621</v>
      </c>
      <c r="F232" s="82" t="s">
        <v>626</v>
      </c>
      <c r="G232" s="77" t="s">
        <v>625</v>
      </c>
      <c r="H232" s="77" t="s">
        <v>1693</v>
      </c>
      <c r="I232" s="83">
        <v>1418208.605902832</v>
      </c>
      <c r="J232" s="83">
        <v>6238595.0002084468</v>
      </c>
      <c r="K232" s="83">
        <v>318205.7787980662</v>
      </c>
      <c r="L232" s="83">
        <v>1608308.3949158308</v>
      </c>
      <c r="M232" s="83">
        <f t="shared" si="24"/>
        <v>1736414.3847008981</v>
      </c>
      <c r="N232" s="83">
        <f t="shared" si="24"/>
        <v>7846903.3951242771</v>
      </c>
      <c r="O232" s="84">
        <f>INDEX('CHIRP Payment Calc'!AO:AO,MATCH(G:G,'CHIRP Payment Calc'!A:A,0))</f>
        <v>0.75</v>
      </c>
      <c r="P232" s="84">
        <f>INDEX('CHIRP Payment Calc'!AN:AN,MATCH(G:G,'CHIRP Payment Calc'!A:A,0))</f>
        <v>0.41</v>
      </c>
      <c r="Q232" s="85">
        <f t="shared" si="25"/>
        <v>4519541.1805266272</v>
      </c>
      <c r="R232" s="79">
        <f t="shared" si="26"/>
        <v>278262.15107793815</v>
      </c>
      <c r="S232" s="85">
        <f t="shared" si="27"/>
        <v>1128547.9622568954</v>
      </c>
      <c r="T232" s="85">
        <f t="shared" si="28"/>
        <v>253887.58946654221</v>
      </c>
      <c r="U232" s="85">
        <f t="shared" si="29"/>
        <v>2713871.5650774143</v>
      </c>
      <c r="V232" s="85">
        <f t="shared" si="30"/>
        <v>701496.21480371337</v>
      </c>
      <c r="W232" s="79">
        <f t="shared" si="31"/>
        <v>4797803.3316045655</v>
      </c>
    </row>
    <row r="233" spans="4:23" x14ac:dyDescent="0.25">
      <c r="D233" s="77" t="s">
        <v>30</v>
      </c>
      <c r="E233" s="77" t="s">
        <v>621</v>
      </c>
      <c r="F233" s="82" t="s">
        <v>920</v>
      </c>
      <c r="G233" s="77" t="s">
        <v>919</v>
      </c>
      <c r="H233" s="77" t="s">
        <v>1694</v>
      </c>
      <c r="I233" s="83">
        <v>537869.53686130152</v>
      </c>
      <c r="J233" s="83">
        <v>242793.53116554287</v>
      </c>
      <c r="K233" s="83">
        <v>330182.60193366394</v>
      </c>
      <c r="L233" s="83">
        <v>531847.14357442234</v>
      </c>
      <c r="M233" s="83">
        <f t="shared" si="24"/>
        <v>868052.13879496546</v>
      </c>
      <c r="N233" s="83">
        <f t="shared" si="24"/>
        <v>774640.67473996524</v>
      </c>
      <c r="O233" s="84">
        <f>INDEX('CHIRP Payment Calc'!AO:AO,MATCH(G:G,'CHIRP Payment Calc'!A:A,0))</f>
        <v>1.01</v>
      </c>
      <c r="P233" s="84">
        <f>INDEX('CHIRP Payment Calc'!AN:AN,MATCH(G:G,'CHIRP Payment Calc'!A:A,0))</f>
        <v>0.13</v>
      </c>
      <c r="Q233" s="85">
        <f t="shared" si="25"/>
        <v>977435.94789911062</v>
      </c>
      <c r="R233" s="79">
        <f t="shared" si="26"/>
        <v>60767.508748226333</v>
      </c>
      <c r="S233" s="85">
        <f t="shared" si="27"/>
        <v>576390.69732616923</v>
      </c>
      <c r="T233" s="85">
        <f t="shared" si="28"/>
        <v>354770.66803510702</v>
      </c>
      <c r="U233" s="85">
        <f t="shared" si="29"/>
        <v>33488.762919385226</v>
      </c>
      <c r="V233" s="85">
        <f t="shared" si="30"/>
        <v>73553.328366675429</v>
      </c>
      <c r="W233" s="79">
        <f t="shared" si="31"/>
        <v>1038203.4566473369</v>
      </c>
    </row>
    <row r="234" spans="4:23" x14ac:dyDescent="0.25">
      <c r="D234" s="77" t="s">
        <v>30</v>
      </c>
      <c r="E234" s="77" t="s">
        <v>621</v>
      </c>
      <c r="F234" s="82" t="s">
        <v>1169</v>
      </c>
      <c r="G234" s="77" t="s">
        <v>1168</v>
      </c>
      <c r="H234" s="77" t="s">
        <v>1695</v>
      </c>
      <c r="I234" s="83">
        <v>0</v>
      </c>
      <c r="J234" s="83">
        <v>272674.9862703284</v>
      </c>
      <c r="K234" s="83">
        <v>0</v>
      </c>
      <c r="L234" s="83">
        <v>137178.19970897119</v>
      </c>
      <c r="M234" s="83">
        <f t="shared" si="24"/>
        <v>0</v>
      </c>
      <c r="N234" s="83">
        <f t="shared" si="24"/>
        <v>409853.1859792996</v>
      </c>
      <c r="O234" s="84">
        <f>INDEX('CHIRP Payment Calc'!AO:AO,MATCH(G:G,'CHIRP Payment Calc'!A:A,0))</f>
        <v>0.32</v>
      </c>
      <c r="P234" s="84">
        <f>INDEX('CHIRP Payment Calc'!AN:AN,MATCH(G:G,'CHIRP Payment Calc'!A:A,0))</f>
        <v>0</v>
      </c>
      <c r="Q234" s="85">
        <f t="shared" si="25"/>
        <v>0</v>
      </c>
      <c r="R234" s="79">
        <f t="shared" si="26"/>
        <v>0</v>
      </c>
      <c r="S234" s="85">
        <f t="shared" si="27"/>
        <v>0</v>
      </c>
      <c r="T234" s="85">
        <f t="shared" si="28"/>
        <v>0</v>
      </c>
      <c r="U234" s="85">
        <f t="shared" si="29"/>
        <v>0</v>
      </c>
      <c r="V234" s="85">
        <f t="shared" si="30"/>
        <v>0</v>
      </c>
      <c r="W234" s="79">
        <f t="shared" si="31"/>
        <v>0</v>
      </c>
    </row>
    <row r="235" spans="4:23" x14ac:dyDescent="0.25">
      <c r="D235" s="77" t="s">
        <v>30</v>
      </c>
      <c r="E235" s="77" t="s">
        <v>621</v>
      </c>
      <c r="F235" s="82" t="s">
        <v>1090</v>
      </c>
      <c r="G235" s="77" t="s">
        <v>1089</v>
      </c>
      <c r="H235" s="77" t="s">
        <v>1696</v>
      </c>
      <c r="I235" s="83">
        <v>365532.16211172479</v>
      </c>
      <c r="J235" s="83">
        <v>0</v>
      </c>
      <c r="K235" s="83">
        <v>198736.51698993635</v>
      </c>
      <c r="L235" s="83">
        <v>20037.885073208672</v>
      </c>
      <c r="M235" s="83">
        <f t="shared" si="24"/>
        <v>564268.67910166108</v>
      </c>
      <c r="N235" s="83">
        <f t="shared" si="24"/>
        <v>20037.885073208672</v>
      </c>
      <c r="O235" s="84">
        <f>INDEX('CHIRP Payment Calc'!AO:AO,MATCH(G:G,'CHIRP Payment Calc'!A:A,0))</f>
        <v>0.36</v>
      </c>
      <c r="P235" s="84">
        <f>INDEX('CHIRP Payment Calc'!AN:AN,MATCH(G:G,'CHIRP Payment Calc'!A:A,0))</f>
        <v>0</v>
      </c>
      <c r="Q235" s="85">
        <f t="shared" si="25"/>
        <v>203136.72447659797</v>
      </c>
      <c r="R235" s="79">
        <f t="shared" si="26"/>
        <v>12594.844882048723</v>
      </c>
      <c r="S235" s="85">
        <f t="shared" si="27"/>
        <v>139619.71178803282</v>
      </c>
      <c r="T235" s="85">
        <f t="shared" si="28"/>
        <v>76111.857570613924</v>
      </c>
      <c r="U235" s="85">
        <f t="shared" si="29"/>
        <v>0</v>
      </c>
      <c r="V235" s="85">
        <f t="shared" si="30"/>
        <v>0</v>
      </c>
      <c r="W235" s="79">
        <f t="shared" si="31"/>
        <v>215731.56935864675</v>
      </c>
    </row>
    <row r="236" spans="4:23" x14ac:dyDescent="0.25">
      <c r="D236" s="77" t="s">
        <v>30</v>
      </c>
      <c r="E236" s="77" t="s">
        <v>621</v>
      </c>
      <c r="F236" s="82" t="s">
        <v>1218</v>
      </c>
      <c r="G236" s="77" t="s">
        <v>1217</v>
      </c>
      <c r="H236" s="77" t="s">
        <v>1697</v>
      </c>
      <c r="I236" s="83">
        <v>96146.626231614689</v>
      </c>
      <c r="J236" s="83">
        <v>6561.9749978729478</v>
      </c>
      <c r="K236" s="83">
        <v>37611.293907500607</v>
      </c>
      <c r="L236" s="83">
        <v>16268.052415183602</v>
      </c>
      <c r="M236" s="83">
        <f t="shared" si="24"/>
        <v>133757.9201391153</v>
      </c>
      <c r="N236" s="83">
        <f t="shared" si="24"/>
        <v>22830.027413056549</v>
      </c>
      <c r="O236" s="84">
        <f>INDEX('CHIRP Payment Calc'!AO:AO,MATCH(G:G,'CHIRP Payment Calc'!A:A,0))</f>
        <v>0.39</v>
      </c>
      <c r="P236" s="84">
        <f>INDEX('CHIRP Payment Calc'!AN:AN,MATCH(G:G,'CHIRP Payment Calc'!A:A,0))</f>
        <v>0.3</v>
      </c>
      <c r="Q236" s="85">
        <f t="shared" si="25"/>
        <v>59014.597078171937</v>
      </c>
      <c r="R236" s="79">
        <f t="shared" si="26"/>
        <v>3655.5234753049199</v>
      </c>
      <c r="S236" s="85">
        <f t="shared" si="27"/>
        <v>39784.810854461248</v>
      </c>
      <c r="T236" s="85">
        <f t="shared" si="28"/>
        <v>15604.685770133232</v>
      </c>
      <c r="U236" s="85">
        <f t="shared" si="29"/>
        <v>2088.692307015262</v>
      </c>
      <c r="V236" s="85">
        <f t="shared" si="30"/>
        <v>5191.9316218671065</v>
      </c>
      <c r="W236" s="79">
        <f t="shared" si="31"/>
        <v>62670.120553476852</v>
      </c>
    </row>
    <row r="237" spans="4:23" x14ac:dyDescent="0.25">
      <c r="D237" s="77" t="s">
        <v>30</v>
      </c>
      <c r="E237" s="77" t="s">
        <v>621</v>
      </c>
      <c r="F237" s="82" t="s">
        <v>1298</v>
      </c>
      <c r="G237" s="77" t="s">
        <v>1297</v>
      </c>
      <c r="H237" s="77" t="s">
        <v>1698</v>
      </c>
      <c r="I237" s="83">
        <v>31382.416444958079</v>
      </c>
      <c r="J237" s="83">
        <v>212.5436707606197</v>
      </c>
      <c r="K237" s="83">
        <v>24817.772913573095</v>
      </c>
      <c r="L237" s="83">
        <v>0</v>
      </c>
      <c r="M237" s="83">
        <f t="shared" si="24"/>
        <v>56200.189358531177</v>
      </c>
      <c r="N237" s="83">
        <f t="shared" si="24"/>
        <v>212.5436707606197</v>
      </c>
      <c r="O237" s="84">
        <f>INDEX('CHIRP Payment Calc'!AO:AO,MATCH(G:G,'CHIRP Payment Calc'!A:A,0))</f>
        <v>0.32</v>
      </c>
      <c r="P237" s="84">
        <f>INDEX('CHIRP Payment Calc'!AN:AN,MATCH(G:G,'CHIRP Payment Calc'!A:A,0))</f>
        <v>0</v>
      </c>
      <c r="Q237" s="85">
        <f t="shared" si="25"/>
        <v>17984.060594729977</v>
      </c>
      <c r="R237" s="79">
        <f t="shared" si="26"/>
        <v>1119.5808944929327</v>
      </c>
      <c r="S237" s="85">
        <f t="shared" si="27"/>
        <v>10655.037944176749</v>
      </c>
      <c r="T237" s="85">
        <f t="shared" si="28"/>
        <v>8448.6035450461604</v>
      </c>
      <c r="U237" s="85">
        <f t="shared" si="29"/>
        <v>0</v>
      </c>
      <c r="V237" s="85">
        <f t="shared" si="30"/>
        <v>0</v>
      </c>
      <c r="W237" s="79">
        <f t="shared" si="31"/>
        <v>19103.641489222908</v>
      </c>
    </row>
    <row r="238" spans="4:23" x14ac:dyDescent="0.25">
      <c r="D238" s="77" t="s">
        <v>30</v>
      </c>
      <c r="E238" s="77" t="s">
        <v>621</v>
      </c>
      <c r="F238" s="82" t="s">
        <v>662</v>
      </c>
      <c r="G238" s="77" t="s">
        <v>661</v>
      </c>
      <c r="H238" s="77" t="s">
        <v>1699</v>
      </c>
      <c r="I238" s="83">
        <v>1842850.6344301384</v>
      </c>
      <c r="J238" s="83">
        <v>3234836.6019699606</v>
      </c>
      <c r="K238" s="83">
        <v>509048.99564195896</v>
      </c>
      <c r="L238" s="83">
        <v>1298786.5313874991</v>
      </c>
      <c r="M238" s="83">
        <f t="shared" si="24"/>
        <v>2351899.6300720973</v>
      </c>
      <c r="N238" s="83">
        <f t="shared" si="24"/>
        <v>4533623.1333574597</v>
      </c>
      <c r="O238" s="84">
        <f>INDEX('CHIRP Payment Calc'!AO:AO,MATCH(G:G,'CHIRP Payment Calc'!A:A,0))</f>
        <v>0.73</v>
      </c>
      <c r="P238" s="84">
        <f>INDEX('CHIRP Payment Calc'!AN:AN,MATCH(G:G,'CHIRP Payment Calc'!A:A,0))</f>
        <v>0.34</v>
      </c>
      <c r="Q238" s="85">
        <f t="shared" si="25"/>
        <v>3258318.5952941673</v>
      </c>
      <c r="R238" s="79">
        <f t="shared" si="26"/>
        <v>201078.05524507671</v>
      </c>
      <c r="S238" s="85">
        <f t="shared" si="27"/>
        <v>1427353.8070387279</v>
      </c>
      <c r="T238" s="85">
        <f t="shared" si="28"/>
        <v>395325.28384960641</v>
      </c>
      <c r="U238" s="85">
        <f t="shared" si="29"/>
        <v>1166943.7078724527</v>
      </c>
      <c r="V238" s="85">
        <f t="shared" si="30"/>
        <v>469773.85177845712</v>
      </c>
      <c r="W238" s="79">
        <f t="shared" si="31"/>
        <v>3459396.6505392441</v>
      </c>
    </row>
    <row r="239" spans="4:23" x14ac:dyDescent="0.25">
      <c r="D239" s="77" t="s">
        <v>30</v>
      </c>
      <c r="E239" s="77" t="s">
        <v>621</v>
      </c>
      <c r="F239" s="82" t="s">
        <v>719</v>
      </c>
      <c r="G239" s="77" t="s">
        <v>718</v>
      </c>
      <c r="H239" s="77" t="s">
        <v>1700</v>
      </c>
      <c r="I239" s="83">
        <v>2293169.4267534711</v>
      </c>
      <c r="J239" s="83">
        <v>4333436.5282318797</v>
      </c>
      <c r="K239" s="83">
        <v>451464.44041526207</v>
      </c>
      <c r="L239" s="83">
        <v>811206.77583386772</v>
      </c>
      <c r="M239" s="83">
        <f t="shared" si="24"/>
        <v>2744633.8671687334</v>
      </c>
      <c r="N239" s="83">
        <f t="shared" si="24"/>
        <v>5144643.3040657472</v>
      </c>
      <c r="O239" s="84">
        <f>INDEX('CHIRP Payment Calc'!AO:AO,MATCH(G:G,'CHIRP Payment Calc'!A:A,0))</f>
        <v>0.64</v>
      </c>
      <c r="P239" s="84">
        <f>INDEX('CHIRP Payment Calc'!AN:AN,MATCH(G:G,'CHIRP Payment Calc'!A:A,0))</f>
        <v>0</v>
      </c>
      <c r="Q239" s="85">
        <f t="shared" si="25"/>
        <v>1756565.6749879895</v>
      </c>
      <c r="R239" s="79">
        <f t="shared" si="26"/>
        <v>107979.81583358569</v>
      </c>
      <c r="S239" s="85">
        <f t="shared" si="27"/>
        <v>1557165.4462835242</v>
      </c>
      <c r="T239" s="85">
        <f t="shared" si="28"/>
        <v>307380.04453805077</v>
      </c>
      <c r="U239" s="85">
        <f t="shared" si="29"/>
        <v>0</v>
      </c>
      <c r="V239" s="85">
        <f t="shared" si="30"/>
        <v>0</v>
      </c>
      <c r="W239" s="79">
        <f t="shared" si="31"/>
        <v>1864545.4908215748</v>
      </c>
    </row>
    <row r="240" spans="4:23" x14ac:dyDescent="0.25">
      <c r="D240" s="77" t="s">
        <v>30</v>
      </c>
      <c r="E240" s="77" t="s">
        <v>621</v>
      </c>
      <c r="F240" s="82" t="s">
        <v>1036</v>
      </c>
      <c r="G240" s="77" t="s">
        <v>1035</v>
      </c>
      <c r="H240" s="77" t="s">
        <v>1701</v>
      </c>
      <c r="I240" s="83">
        <v>476101.81592836406</v>
      </c>
      <c r="J240" s="83">
        <v>15107.527709523381</v>
      </c>
      <c r="K240" s="83">
        <v>197617.18238338453</v>
      </c>
      <c r="L240" s="83">
        <v>103158.35554259217</v>
      </c>
      <c r="M240" s="83">
        <f t="shared" si="24"/>
        <v>673718.99831174861</v>
      </c>
      <c r="N240" s="83">
        <f t="shared" si="24"/>
        <v>118265.88325211554</v>
      </c>
      <c r="O240" s="84">
        <f>INDEX('CHIRP Payment Calc'!AO:AO,MATCH(G:G,'CHIRP Payment Calc'!A:A,0))</f>
        <v>0.32</v>
      </c>
      <c r="P240" s="84">
        <f>INDEX('CHIRP Payment Calc'!AN:AN,MATCH(G:G,'CHIRP Payment Calc'!A:A,0))</f>
        <v>0.44</v>
      </c>
      <c r="Q240" s="85">
        <f t="shared" si="25"/>
        <v>267627.06809069042</v>
      </c>
      <c r="R240" s="79">
        <f t="shared" si="26"/>
        <v>16633.908197195527</v>
      </c>
      <c r="S240" s="85">
        <f t="shared" si="27"/>
        <v>161647.30089875491</v>
      </c>
      <c r="T240" s="85">
        <f t="shared" si="28"/>
        <v>67273.93442838623</v>
      </c>
      <c r="U240" s="85">
        <f t="shared" si="29"/>
        <v>7052.8511322973873</v>
      </c>
      <c r="V240" s="85">
        <f t="shared" si="30"/>
        <v>48286.889828447405</v>
      </c>
      <c r="W240" s="79">
        <f t="shared" si="31"/>
        <v>284260.97628788592</v>
      </c>
    </row>
    <row r="241" spans="4:23" x14ac:dyDescent="0.25">
      <c r="D241" s="77" t="s">
        <v>30</v>
      </c>
      <c r="E241" s="77" t="s">
        <v>621</v>
      </c>
      <c r="F241" s="82" t="s">
        <v>642</v>
      </c>
      <c r="G241" s="77" t="s">
        <v>640</v>
      </c>
      <c r="H241" s="77" t="s">
        <v>1702</v>
      </c>
      <c r="I241" s="83">
        <v>1532022.2202515409</v>
      </c>
      <c r="J241" s="83">
        <v>3132759.3173977183</v>
      </c>
      <c r="K241" s="83">
        <v>720806.08509929373</v>
      </c>
      <c r="L241" s="83">
        <v>2173629.3290731148</v>
      </c>
      <c r="M241" s="83">
        <f t="shared" si="24"/>
        <v>2252828.3053508345</v>
      </c>
      <c r="N241" s="83">
        <f t="shared" si="24"/>
        <v>5306388.6464708336</v>
      </c>
      <c r="O241" s="84">
        <f>INDEX('CHIRP Payment Calc'!AO:AO,MATCH(G:G,'CHIRP Payment Calc'!A:A,0))</f>
        <v>0.35</v>
      </c>
      <c r="P241" s="84">
        <f>INDEX('CHIRP Payment Calc'!AN:AN,MATCH(G:G,'CHIRP Payment Calc'!A:A,0))</f>
        <v>0</v>
      </c>
      <c r="Q241" s="85">
        <f t="shared" si="25"/>
        <v>788489.90687279205</v>
      </c>
      <c r="R241" s="79">
        <f t="shared" si="26"/>
        <v>48816.055974870251</v>
      </c>
      <c r="S241" s="85">
        <f t="shared" si="27"/>
        <v>568920.71839579765</v>
      </c>
      <c r="T241" s="85">
        <f t="shared" si="28"/>
        <v>268385.24445186468</v>
      </c>
      <c r="U241" s="85">
        <f t="shared" si="29"/>
        <v>0</v>
      </c>
      <c r="V241" s="85">
        <f t="shared" si="30"/>
        <v>0</v>
      </c>
      <c r="W241" s="79">
        <f t="shared" si="31"/>
        <v>837305.96284766239</v>
      </c>
    </row>
    <row r="242" spans="4:23" x14ac:dyDescent="0.25">
      <c r="D242" s="77" t="s">
        <v>30</v>
      </c>
      <c r="E242" s="77" t="s">
        <v>621</v>
      </c>
      <c r="F242" s="82" t="s">
        <v>1166</v>
      </c>
      <c r="G242" s="77" t="s">
        <v>1165</v>
      </c>
      <c r="H242" s="77" t="s">
        <v>1703</v>
      </c>
      <c r="I242" s="83">
        <v>249740.23917123504</v>
      </c>
      <c r="J242" s="83">
        <v>21464.387089061642</v>
      </c>
      <c r="K242" s="83">
        <v>123493.27215889524</v>
      </c>
      <c r="L242" s="83">
        <v>39292.350628555323</v>
      </c>
      <c r="M242" s="83">
        <f t="shared" si="24"/>
        <v>373233.51133013028</v>
      </c>
      <c r="N242" s="83">
        <f t="shared" si="24"/>
        <v>60756.737717616968</v>
      </c>
      <c r="O242" s="84">
        <f>INDEX('CHIRP Payment Calc'!AO:AO,MATCH(G:G,'CHIRP Payment Calc'!A:A,0))</f>
        <v>0.32</v>
      </c>
      <c r="P242" s="84">
        <f>INDEX('CHIRP Payment Calc'!AN:AN,MATCH(G:G,'CHIRP Payment Calc'!A:A,0))</f>
        <v>0</v>
      </c>
      <c r="Q242" s="85">
        <f t="shared" si="25"/>
        <v>119434.72362564169</v>
      </c>
      <c r="R242" s="79">
        <f t="shared" si="26"/>
        <v>7397.9811836932677</v>
      </c>
      <c r="S242" s="85">
        <f t="shared" si="27"/>
        <v>84792.441946732331</v>
      </c>
      <c r="T242" s="85">
        <f t="shared" si="28"/>
        <v>42040.262862602642</v>
      </c>
      <c r="U242" s="85">
        <f t="shared" si="29"/>
        <v>0</v>
      </c>
      <c r="V242" s="85">
        <f t="shared" si="30"/>
        <v>0</v>
      </c>
      <c r="W242" s="79">
        <f t="shared" si="31"/>
        <v>126832.70480933497</v>
      </c>
    </row>
    <row r="243" spans="4:23" x14ac:dyDescent="0.25">
      <c r="D243" s="77" t="s">
        <v>30</v>
      </c>
      <c r="E243" s="77" t="s">
        <v>621</v>
      </c>
      <c r="F243" s="82" t="s">
        <v>917</v>
      </c>
      <c r="G243" s="77" t="s">
        <v>916</v>
      </c>
      <c r="H243" s="77" t="s">
        <v>918</v>
      </c>
      <c r="I243" s="83">
        <v>954409.7185719196</v>
      </c>
      <c r="J243" s="83">
        <v>368712.78302913695</v>
      </c>
      <c r="K243" s="83">
        <v>524013.35391649365</v>
      </c>
      <c r="L243" s="83">
        <v>110790.25233025428</v>
      </c>
      <c r="M243" s="83">
        <f t="shared" si="24"/>
        <v>1478423.0724884132</v>
      </c>
      <c r="N243" s="83">
        <f t="shared" si="24"/>
        <v>479503.03535939124</v>
      </c>
      <c r="O243" s="84">
        <f>INDEX('CHIRP Payment Calc'!AO:AO,MATCH(G:G,'CHIRP Payment Calc'!A:A,0))</f>
        <v>0.37</v>
      </c>
      <c r="P243" s="84">
        <f>INDEX('CHIRP Payment Calc'!AN:AN,MATCH(G:G,'CHIRP Payment Calc'!A:A,0))</f>
        <v>0</v>
      </c>
      <c r="Q243" s="85">
        <f t="shared" si="25"/>
        <v>547016.53682071285</v>
      </c>
      <c r="R243" s="79">
        <f t="shared" si="26"/>
        <v>33919.471942583994</v>
      </c>
      <c r="S243" s="85">
        <f t="shared" si="27"/>
        <v>374675.4332855281</v>
      </c>
      <c r="T243" s="85">
        <f t="shared" si="28"/>
        <v>206260.57547776878</v>
      </c>
      <c r="U243" s="85">
        <f t="shared" si="29"/>
        <v>0</v>
      </c>
      <c r="V243" s="85">
        <f t="shared" si="30"/>
        <v>0</v>
      </c>
      <c r="W243" s="79">
        <f t="shared" si="31"/>
        <v>580936.00876329688</v>
      </c>
    </row>
    <row r="244" spans="4:23" x14ac:dyDescent="0.25">
      <c r="D244" s="77" t="s">
        <v>30</v>
      </c>
      <c r="E244" s="77" t="s">
        <v>621</v>
      </c>
      <c r="F244" s="82" t="s">
        <v>926</v>
      </c>
      <c r="G244" s="77" t="s">
        <v>925</v>
      </c>
      <c r="H244" s="77" t="s">
        <v>1704</v>
      </c>
      <c r="I244" s="83">
        <v>830803.63138017606</v>
      </c>
      <c r="J244" s="83">
        <v>345216.9323313043</v>
      </c>
      <c r="K244" s="83">
        <v>195781.17429637819</v>
      </c>
      <c r="L244" s="83">
        <v>314566.84407585097</v>
      </c>
      <c r="M244" s="83">
        <f t="shared" si="24"/>
        <v>1026584.8056765542</v>
      </c>
      <c r="N244" s="83">
        <f t="shared" si="24"/>
        <v>659783.77640715521</v>
      </c>
      <c r="O244" s="84">
        <f>INDEX('CHIRP Payment Calc'!AO:AO,MATCH(G:G,'CHIRP Payment Calc'!A:A,0))</f>
        <v>0.32</v>
      </c>
      <c r="P244" s="84">
        <f>INDEX('CHIRP Payment Calc'!AN:AN,MATCH(G:G,'CHIRP Payment Calc'!A:A,0))</f>
        <v>0.24</v>
      </c>
      <c r="Q244" s="85">
        <f t="shared" si="25"/>
        <v>486855.24415421463</v>
      </c>
      <c r="R244" s="79">
        <f t="shared" si="26"/>
        <v>30091.86860705222</v>
      </c>
      <c r="S244" s="85">
        <f t="shared" si="27"/>
        <v>282076.56450043112</v>
      </c>
      <c r="T244" s="85">
        <f t="shared" si="28"/>
        <v>66648.910398767053</v>
      </c>
      <c r="U244" s="85">
        <f t="shared" si="29"/>
        <v>87906.698949085447</v>
      </c>
      <c r="V244" s="85">
        <f t="shared" si="30"/>
        <v>80314.938912983227</v>
      </c>
      <c r="W244" s="79">
        <f t="shared" si="31"/>
        <v>516947.11276126682</v>
      </c>
    </row>
    <row r="245" spans="4:23" x14ac:dyDescent="0.25">
      <c r="D245" s="77" t="s">
        <v>30</v>
      </c>
      <c r="E245" s="77" t="s">
        <v>702</v>
      </c>
      <c r="F245" s="82" t="s">
        <v>1380</v>
      </c>
      <c r="G245" s="77" t="s">
        <v>1379</v>
      </c>
      <c r="H245" s="77" t="s">
        <v>1705</v>
      </c>
      <c r="I245" s="83">
        <v>0</v>
      </c>
      <c r="J245" s="83">
        <v>0</v>
      </c>
      <c r="K245" s="83">
        <v>0</v>
      </c>
      <c r="L245" s="83">
        <v>0</v>
      </c>
      <c r="M245" s="83">
        <f t="shared" si="24"/>
        <v>0</v>
      </c>
      <c r="N245" s="83">
        <f t="shared" si="24"/>
        <v>0</v>
      </c>
      <c r="O245" s="84">
        <f>INDEX('CHIRP Payment Calc'!AO:AO,MATCH(G:G,'CHIRP Payment Calc'!A:A,0))</f>
        <v>0</v>
      </c>
      <c r="P245" s="84">
        <f>INDEX('CHIRP Payment Calc'!AN:AN,MATCH(G:G,'CHIRP Payment Calc'!A:A,0))</f>
        <v>0</v>
      </c>
      <c r="Q245" s="85">
        <f t="shared" si="25"/>
        <v>0</v>
      </c>
      <c r="R245" s="79">
        <f t="shared" si="26"/>
        <v>0</v>
      </c>
      <c r="S245" s="85">
        <f t="shared" si="27"/>
        <v>0</v>
      </c>
      <c r="T245" s="85">
        <f t="shared" si="28"/>
        <v>0</v>
      </c>
      <c r="U245" s="85">
        <f t="shared" si="29"/>
        <v>0</v>
      </c>
      <c r="V245" s="85">
        <f t="shared" si="30"/>
        <v>0</v>
      </c>
      <c r="W245" s="79">
        <f t="shared" si="31"/>
        <v>0</v>
      </c>
    </row>
    <row r="246" spans="4:23" x14ac:dyDescent="0.25">
      <c r="D246" s="77" t="s">
        <v>30</v>
      </c>
      <c r="E246" s="77" t="s">
        <v>180</v>
      </c>
      <c r="F246" s="82" t="s">
        <v>564</v>
      </c>
      <c r="G246" s="77" t="s">
        <v>563</v>
      </c>
      <c r="H246" s="77" t="s">
        <v>1706</v>
      </c>
      <c r="I246" s="83">
        <v>1176200.8608940125</v>
      </c>
      <c r="J246" s="83">
        <v>36193.320743164884</v>
      </c>
      <c r="K246" s="83">
        <v>3355315.7861802671</v>
      </c>
      <c r="L246" s="83">
        <v>428656.00698760949</v>
      </c>
      <c r="M246" s="83">
        <f t="shared" si="24"/>
        <v>4531516.6470742794</v>
      </c>
      <c r="N246" s="83">
        <f t="shared" si="24"/>
        <v>464849.32773077436</v>
      </c>
      <c r="O246" s="84">
        <f>INDEX('CHIRP Payment Calc'!AO:AO,MATCH(G:G,'CHIRP Payment Calc'!A:A,0))</f>
        <v>0.54</v>
      </c>
      <c r="P246" s="84">
        <f>INDEX('CHIRP Payment Calc'!AN:AN,MATCH(G:G,'CHIRP Payment Calc'!A:A,0))</f>
        <v>0</v>
      </c>
      <c r="Q246" s="85">
        <f t="shared" si="25"/>
        <v>2447018.9894201108</v>
      </c>
      <c r="R246" s="79">
        <f t="shared" si="26"/>
        <v>154400.42066651661</v>
      </c>
      <c r="S246" s="85">
        <f t="shared" si="27"/>
        <v>673897.57547243161</v>
      </c>
      <c r="T246" s="85">
        <f t="shared" si="28"/>
        <v>1927521.8346141963</v>
      </c>
      <c r="U246" s="85">
        <f t="shared" si="29"/>
        <v>0</v>
      </c>
      <c r="V246" s="85">
        <f t="shared" si="30"/>
        <v>0</v>
      </c>
      <c r="W246" s="79">
        <f t="shared" si="31"/>
        <v>2601419.410086628</v>
      </c>
    </row>
    <row r="247" spans="4:23" x14ac:dyDescent="0.25">
      <c r="D247" s="77" t="s">
        <v>30</v>
      </c>
      <c r="E247" s="77" t="s">
        <v>162</v>
      </c>
      <c r="F247" s="82" t="s">
        <v>1438</v>
      </c>
      <c r="G247" s="77" t="s">
        <v>1436</v>
      </c>
      <c r="H247" s="77" t="s">
        <v>1707</v>
      </c>
      <c r="I247" s="83">
        <v>582505.65500760963</v>
      </c>
      <c r="J247" s="83">
        <v>881068.92573767004</v>
      </c>
      <c r="K247" s="83">
        <v>369987.95725475979</v>
      </c>
      <c r="L247" s="83">
        <v>1425527.3093045654</v>
      </c>
      <c r="M247" s="83">
        <f t="shared" si="24"/>
        <v>952493.61226236937</v>
      </c>
      <c r="N247" s="83">
        <f t="shared" si="24"/>
        <v>2306596.2350422353</v>
      </c>
      <c r="O247" s="84">
        <f>INDEX('CHIRP Payment Calc'!AO:AO,MATCH(G:G,'CHIRP Payment Calc'!A:A,0))</f>
        <v>1.6099999999999999</v>
      </c>
      <c r="P247" s="84">
        <f>INDEX('CHIRP Payment Calc'!AN:AN,MATCH(G:G,'CHIRP Payment Calc'!A:A,0))</f>
        <v>1.6</v>
      </c>
      <c r="Q247" s="85">
        <f t="shared" si="25"/>
        <v>5224068.6918099914</v>
      </c>
      <c r="R247" s="79">
        <f t="shared" si="26"/>
        <v>326826.82268468733</v>
      </c>
      <c r="S247" s="85">
        <f t="shared" si="27"/>
        <v>995049.44781140739</v>
      </c>
      <c r="T247" s="85">
        <f t="shared" si="28"/>
        <v>633702.77785123757</v>
      </c>
      <c r="U247" s="85">
        <f t="shared" si="29"/>
        <v>1495713.826185965</v>
      </c>
      <c r="V247" s="85">
        <f t="shared" si="30"/>
        <v>2426429.462646069</v>
      </c>
      <c r="W247" s="79">
        <f t="shared" si="31"/>
        <v>5550895.5144946789</v>
      </c>
    </row>
    <row r="248" spans="4:23" x14ac:dyDescent="0.25">
      <c r="D248" s="77" t="s">
        <v>30</v>
      </c>
      <c r="E248" s="77" t="s">
        <v>162</v>
      </c>
      <c r="F248" s="82" t="s">
        <v>578</v>
      </c>
      <c r="G248" s="77" t="s">
        <v>577</v>
      </c>
      <c r="H248" s="77" t="s">
        <v>1708</v>
      </c>
      <c r="I248" s="83">
        <v>712741.88247765845</v>
      </c>
      <c r="J248" s="83">
        <v>1218192.2209247674</v>
      </c>
      <c r="K248" s="83">
        <v>333725.11720312788</v>
      </c>
      <c r="L248" s="83">
        <v>794905.31819800776</v>
      </c>
      <c r="M248" s="83">
        <f t="shared" si="24"/>
        <v>1046466.9996807864</v>
      </c>
      <c r="N248" s="83">
        <f t="shared" si="24"/>
        <v>2013097.5391227752</v>
      </c>
      <c r="O248" s="84">
        <f>INDEX('CHIRP Payment Calc'!AO:AO,MATCH(G:G,'CHIRP Payment Calc'!A:A,0))</f>
        <v>1.22</v>
      </c>
      <c r="P248" s="84">
        <f>INDEX('CHIRP Payment Calc'!AN:AN,MATCH(G:G,'CHIRP Payment Calc'!A:A,0))</f>
        <v>1.0899999999999999</v>
      </c>
      <c r="Q248" s="85">
        <f t="shared" si="25"/>
        <v>3470966.0572543838</v>
      </c>
      <c r="R248" s="79">
        <f t="shared" si="26"/>
        <v>215350.40802997752</v>
      </c>
      <c r="S248" s="85">
        <f t="shared" si="27"/>
        <v>922594.26697373297</v>
      </c>
      <c r="T248" s="85">
        <f t="shared" si="28"/>
        <v>433132.59892320854</v>
      </c>
      <c r="U248" s="85">
        <f t="shared" si="29"/>
        <v>1408837.6878599429</v>
      </c>
      <c r="V248" s="85">
        <f t="shared" si="30"/>
        <v>921751.91152747697</v>
      </c>
      <c r="W248" s="79">
        <f t="shared" si="31"/>
        <v>3686316.4652843615</v>
      </c>
    </row>
    <row r="249" spans="4:23" x14ac:dyDescent="0.25">
      <c r="D249" s="77" t="s">
        <v>30</v>
      </c>
      <c r="E249" s="77" t="s">
        <v>162</v>
      </c>
      <c r="F249" s="82" t="s">
        <v>279</v>
      </c>
      <c r="G249" s="77" t="s">
        <v>278</v>
      </c>
      <c r="H249" s="77" t="s">
        <v>280</v>
      </c>
      <c r="I249" s="83">
        <v>4915632.9017901737</v>
      </c>
      <c r="J249" s="83">
        <v>4805575.7132649077</v>
      </c>
      <c r="K249" s="83">
        <v>3779173.1069287788</v>
      </c>
      <c r="L249" s="83">
        <v>4926046.7463213466</v>
      </c>
      <c r="M249" s="83">
        <f t="shared" si="24"/>
        <v>8694806.0087189525</v>
      </c>
      <c r="N249" s="83">
        <f t="shared" si="24"/>
        <v>9731622.4595862553</v>
      </c>
      <c r="O249" s="84">
        <f>INDEX('CHIRP Payment Calc'!AO:AO,MATCH(G:G,'CHIRP Payment Calc'!A:A,0))</f>
        <v>2.2400000000000002</v>
      </c>
      <c r="P249" s="84">
        <f>INDEX('CHIRP Payment Calc'!AN:AN,MATCH(G:G,'CHIRP Payment Calc'!A:A,0))</f>
        <v>1.44</v>
      </c>
      <c r="Q249" s="85">
        <f t="shared" si="25"/>
        <v>33489901.801334661</v>
      </c>
      <c r="R249" s="79">
        <f t="shared" si="26"/>
        <v>2087054.9467212558</v>
      </c>
      <c r="S249" s="85">
        <f t="shared" si="27"/>
        <v>11682777.400541104</v>
      </c>
      <c r="T249" s="85">
        <f t="shared" si="28"/>
        <v>9005689.105872836</v>
      </c>
      <c r="U249" s="85">
        <f t="shared" si="29"/>
        <v>7342205.8642986389</v>
      </c>
      <c r="V249" s="85">
        <f t="shared" si="30"/>
        <v>7546284.3773433398</v>
      </c>
      <c r="W249" s="79">
        <f t="shared" si="31"/>
        <v>35576956.74805592</v>
      </c>
    </row>
    <row r="250" spans="4:23" x14ac:dyDescent="0.25">
      <c r="D250" s="77" t="s">
        <v>30</v>
      </c>
      <c r="E250" s="77" t="s">
        <v>162</v>
      </c>
      <c r="F250" s="82" t="s">
        <v>1072</v>
      </c>
      <c r="G250" s="77" t="s">
        <v>1071</v>
      </c>
      <c r="H250" s="77" t="s">
        <v>1709</v>
      </c>
      <c r="I250" s="83">
        <v>64863.171289140832</v>
      </c>
      <c r="J250" s="83">
        <v>36786.633537094785</v>
      </c>
      <c r="K250" s="83">
        <v>82946.452530673865</v>
      </c>
      <c r="L250" s="83">
        <v>0</v>
      </c>
      <c r="M250" s="83">
        <f t="shared" si="24"/>
        <v>147809.6238198147</v>
      </c>
      <c r="N250" s="83">
        <f t="shared" si="24"/>
        <v>36786.633537094785</v>
      </c>
      <c r="O250" s="84">
        <f>INDEX('CHIRP Payment Calc'!AO:AO,MATCH(G:G,'CHIRP Payment Calc'!A:A,0))</f>
        <v>1.22</v>
      </c>
      <c r="P250" s="84">
        <f>INDEX('CHIRP Payment Calc'!AN:AN,MATCH(G:G,'CHIRP Payment Calc'!A:A,0))</f>
        <v>0.6</v>
      </c>
      <c r="Q250" s="85">
        <f t="shared" si="25"/>
        <v>202399.7211824308</v>
      </c>
      <c r="R250" s="79">
        <f t="shared" si="26"/>
        <v>12633.547728572652</v>
      </c>
      <c r="S250" s="85">
        <f t="shared" si="27"/>
        <v>83960.815886208817</v>
      </c>
      <c r="T250" s="85">
        <f t="shared" si="28"/>
        <v>107653.90647598097</v>
      </c>
      <c r="U250" s="85">
        <f t="shared" si="29"/>
        <v>23418.546548813654</v>
      </c>
      <c r="V250" s="85">
        <f t="shared" si="30"/>
        <v>0</v>
      </c>
      <c r="W250" s="79">
        <f t="shared" si="31"/>
        <v>215033.26891100343</v>
      </c>
    </row>
    <row r="251" spans="4:23" x14ac:dyDescent="0.25">
      <c r="D251" s="77" t="s">
        <v>30</v>
      </c>
      <c r="E251" s="77" t="s">
        <v>162</v>
      </c>
      <c r="F251" s="82" t="s">
        <v>450</v>
      </c>
      <c r="G251" s="77" t="s">
        <v>449</v>
      </c>
      <c r="H251" s="77" t="s">
        <v>1710</v>
      </c>
      <c r="I251" s="83">
        <v>1507644.6550055079</v>
      </c>
      <c r="J251" s="83">
        <v>2397826.0047803069</v>
      </c>
      <c r="K251" s="83">
        <v>1461144.0519648886</v>
      </c>
      <c r="L251" s="83">
        <v>1547121.4171556255</v>
      </c>
      <c r="M251" s="83">
        <f t="shared" si="24"/>
        <v>2968788.7069703965</v>
      </c>
      <c r="N251" s="83">
        <f t="shared" si="24"/>
        <v>3944947.4219359327</v>
      </c>
      <c r="O251" s="84">
        <f>INDEX('CHIRP Payment Calc'!AO:AO,MATCH(G:G,'CHIRP Payment Calc'!A:A,0))</f>
        <v>1.93</v>
      </c>
      <c r="P251" s="84">
        <f>INDEX('CHIRP Payment Calc'!AN:AN,MATCH(G:G,'CHIRP Payment Calc'!A:A,0))</f>
        <v>1.5499999999999998</v>
      </c>
      <c r="Q251" s="85">
        <f t="shared" si="25"/>
        <v>11844430.70845356</v>
      </c>
      <c r="R251" s="79">
        <f t="shared" si="26"/>
        <v>737328.96363691357</v>
      </c>
      <c r="S251" s="85">
        <f t="shared" si="27"/>
        <v>3087272.3439370082</v>
      </c>
      <c r="T251" s="85">
        <f t="shared" si="28"/>
        <v>3000008.5322257821</v>
      </c>
      <c r="U251" s="85">
        <f t="shared" si="29"/>
        <v>3943374.3314689388</v>
      </c>
      <c r="V251" s="85">
        <f t="shared" si="30"/>
        <v>2551104.464458744</v>
      </c>
      <c r="W251" s="79">
        <f t="shared" si="31"/>
        <v>12581759.672090475</v>
      </c>
    </row>
    <row r="252" spans="4:23" x14ac:dyDescent="0.25">
      <c r="D252" s="77" t="s">
        <v>30</v>
      </c>
      <c r="E252" s="77" t="s">
        <v>162</v>
      </c>
      <c r="F252" s="82" t="s">
        <v>1344</v>
      </c>
      <c r="G252" s="77" t="s">
        <v>1343</v>
      </c>
      <c r="H252" s="77" t="s">
        <v>1711</v>
      </c>
      <c r="I252" s="83">
        <v>0</v>
      </c>
      <c r="J252" s="83">
        <v>142285.70511448331</v>
      </c>
      <c r="K252" s="83">
        <v>0</v>
      </c>
      <c r="L252" s="83">
        <v>0</v>
      </c>
      <c r="M252" s="83">
        <f t="shared" si="24"/>
        <v>0</v>
      </c>
      <c r="N252" s="83">
        <f t="shared" si="24"/>
        <v>142285.70511448331</v>
      </c>
      <c r="O252" s="84">
        <f>INDEX('CHIRP Payment Calc'!AO:AO,MATCH(G:G,'CHIRP Payment Calc'!A:A,0))</f>
        <v>1.22</v>
      </c>
      <c r="P252" s="84">
        <f>INDEX('CHIRP Payment Calc'!AN:AN,MATCH(G:G,'CHIRP Payment Calc'!A:A,0))</f>
        <v>0.6</v>
      </c>
      <c r="Q252" s="85">
        <f t="shared" si="25"/>
        <v>85371.423068689983</v>
      </c>
      <c r="R252" s="79">
        <f t="shared" si="26"/>
        <v>5208.3361553842687</v>
      </c>
      <c r="S252" s="85">
        <f t="shared" si="27"/>
        <v>0</v>
      </c>
      <c r="T252" s="85">
        <f t="shared" si="28"/>
        <v>0</v>
      </c>
      <c r="U252" s="85">
        <f t="shared" si="29"/>
        <v>90579.759224074238</v>
      </c>
      <c r="V252" s="85">
        <f t="shared" si="30"/>
        <v>0</v>
      </c>
      <c r="W252" s="79">
        <f t="shared" si="31"/>
        <v>90579.759224074238</v>
      </c>
    </row>
    <row r="253" spans="4:23" x14ac:dyDescent="0.25">
      <c r="D253" s="77" t="s">
        <v>30</v>
      </c>
      <c r="E253" s="77" t="s">
        <v>162</v>
      </c>
      <c r="F253" s="82" t="s">
        <v>297</v>
      </c>
      <c r="G253" s="77" t="s">
        <v>296</v>
      </c>
      <c r="H253" s="77" t="s">
        <v>1712</v>
      </c>
      <c r="I253" s="83">
        <v>1805677.0575620914</v>
      </c>
      <c r="J253" s="83">
        <v>3131321.7246799543</v>
      </c>
      <c r="K253" s="83">
        <v>1932856.9770231596</v>
      </c>
      <c r="L253" s="83">
        <v>7285838.3993833652</v>
      </c>
      <c r="M253" s="83">
        <f t="shared" si="24"/>
        <v>3738534.034585251</v>
      </c>
      <c r="N253" s="83">
        <f t="shared" si="24"/>
        <v>10417160.12406332</v>
      </c>
      <c r="O253" s="84">
        <f>INDEX('CHIRP Payment Calc'!AO:AO,MATCH(G:G,'CHIRP Payment Calc'!A:A,0))</f>
        <v>1.85</v>
      </c>
      <c r="P253" s="84">
        <f>INDEX('CHIRP Payment Calc'!AN:AN,MATCH(G:G,'CHIRP Payment Calc'!A:A,0))</f>
        <v>1.47</v>
      </c>
      <c r="Q253" s="85">
        <f t="shared" si="25"/>
        <v>22229513.346355796</v>
      </c>
      <c r="R253" s="79">
        <f t="shared" si="26"/>
        <v>1396489.7748258894</v>
      </c>
      <c r="S253" s="85">
        <f t="shared" si="27"/>
        <v>3544299.7946842113</v>
      </c>
      <c r="T253" s="85">
        <f t="shared" si="28"/>
        <v>3804027.0292477082</v>
      </c>
      <c r="U253" s="85">
        <f t="shared" si="29"/>
        <v>4883865.183320459</v>
      </c>
      <c r="V253" s="85">
        <f t="shared" si="30"/>
        <v>11393811.113929305</v>
      </c>
      <c r="W253" s="79">
        <f t="shared" si="31"/>
        <v>23626003.121181682</v>
      </c>
    </row>
    <row r="254" spans="4:23" x14ac:dyDescent="0.25">
      <c r="D254" s="77" t="s">
        <v>30</v>
      </c>
      <c r="E254" s="77" t="s">
        <v>162</v>
      </c>
      <c r="F254" s="82" t="s">
        <v>509</v>
      </c>
      <c r="G254" s="77" t="s">
        <v>508</v>
      </c>
      <c r="H254" s="77" t="s">
        <v>1713</v>
      </c>
      <c r="I254" s="83">
        <v>1888040.6404529873</v>
      </c>
      <c r="J254" s="83">
        <v>2918676.0885165492</v>
      </c>
      <c r="K254" s="83">
        <v>1074105.3397651017</v>
      </c>
      <c r="L254" s="83">
        <v>1290411.6621878215</v>
      </c>
      <c r="M254" s="83">
        <f t="shared" si="24"/>
        <v>2962145.9802180892</v>
      </c>
      <c r="N254" s="83">
        <f t="shared" si="24"/>
        <v>4209087.7507043704</v>
      </c>
      <c r="O254" s="84">
        <f>INDEX('CHIRP Payment Calc'!AO:AO,MATCH(G:G,'CHIRP Payment Calc'!A:A,0))</f>
        <v>1.81</v>
      </c>
      <c r="P254" s="84">
        <f>INDEX('CHIRP Payment Calc'!AN:AN,MATCH(G:G,'CHIRP Payment Calc'!A:A,0))</f>
        <v>0.90999999999999992</v>
      </c>
      <c r="Q254" s="85">
        <f t="shared" si="25"/>
        <v>9191754.077335719</v>
      </c>
      <c r="R254" s="79">
        <f t="shared" si="26"/>
        <v>569569.75119804731</v>
      </c>
      <c r="S254" s="85">
        <f t="shared" si="27"/>
        <v>3625839.3201272222</v>
      </c>
      <c r="T254" s="85">
        <f t="shared" si="28"/>
        <v>2068224.1116753556</v>
      </c>
      <c r="U254" s="85">
        <f t="shared" si="29"/>
        <v>2818032.085464254</v>
      </c>
      <c r="V254" s="85">
        <f t="shared" si="30"/>
        <v>1249228.3112669336</v>
      </c>
      <c r="W254" s="79">
        <f t="shared" si="31"/>
        <v>9761323.8285337649</v>
      </c>
    </row>
    <row r="255" spans="4:23" x14ac:dyDescent="0.25">
      <c r="D255" s="77" t="s">
        <v>30</v>
      </c>
      <c r="E255" s="77" t="s">
        <v>162</v>
      </c>
      <c r="F255" s="82" t="s">
        <v>1102</v>
      </c>
      <c r="G255" s="77" t="s">
        <v>1101</v>
      </c>
      <c r="H255" s="77" t="s">
        <v>1714</v>
      </c>
      <c r="I255" s="83">
        <v>35598.52568992733</v>
      </c>
      <c r="J255" s="83">
        <v>0</v>
      </c>
      <c r="K255" s="83">
        <v>51426.33946677309</v>
      </c>
      <c r="L255" s="83">
        <v>1657.1668896756596</v>
      </c>
      <c r="M255" s="83">
        <f t="shared" si="24"/>
        <v>87024.865156700427</v>
      </c>
      <c r="N255" s="83">
        <f t="shared" si="24"/>
        <v>1657.1668896756596</v>
      </c>
      <c r="O255" s="84">
        <f>INDEX('CHIRP Payment Calc'!AO:AO,MATCH(G:G,'CHIRP Payment Calc'!A:A,0))</f>
        <v>1.22</v>
      </c>
      <c r="P255" s="84">
        <f>INDEX('CHIRP Payment Calc'!AN:AN,MATCH(G:G,'CHIRP Payment Calc'!A:A,0))</f>
        <v>4.3499999999999996</v>
      </c>
      <c r="Q255" s="85">
        <f t="shared" si="25"/>
        <v>113379.01146126362</v>
      </c>
      <c r="R255" s="79">
        <f t="shared" si="26"/>
        <v>7114.4055474690213</v>
      </c>
      <c r="S255" s="85">
        <f t="shared" si="27"/>
        <v>46079.789221974897</v>
      </c>
      <c r="T255" s="85">
        <f t="shared" si="28"/>
        <v>66744.823563258687</v>
      </c>
      <c r="U255" s="85">
        <f t="shared" si="29"/>
        <v>0</v>
      </c>
      <c r="V255" s="85">
        <f t="shared" si="30"/>
        <v>7668.8042234990626</v>
      </c>
      <c r="W255" s="79">
        <f t="shared" si="31"/>
        <v>120493.41700873265</v>
      </c>
    </row>
    <row r="256" spans="4:23" x14ac:dyDescent="0.25">
      <c r="D256" s="77" t="s">
        <v>30</v>
      </c>
      <c r="E256" s="77" t="s">
        <v>162</v>
      </c>
      <c r="F256" s="86" t="s">
        <v>402</v>
      </c>
      <c r="G256" s="77" t="s">
        <v>401</v>
      </c>
      <c r="H256" s="77" t="s">
        <v>1715</v>
      </c>
      <c r="I256" s="83">
        <v>1564975.5057683699</v>
      </c>
      <c r="J256" s="83">
        <v>5881868.8186268071</v>
      </c>
      <c r="K256" s="83">
        <v>744298.89329513931</v>
      </c>
      <c r="L256" s="83">
        <v>1910724.6995524645</v>
      </c>
      <c r="M256" s="83">
        <f t="shared" si="24"/>
        <v>2309274.399063509</v>
      </c>
      <c r="N256" s="83">
        <f t="shared" si="24"/>
        <v>7792593.5181792714</v>
      </c>
      <c r="O256" s="84">
        <f>INDEX('CHIRP Payment Calc'!AO:AO,MATCH(G:G,'CHIRP Payment Calc'!A:A,0))</f>
        <v>1.58</v>
      </c>
      <c r="P256" s="84">
        <f>INDEX('CHIRP Payment Calc'!AN:AN,MATCH(G:G,'CHIRP Payment Calc'!A:A,0))</f>
        <v>1.45</v>
      </c>
      <c r="Q256" s="85">
        <f t="shared" si="25"/>
        <v>14947914.151880287</v>
      </c>
      <c r="R256" s="79">
        <f t="shared" si="26"/>
        <v>923078.18451777543</v>
      </c>
      <c r="S256" s="85">
        <f t="shared" si="27"/>
        <v>2623513.3147098403</v>
      </c>
      <c r="T256" s="85">
        <f t="shared" si="28"/>
        <v>1251055.5866024683</v>
      </c>
      <c r="U256" s="85">
        <f t="shared" si="29"/>
        <v>9049028.9517335501</v>
      </c>
      <c r="V256" s="85">
        <f t="shared" si="30"/>
        <v>2947394.4833522062</v>
      </c>
      <c r="W256" s="79">
        <f t="shared" si="31"/>
        <v>15870992.336398065</v>
      </c>
    </row>
    <row r="257" spans="4:23" x14ac:dyDescent="0.25">
      <c r="D257" s="77" t="s">
        <v>30</v>
      </c>
      <c r="E257" s="77" t="s">
        <v>162</v>
      </c>
      <c r="F257" s="86" t="s">
        <v>1316</v>
      </c>
      <c r="G257" s="77" t="s">
        <v>1315</v>
      </c>
      <c r="H257" s="77" t="s">
        <v>1716</v>
      </c>
      <c r="I257" s="83">
        <v>53.364164093754674</v>
      </c>
      <c r="J257" s="83">
        <v>9036.5693565551155</v>
      </c>
      <c r="K257" s="83">
        <v>0</v>
      </c>
      <c r="L257" s="83">
        <v>2306.4493036278359</v>
      </c>
      <c r="M257" s="83">
        <f t="shared" si="24"/>
        <v>53.364164093754674</v>
      </c>
      <c r="N257" s="83">
        <f t="shared" si="24"/>
        <v>11343.018660182952</v>
      </c>
      <c r="O257" s="84">
        <f>INDEX('CHIRP Payment Calc'!AO:AO,MATCH(G:G,'CHIRP Payment Calc'!A:A,0))</f>
        <v>1.22</v>
      </c>
      <c r="P257" s="84">
        <f>INDEX('CHIRP Payment Calc'!AN:AN,MATCH(G:G,'CHIRP Payment Calc'!A:A,0))</f>
        <v>5.52</v>
      </c>
      <c r="Q257" s="85">
        <f t="shared" si="25"/>
        <v>62678.567284404271</v>
      </c>
      <c r="R257" s="79">
        <f t="shared" si="26"/>
        <v>3859.8177799109599</v>
      </c>
      <c r="S257" s="85">
        <f t="shared" si="27"/>
        <v>69.076159357433099</v>
      </c>
      <c r="T257" s="85">
        <f t="shared" si="28"/>
        <v>0</v>
      </c>
      <c r="U257" s="85">
        <f t="shared" si="29"/>
        <v>52925.053419824115</v>
      </c>
      <c r="V257" s="85">
        <f t="shared" si="30"/>
        <v>13544.255485133674</v>
      </c>
      <c r="W257" s="79">
        <f t="shared" si="31"/>
        <v>66538.385064315225</v>
      </c>
    </row>
    <row r="258" spans="4:23" x14ac:dyDescent="0.25">
      <c r="D258" s="77" t="s">
        <v>30</v>
      </c>
      <c r="E258" s="77" t="s">
        <v>162</v>
      </c>
      <c r="F258" s="86" t="s">
        <v>270</v>
      </c>
      <c r="G258" s="77" t="s">
        <v>269</v>
      </c>
      <c r="H258" s="77" t="s">
        <v>271</v>
      </c>
      <c r="I258" s="83">
        <v>4487813.6818566713</v>
      </c>
      <c r="J258" s="83">
        <v>10503485.312918201</v>
      </c>
      <c r="K258" s="83">
        <v>2256047.9143603463</v>
      </c>
      <c r="L258" s="83">
        <v>5726902.8400578536</v>
      </c>
      <c r="M258" s="83">
        <f t="shared" si="24"/>
        <v>6743861.5962170176</v>
      </c>
      <c r="N258" s="83">
        <f t="shared" si="24"/>
        <v>16230388.152976055</v>
      </c>
      <c r="O258" s="84">
        <f>INDEX('CHIRP Payment Calc'!AO:AO,MATCH(G:G,'CHIRP Payment Calc'!A:A,0))</f>
        <v>1.29</v>
      </c>
      <c r="P258" s="84">
        <f>INDEX('CHIRP Payment Calc'!AN:AN,MATCH(G:G,'CHIRP Payment Calc'!A:A,0))</f>
        <v>0.99</v>
      </c>
      <c r="Q258" s="85">
        <f t="shared" si="25"/>
        <v>24767665.730566248</v>
      </c>
      <c r="R258" s="79">
        <f t="shared" si="26"/>
        <v>1535235.8166827261</v>
      </c>
      <c r="S258" s="85">
        <f t="shared" si="27"/>
        <v>6142471.7767587332</v>
      </c>
      <c r="T258" s="85">
        <f t="shared" si="28"/>
        <v>3096065.7548136669</v>
      </c>
      <c r="U258" s="85">
        <f t="shared" si="29"/>
        <v>11032838.68412628</v>
      </c>
      <c r="V258" s="85">
        <f t="shared" si="30"/>
        <v>6031525.3315502936</v>
      </c>
      <c r="W258" s="79">
        <f t="shared" si="31"/>
        <v>26302901.547248974</v>
      </c>
    </row>
    <row r="259" spans="4:23" x14ac:dyDescent="0.25">
      <c r="D259" s="77" t="s">
        <v>30</v>
      </c>
      <c r="E259" s="77" t="s">
        <v>162</v>
      </c>
      <c r="F259" s="86" t="s">
        <v>399</v>
      </c>
      <c r="G259" s="77" t="s">
        <v>398</v>
      </c>
      <c r="H259" s="77" t="s">
        <v>1717</v>
      </c>
      <c r="I259" s="83">
        <v>2854754.3317478388</v>
      </c>
      <c r="J259" s="83">
        <v>3545133.6956957108</v>
      </c>
      <c r="K259" s="83">
        <v>1115786.1541055124</v>
      </c>
      <c r="L259" s="83">
        <v>3776715.495902942</v>
      </c>
      <c r="M259" s="83">
        <f t="shared" si="24"/>
        <v>3970540.4858533512</v>
      </c>
      <c r="N259" s="83">
        <f t="shared" si="24"/>
        <v>7321849.1915986529</v>
      </c>
      <c r="O259" s="84">
        <f>INDEX('CHIRP Payment Calc'!AO:AO,MATCH(G:G,'CHIRP Payment Calc'!A:A,0))</f>
        <v>1.22</v>
      </c>
      <c r="P259" s="84">
        <f>INDEX('CHIRP Payment Calc'!AN:AN,MATCH(G:G,'CHIRP Payment Calc'!A:A,0))</f>
        <v>1.67</v>
      </c>
      <c r="Q259" s="85">
        <f t="shared" si="25"/>
        <v>17071547.542710837</v>
      </c>
      <c r="R259" s="79">
        <f t="shared" si="26"/>
        <v>1063139.0932320531</v>
      </c>
      <c r="S259" s="85">
        <f t="shared" si="27"/>
        <v>3695278.8166921623</v>
      </c>
      <c r="T259" s="85">
        <f t="shared" si="28"/>
        <v>1448147.9872433248</v>
      </c>
      <c r="U259" s="85">
        <f t="shared" si="29"/>
        <v>6281563.1531160073</v>
      </c>
      <c r="V259" s="85">
        <f t="shared" si="30"/>
        <v>6709696.6788913971</v>
      </c>
      <c r="W259" s="79">
        <f t="shared" si="31"/>
        <v>18134686.635942891</v>
      </c>
    </row>
    <row r="260" spans="4:23" x14ac:dyDescent="0.25">
      <c r="D260" s="77" t="s">
        <v>30</v>
      </c>
      <c r="E260" s="77" t="s">
        <v>162</v>
      </c>
      <c r="F260" s="86" t="s">
        <v>762</v>
      </c>
      <c r="G260" s="77" t="s">
        <v>761</v>
      </c>
      <c r="H260" s="77" t="s">
        <v>1718</v>
      </c>
      <c r="I260" s="83">
        <v>310811.7591149545</v>
      </c>
      <c r="J260" s="83">
        <v>73581.441751499311</v>
      </c>
      <c r="K260" s="83">
        <v>140049.9946298704</v>
      </c>
      <c r="L260" s="83">
        <v>62119.709378448111</v>
      </c>
      <c r="M260" s="83">
        <f t="shared" si="24"/>
        <v>450861.75374482491</v>
      </c>
      <c r="N260" s="83">
        <f t="shared" si="24"/>
        <v>135701.15112994742</v>
      </c>
      <c r="O260" s="84">
        <f>INDEX('CHIRP Payment Calc'!AO:AO,MATCH(G:G,'CHIRP Payment Calc'!A:A,0))</f>
        <v>4.1399999999999997</v>
      </c>
      <c r="P260" s="84">
        <f>INDEX('CHIRP Payment Calc'!AN:AN,MATCH(G:G,'CHIRP Payment Calc'!A:A,0))</f>
        <v>1.2999999999999998</v>
      </c>
      <c r="Q260" s="85">
        <f t="shared" si="25"/>
        <v>2042979.1569725065</v>
      </c>
      <c r="R260" s="79">
        <f t="shared" si="26"/>
        <v>126501.98085023207</v>
      </c>
      <c r="S260" s="85">
        <f t="shared" si="27"/>
        <v>1365263.323857731</v>
      </c>
      <c r="T260" s="85">
        <f t="shared" si="28"/>
        <v>616815.93379538669</v>
      </c>
      <c r="U260" s="85">
        <f t="shared" si="29"/>
        <v>101491.64379517145</v>
      </c>
      <c r="V260" s="85">
        <f t="shared" si="30"/>
        <v>85910.236374449509</v>
      </c>
      <c r="W260" s="79">
        <f t="shared" si="31"/>
        <v>2169481.1378227388</v>
      </c>
    </row>
    <row r="261" spans="4:23" x14ac:dyDescent="0.25">
      <c r="D261" s="77" t="s">
        <v>31</v>
      </c>
      <c r="E261" s="77" t="s">
        <v>657</v>
      </c>
      <c r="F261" s="86" t="s">
        <v>947</v>
      </c>
      <c r="G261" s="77" t="s">
        <v>946</v>
      </c>
      <c r="H261" s="77" t="s">
        <v>1719</v>
      </c>
      <c r="I261" s="83">
        <v>0</v>
      </c>
      <c r="J261" s="83">
        <v>945489.21028462262</v>
      </c>
      <c r="K261" s="83">
        <v>0</v>
      </c>
      <c r="L261" s="83">
        <v>0</v>
      </c>
      <c r="M261" s="83">
        <f t="shared" si="24"/>
        <v>0</v>
      </c>
      <c r="N261" s="83">
        <f t="shared" si="24"/>
        <v>945489.21028462262</v>
      </c>
      <c r="O261" s="84">
        <f>INDEX('CHIRP Payment Calc'!AO:AO,MATCH(G:G,'CHIRP Payment Calc'!A:A,0))</f>
        <v>0</v>
      </c>
      <c r="P261" s="84">
        <f>INDEX('CHIRP Payment Calc'!AN:AN,MATCH(G:G,'CHIRP Payment Calc'!A:A,0))</f>
        <v>0.23</v>
      </c>
      <c r="Q261" s="85">
        <f t="shared" si="25"/>
        <v>217462.51836546321</v>
      </c>
      <c r="R261" s="79">
        <f t="shared" si="26"/>
        <v>13266.944091261683</v>
      </c>
      <c r="S261" s="85">
        <f t="shared" si="27"/>
        <v>0</v>
      </c>
      <c r="T261" s="85">
        <f t="shared" si="28"/>
        <v>0</v>
      </c>
      <c r="U261" s="85">
        <f t="shared" si="29"/>
        <v>230729.4624567249</v>
      </c>
      <c r="V261" s="85">
        <f t="shared" si="30"/>
        <v>0</v>
      </c>
      <c r="W261" s="79">
        <f t="shared" si="31"/>
        <v>230729.4624567249</v>
      </c>
    </row>
    <row r="262" spans="4:23" x14ac:dyDescent="0.25">
      <c r="D262" s="77" t="s">
        <v>31</v>
      </c>
      <c r="E262" s="77" t="s">
        <v>657</v>
      </c>
      <c r="F262" s="86" t="s">
        <v>991</v>
      </c>
      <c r="G262" s="77" t="s">
        <v>990</v>
      </c>
      <c r="H262" s="77" t="s">
        <v>1720</v>
      </c>
      <c r="I262" s="83">
        <v>0</v>
      </c>
      <c r="J262" s="83">
        <v>910930.91622162622</v>
      </c>
      <c r="K262" s="83">
        <v>0</v>
      </c>
      <c r="L262" s="83">
        <v>0</v>
      </c>
      <c r="M262" s="83">
        <f t="shared" ref="M262:N325" si="32">I262+K262</f>
        <v>0</v>
      </c>
      <c r="N262" s="83">
        <f t="shared" si="32"/>
        <v>910930.91622162622</v>
      </c>
      <c r="O262" s="84">
        <f>INDEX('CHIRP Payment Calc'!AO:AO,MATCH(G:G,'CHIRP Payment Calc'!A:A,0))</f>
        <v>0</v>
      </c>
      <c r="P262" s="84">
        <f>INDEX('CHIRP Payment Calc'!AN:AN,MATCH(G:G,'CHIRP Payment Calc'!A:A,0))</f>
        <v>0.23</v>
      </c>
      <c r="Q262" s="85">
        <f t="shared" ref="Q262:Q325" si="33">M262*O262+N262*P262</f>
        <v>209514.11073097403</v>
      </c>
      <c r="R262" s="79">
        <f t="shared" ref="R262:R325" si="34">(S262+U262)*$B$10+(T262+V262)*$B$11</f>
        <v>12782.027975629717</v>
      </c>
      <c r="S262" s="85">
        <f t="shared" ref="S262:S325" si="35">I262/(1-$B$10)*O262</f>
        <v>0</v>
      </c>
      <c r="T262" s="85">
        <f t="shared" ref="T262:T325" si="36">K262/(1-$B$11)*O262</f>
        <v>0</v>
      </c>
      <c r="U262" s="85">
        <f t="shared" ref="U262:U325" si="37">J262/(1-$B$10)*P262</f>
        <v>222296.13870660376</v>
      </c>
      <c r="V262" s="85">
        <f t="shared" ref="V262:V325" si="38">L262/(1-$B$11)*P262</f>
        <v>0</v>
      </c>
      <c r="W262" s="79">
        <f t="shared" ref="W262:W325" si="39">SUM(S262:V262)</f>
        <v>222296.13870660376</v>
      </c>
    </row>
    <row r="263" spans="4:23" x14ac:dyDescent="0.25">
      <c r="D263" s="77" t="s">
        <v>31</v>
      </c>
      <c r="E263" s="77" t="s">
        <v>657</v>
      </c>
      <c r="F263" s="86" t="s">
        <v>875</v>
      </c>
      <c r="G263" s="77" t="s">
        <v>874</v>
      </c>
      <c r="H263" s="77" t="s">
        <v>1721</v>
      </c>
      <c r="I263" s="83">
        <v>0</v>
      </c>
      <c r="J263" s="83">
        <v>1505437.3261246434</v>
      </c>
      <c r="K263" s="83">
        <v>0</v>
      </c>
      <c r="L263" s="83">
        <v>0</v>
      </c>
      <c r="M263" s="83">
        <f t="shared" si="32"/>
        <v>0</v>
      </c>
      <c r="N263" s="83">
        <f t="shared" si="32"/>
        <v>1505437.3261246434</v>
      </c>
      <c r="O263" s="84">
        <f>INDEX('CHIRP Payment Calc'!AO:AO,MATCH(G:G,'CHIRP Payment Calc'!A:A,0))</f>
        <v>0</v>
      </c>
      <c r="P263" s="84">
        <f>INDEX('CHIRP Payment Calc'!AN:AN,MATCH(G:G,'CHIRP Payment Calc'!A:A,0))</f>
        <v>0.23</v>
      </c>
      <c r="Q263" s="85">
        <f t="shared" si="33"/>
        <v>346250.58500866801</v>
      </c>
      <c r="R263" s="79">
        <f t="shared" si="34"/>
        <v>21124.040995223779</v>
      </c>
      <c r="S263" s="85">
        <f t="shared" si="35"/>
        <v>0</v>
      </c>
      <c r="T263" s="85">
        <f t="shared" si="36"/>
        <v>0</v>
      </c>
      <c r="U263" s="85">
        <f t="shared" si="37"/>
        <v>367374.62600389181</v>
      </c>
      <c r="V263" s="85">
        <f t="shared" si="38"/>
        <v>0</v>
      </c>
      <c r="W263" s="79">
        <f t="shared" si="39"/>
        <v>367374.62600389181</v>
      </c>
    </row>
    <row r="264" spans="4:23" x14ac:dyDescent="0.25">
      <c r="D264" s="77" t="s">
        <v>31</v>
      </c>
      <c r="E264" s="77" t="s">
        <v>657</v>
      </c>
      <c r="F264" s="86" t="s">
        <v>944</v>
      </c>
      <c r="G264" s="77" t="s">
        <v>943</v>
      </c>
      <c r="H264" s="77" t="s">
        <v>1722</v>
      </c>
      <c r="I264" s="83">
        <v>0</v>
      </c>
      <c r="J264" s="83">
        <v>1171568.3204866352</v>
      </c>
      <c r="K264" s="83">
        <v>0</v>
      </c>
      <c r="L264" s="83">
        <v>0</v>
      </c>
      <c r="M264" s="83">
        <f t="shared" si="32"/>
        <v>0</v>
      </c>
      <c r="N264" s="83">
        <f t="shared" si="32"/>
        <v>1171568.3204866352</v>
      </c>
      <c r="O264" s="84">
        <f>INDEX('CHIRP Payment Calc'!AO:AO,MATCH(G:G,'CHIRP Payment Calc'!A:A,0))</f>
        <v>0</v>
      </c>
      <c r="P264" s="84">
        <f>INDEX('CHIRP Payment Calc'!AN:AN,MATCH(G:G,'CHIRP Payment Calc'!A:A,0))</f>
        <v>0.23</v>
      </c>
      <c r="Q264" s="85">
        <f t="shared" si="33"/>
        <v>269460.71371192613</v>
      </c>
      <c r="R264" s="79">
        <f t="shared" si="34"/>
        <v>16439.247786138731</v>
      </c>
      <c r="S264" s="85">
        <f t="shared" si="35"/>
        <v>0</v>
      </c>
      <c r="T264" s="85">
        <f t="shared" si="36"/>
        <v>0</v>
      </c>
      <c r="U264" s="85">
        <f t="shared" si="37"/>
        <v>285899.96149806486</v>
      </c>
      <c r="V264" s="85">
        <f t="shared" si="38"/>
        <v>0</v>
      </c>
      <c r="W264" s="79">
        <f t="shared" si="39"/>
        <v>285899.96149806486</v>
      </c>
    </row>
    <row r="265" spans="4:23" x14ac:dyDescent="0.25">
      <c r="D265" s="77" t="s">
        <v>31</v>
      </c>
      <c r="E265" s="77" t="s">
        <v>621</v>
      </c>
      <c r="F265" s="86" t="s">
        <v>1278</v>
      </c>
      <c r="G265" s="77" t="s">
        <v>1277</v>
      </c>
      <c r="H265" s="77" t="s">
        <v>1723</v>
      </c>
      <c r="I265" s="83">
        <v>0</v>
      </c>
      <c r="J265" s="83">
        <v>65202.119516871615</v>
      </c>
      <c r="K265" s="83">
        <v>0</v>
      </c>
      <c r="L265" s="83">
        <v>39358.614034382474</v>
      </c>
      <c r="M265" s="83">
        <f t="shared" si="32"/>
        <v>0</v>
      </c>
      <c r="N265" s="83">
        <f t="shared" si="32"/>
        <v>104560.73355125409</v>
      </c>
      <c r="O265" s="84">
        <f>INDEX('CHIRP Payment Calc'!AO:AO,MATCH(G:G,'CHIRP Payment Calc'!A:A,0))</f>
        <v>0.21</v>
      </c>
      <c r="P265" s="84">
        <f>INDEX('CHIRP Payment Calc'!AN:AN,MATCH(G:G,'CHIRP Payment Calc'!A:A,0))</f>
        <v>0.03</v>
      </c>
      <c r="Q265" s="85">
        <f t="shared" si="33"/>
        <v>3136.8220065376227</v>
      </c>
      <c r="R265" s="79">
        <f t="shared" si="34"/>
        <v>194.70300299784094</v>
      </c>
      <c r="S265" s="85">
        <f t="shared" si="35"/>
        <v>0</v>
      </c>
      <c r="T265" s="85">
        <f t="shared" si="36"/>
        <v>0</v>
      </c>
      <c r="U265" s="85">
        <f t="shared" si="37"/>
        <v>2075.3990297147461</v>
      </c>
      <c r="V265" s="85">
        <f t="shared" si="38"/>
        <v>1256.1259798207172</v>
      </c>
      <c r="W265" s="79">
        <f t="shared" si="39"/>
        <v>3331.5250095354631</v>
      </c>
    </row>
    <row r="266" spans="4:23" x14ac:dyDescent="0.25">
      <c r="D266" s="77" t="s">
        <v>31</v>
      </c>
      <c r="E266" s="77" t="s">
        <v>621</v>
      </c>
      <c r="F266" s="86" t="s">
        <v>1272</v>
      </c>
      <c r="G266" s="77" t="s">
        <v>1271</v>
      </c>
      <c r="H266" s="77" t="s">
        <v>1724</v>
      </c>
      <c r="I266" s="83">
        <v>104394.82455891301</v>
      </c>
      <c r="J266" s="83">
        <v>103.85731507277231</v>
      </c>
      <c r="K266" s="83">
        <v>18749.797088565276</v>
      </c>
      <c r="L266" s="83">
        <v>10651.016729225243</v>
      </c>
      <c r="M266" s="83">
        <f t="shared" si="32"/>
        <v>123144.62164747829</v>
      </c>
      <c r="N266" s="83">
        <f t="shared" si="32"/>
        <v>10754.874044298014</v>
      </c>
      <c r="O266" s="84">
        <f>INDEX('CHIRP Payment Calc'!AO:AO,MATCH(G:G,'CHIRP Payment Calc'!A:A,0))</f>
        <v>0.21</v>
      </c>
      <c r="P266" s="84">
        <f>INDEX('CHIRP Payment Calc'!AN:AN,MATCH(G:G,'CHIRP Payment Calc'!A:A,0))</f>
        <v>0.03</v>
      </c>
      <c r="Q266" s="85">
        <f t="shared" si="33"/>
        <v>26183.016767299381</v>
      </c>
      <c r="R266" s="79">
        <f t="shared" si="34"/>
        <v>1609.3848704765733</v>
      </c>
      <c r="S266" s="85">
        <f t="shared" si="35"/>
        <v>23260.38531286125</v>
      </c>
      <c r="T266" s="85">
        <f t="shared" si="36"/>
        <v>4188.7844559560726</v>
      </c>
      <c r="U266" s="85">
        <f t="shared" si="37"/>
        <v>3.3058031322898347</v>
      </c>
      <c r="V266" s="85">
        <f t="shared" si="38"/>
        <v>339.92606582633749</v>
      </c>
      <c r="W266" s="79">
        <f t="shared" si="39"/>
        <v>27792.401637775951</v>
      </c>
    </row>
    <row r="267" spans="4:23" x14ac:dyDescent="0.25">
      <c r="D267" s="77" t="s">
        <v>31</v>
      </c>
      <c r="E267" s="77" t="s">
        <v>621</v>
      </c>
      <c r="F267" s="86" t="s">
        <v>1199</v>
      </c>
      <c r="G267" s="77" t="s">
        <v>1198</v>
      </c>
      <c r="H267" s="77" t="s">
        <v>1725</v>
      </c>
      <c r="I267" s="83">
        <v>208402.42350061802</v>
      </c>
      <c r="J267" s="83">
        <v>0</v>
      </c>
      <c r="K267" s="83">
        <v>15800.413459116611</v>
      </c>
      <c r="L267" s="83">
        <v>0</v>
      </c>
      <c r="M267" s="83">
        <f t="shared" si="32"/>
        <v>224202.83695973465</v>
      </c>
      <c r="N267" s="83">
        <f t="shared" si="32"/>
        <v>0</v>
      </c>
      <c r="O267" s="84">
        <f>INDEX('CHIRP Payment Calc'!AO:AO,MATCH(G:G,'CHIRP Payment Calc'!A:A,0))</f>
        <v>0.21</v>
      </c>
      <c r="P267" s="84">
        <f>INDEX('CHIRP Payment Calc'!AN:AN,MATCH(G:G,'CHIRP Payment Calc'!A:A,0))</f>
        <v>0.03</v>
      </c>
      <c r="Q267" s="85">
        <f t="shared" si="33"/>
        <v>47082.595761544275</v>
      </c>
      <c r="R267" s="79">
        <f t="shared" si="34"/>
        <v>2881.7760798888248</v>
      </c>
      <c r="S267" s="85">
        <f t="shared" si="35"/>
        <v>46434.492238864492</v>
      </c>
      <c r="T267" s="85">
        <f t="shared" si="36"/>
        <v>3529.8796025686047</v>
      </c>
      <c r="U267" s="85">
        <f t="shared" si="37"/>
        <v>0</v>
      </c>
      <c r="V267" s="85">
        <f t="shared" si="38"/>
        <v>0</v>
      </c>
      <c r="W267" s="79">
        <f t="shared" si="39"/>
        <v>49964.371841433094</v>
      </c>
    </row>
    <row r="268" spans="4:23" x14ac:dyDescent="0.25">
      <c r="D268" s="77" t="s">
        <v>31</v>
      </c>
      <c r="E268" s="77" t="s">
        <v>621</v>
      </c>
      <c r="F268" s="86" t="s">
        <v>1243</v>
      </c>
      <c r="G268" s="77" t="s">
        <v>1242</v>
      </c>
      <c r="H268" s="77" t="s">
        <v>1726</v>
      </c>
      <c r="I268" s="83">
        <v>88601.909006867747</v>
      </c>
      <c r="J268" s="83">
        <v>20690.690857767484</v>
      </c>
      <c r="K268" s="83">
        <v>14079.584477865334</v>
      </c>
      <c r="L268" s="83">
        <v>33822.194526617139</v>
      </c>
      <c r="M268" s="83">
        <f t="shared" si="32"/>
        <v>102681.49348473307</v>
      </c>
      <c r="N268" s="83">
        <f t="shared" si="32"/>
        <v>54512.885384384623</v>
      </c>
      <c r="O268" s="84">
        <f>INDEX('CHIRP Payment Calc'!AO:AO,MATCH(G:G,'CHIRP Payment Calc'!A:A,0))</f>
        <v>0.21</v>
      </c>
      <c r="P268" s="84">
        <f>INDEX('CHIRP Payment Calc'!AN:AN,MATCH(G:G,'CHIRP Payment Calc'!A:A,0))</f>
        <v>0.03</v>
      </c>
      <c r="Q268" s="85">
        <f t="shared" si="33"/>
        <v>23198.500193325483</v>
      </c>
      <c r="R268" s="79">
        <f t="shared" si="34"/>
        <v>1426.4996691569704</v>
      </c>
      <c r="S268" s="85">
        <f t="shared" si="35"/>
        <v>19741.539407365755</v>
      </c>
      <c r="T268" s="85">
        <f t="shared" si="36"/>
        <v>3145.4390854805533</v>
      </c>
      <c r="U268" s="85">
        <f t="shared" si="37"/>
        <v>658.58962942495964</v>
      </c>
      <c r="V268" s="85">
        <f t="shared" si="38"/>
        <v>1079.4317402111851</v>
      </c>
      <c r="W268" s="79">
        <f t="shared" si="39"/>
        <v>24624.999862482451</v>
      </c>
    </row>
    <row r="269" spans="4:23" x14ac:dyDescent="0.25">
      <c r="D269" s="77" t="s">
        <v>31</v>
      </c>
      <c r="E269" s="77" t="s">
        <v>621</v>
      </c>
      <c r="F269" s="86" t="s">
        <v>1269</v>
      </c>
      <c r="G269" s="77" t="s">
        <v>1268</v>
      </c>
      <c r="H269" s="77" t="s">
        <v>1727</v>
      </c>
      <c r="I269" s="83">
        <v>55600.56521062582</v>
      </c>
      <c r="J269" s="83">
        <v>14572.514579209033</v>
      </c>
      <c r="K269" s="83">
        <v>13729.912568573203</v>
      </c>
      <c r="L269" s="83">
        <v>223.20797791795709</v>
      </c>
      <c r="M269" s="83">
        <f t="shared" si="32"/>
        <v>69330.47777919902</v>
      </c>
      <c r="N269" s="83">
        <f t="shared" si="32"/>
        <v>14795.72255712699</v>
      </c>
      <c r="O269" s="84">
        <f>INDEX('CHIRP Payment Calc'!AO:AO,MATCH(G:G,'CHIRP Payment Calc'!A:A,0))</f>
        <v>0.21</v>
      </c>
      <c r="P269" s="84">
        <f>INDEX('CHIRP Payment Calc'!AN:AN,MATCH(G:G,'CHIRP Payment Calc'!A:A,0))</f>
        <v>0.03</v>
      </c>
      <c r="Q269" s="85">
        <f t="shared" si="33"/>
        <v>15003.272010345603</v>
      </c>
      <c r="R269" s="79">
        <f t="shared" si="34"/>
        <v>923.47400739999398</v>
      </c>
      <c r="S269" s="85">
        <f t="shared" si="35"/>
        <v>12388.454847990897</v>
      </c>
      <c r="T269" s="85">
        <f t="shared" si="36"/>
        <v>3067.3208929791199</v>
      </c>
      <c r="U269" s="85">
        <f t="shared" si="37"/>
        <v>463.84661790585784</v>
      </c>
      <c r="V269" s="85">
        <f t="shared" si="38"/>
        <v>7.1236588697220347</v>
      </c>
      <c r="W269" s="79">
        <f t="shared" si="39"/>
        <v>15926.746017745598</v>
      </c>
    </row>
    <row r="270" spans="4:23" x14ac:dyDescent="0.25">
      <c r="D270" s="77" t="s">
        <v>31</v>
      </c>
      <c r="E270" s="77" t="s">
        <v>621</v>
      </c>
      <c r="F270" s="86" t="s">
        <v>710</v>
      </c>
      <c r="G270" s="77" t="s">
        <v>709</v>
      </c>
      <c r="H270" s="77" t="s">
        <v>1728</v>
      </c>
      <c r="I270" s="83">
        <v>2236653.5805210839</v>
      </c>
      <c r="J270" s="83">
        <v>2722939.8978669485</v>
      </c>
      <c r="K270" s="83">
        <v>370775.9266325559</v>
      </c>
      <c r="L270" s="83">
        <v>319471.97082141216</v>
      </c>
      <c r="M270" s="83">
        <f t="shared" si="32"/>
        <v>2607429.5071536396</v>
      </c>
      <c r="N270" s="83">
        <f t="shared" si="32"/>
        <v>3042411.8686883608</v>
      </c>
      <c r="O270" s="84">
        <f>INDEX('CHIRP Payment Calc'!AO:AO,MATCH(G:G,'CHIRP Payment Calc'!A:A,0))</f>
        <v>0.53</v>
      </c>
      <c r="P270" s="84">
        <f>INDEX('CHIRP Payment Calc'!AN:AN,MATCH(G:G,'CHIRP Payment Calc'!A:A,0))</f>
        <v>0.03</v>
      </c>
      <c r="Q270" s="85">
        <f t="shared" si="33"/>
        <v>1473209.99485208</v>
      </c>
      <c r="R270" s="79">
        <f t="shared" si="34"/>
        <v>90459.098958580813</v>
      </c>
      <c r="S270" s="85">
        <f t="shared" si="35"/>
        <v>1257746.8410357288</v>
      </c>
      <c r="T270" s="85">
        <f t="shared" si="36"/>
        <v>209054.51182473899</v>
      </c>
      <c r="U270" s="85">
        <f t="shared" si="37"/>
        <v>86671.826987807377</v>
      </c>
      <c r="V270" s="85">
        <f t="shared" si="38"/>
        <v>10195.913962385495</v>
      </c>
      <c r="W270" s="79">
        <f t="shared" si="39"/>
        <v>1563669.0938106605</v>
      </c>
    </row>
    <row r="271" spans="4:23" x14ac:dyDescent="0.25">
      <c r="D271" s="77" t="s">
        <v>31</v>
      </c>
      <c r="E271" s="77" t="s">
        <v>621</v>
      </c>
      <c r="F271" s="86" t="s">
        <v>963</v>
      </c>
      <c r="G271" s="77" t="s">
        <v>962</v>
      </c>
      <c r="H271" s="77" t="s">
        <v>1729</v>
      </c>
      <c r="I271" s="83">
        <v>671876.87279919663</v>
      </c>
      <c r="J271" s="83">
        <v>148438.16551154191</v>
      </c>
      <c r="K271" s="83">
        <v>119252.13940057743</v>
      </c>
      <c r="L271" s="83">
        <v>61415.276594792624</v>
      </c>
      <c r="M271" s="83">
        <f t="shared" si="32"/>
        <v>791129.01219977404</v>
      </c>
      <c r="N271" s="83">
        <f t="shared" si="32"/>
        <v>209853.44210633455</v>
      </c>
      <c r="O271" s="84">
        <f>INDEX('CHIRP Payment Calc'!AO:AO,MATCH(G:G,'CHIRP Payment Calc'!A:A,0))</f>
        <v>0.21</v>
      </c>
      <c r="P271" s="84">
        <f>INDEX('CHIRP Payment Calc'!AN:AN,MATCH(G:G,'CHIRP Payment Calc'!A:A,0))</f>
        <v>0.03</v>
      </c>
      <c r="Q271" s="85">
        <f t="shared" si="33"/>
        <v>172432.69582514258</v>
      </c>
      <c r="R271" s="79">
        <f t="shared" si="34"/>
        <v>10595.632629695659</v>
      </c>
      <c r="S271" s="85">
        <f t="shared" si="35"/>
        <v>149702.00879345497</v>
      </c>
      <c r="T271" s="85">
        <f t="shared" si="36"/>
        <v>26641.43539800134</v>
      </c>
      <c r="U271" s="85">
        <f t="shared" si="37"/>
        <v>4724.8222443992117</v>
      </c>
      <c r="V271" s="85">
        <f t="shared" si="38"/>
        <v>1960.0620189827434</v>
      </c>
      <c r="W271" s="79">
        <f t="shared" si="39"/>
        <v>183028.32845483825</v>
      </c>
    </row>
    <row r="272" spans="4:23" x14ac:dyDescent="0.25">
      <c r="D272" s="77" t="s">
        <v>31</v>
      </c>
      <c r="E272" s="77" t="s">
        <v>621</v>
      </c>
      <c r="F272" s="86" t="s">
        <v>1153</v>
      </c>
      <c r="G272" s="77" t="s">
        <v>1152</v>
      </c>
      <c r="H272" s="77" t="s">
        <v>1730</v>
      </c>
      <c r="I272" s="83">
        <v>146716.29185064376</v>
      </c>
      <c r="J272" s="83">
        <v>62142.386148775215</v>
      </c>
      <c r="K272" s="83">
        <v>108255.82072420418</v>
      </c>
      <c r="L272" s="83">
        <v>344.35922397420728</v>
      </c>
      <c r="M272" s="83">
        <f t="shared" si="32"/>
        <v>254972.11257484794</v>
      </c>
      <c r="N272" s="83">
        <f t="shared" si="32"/>
        <v>62486.745372749421</v>
      </c>
      <c r="O272" s="84">
        <f>INDEX('CHIRP Payment Calc'!AO:AO,MATCH(G:G,'CHIRP Payment Calc'!A:A,0))</f>
        <v>0.24</v>
      </c>
      <c r="P272" s="84">
        <f>INDEX('CHIRP Payment Calc'!AN:AN,MATCH(G:G,'CHIRP Payment Calc'!A:A,0))</f>
        <v>0.03</v>
      </c>
      <c r="Q272" s="85">
        <f t="shared" si="33"/>
        <v>63067.909379145989</v>
      </c>
      <c r="R272" s="79">
        <f t="shared" si="34"/>
        <v>3920.988567435139</v>
      </c>
      <c r="S272" s="85">
        <f t="shared" si="35"/>
        <v>37360.116757723612</v>
      </c>
      <c r="T272" s="85">
        <f t="shared" si="36"/>
        <v>27639.784014690427</v>
      </c>
      <c r="U272" s="85">
        <f t="shared" si="37"/>
        <v>1978.0069861679112</v>
      </c>
      <c r="V272" s="85">
        <f t="shared" si="38"/>
        <v>10.990187999176829</v>
      </c>
      <c r="W272" s="79">
        <f t="shared" si="39"/>
        <v>66988.897946581128</v>
      </c>
    </row>
    <row r="273" spans="4:23" x14ac:dyDescent="0.25">
      <c r="D273" s="77" t="s">
        <v>31</v>
      </c>
      <c r="E273" s="77" t="s">
        <v>621</v>
      </c>
      <c r="F273" s="86" t="s">
        <v>1249</v>
      </c>
      <c r="G273" s="77" t="s">
        <v>1248</v>
      </c>
      <c r="H273" s="77" t="s">
        <v>1731</v>
      </c>
      <c r="I273" s="83">
        <v>111274.47954371355</v>
      </c>
      <c r="J273" s="83">
        <v>25495.070307503436</v>
      </c>
      <c r="K273" s="83">
        <v>24478.787688703724</v>
      </c>
      <c r="L273" s="83">
        <v>10960.116034906761</v>
      </c>
      <c r="M273" s="83">
        <f t="shared" si="32"/>
        <v>135753.26723241727</v>
      </c>
      <c r="N273" s="83">
        <f t="shared" si="32"/>
        <v>36455.186342410198</v>
      </c>
      <c r="O273" s="84">
        <f>INDEX('CHIRP Payment Calc'!AO:AO,MATCH(G:G,'CHIRP Payment Calc'!A:A,0))</f>
        <v>0.31</v>
      </c>
      <c r="P273" s="84">
        <f>INDEX('CHIRP Payment Calc'!AN:AN,MATCH(G:G,'CHIRP Payment Calc'!A:A,0))</f>
        <v>0.03</v>
      </c>
      <c r="Q273" s="85">
        <f t="shared" si="33"/>
        <v>43177.168432321661</v>
      </c>
      <c r="R273" s="79">
        <f t="shared" si="34"/>
        <v>2656.4919272287934</v>
      </c>
      <c r="S273" s="85">
        <f t="shared" si="35"/>
        <v>36599.563563449548</v>
      </c>
      <c r="T273" s="85">
        <f t="shared" si="36"/>
        <v>8072.7916845725049</v>
      </c>
      <c r="U273" s="85">
        <f t="shared" si="37"/>
        <v>811.51417424414126</v>
      </c>
      <c r="V273" s="85">
        <f t="shared" si="38"/>
        <v>349.79093728425835</v>
      </c>
      <c r="W273" s="79">
        <f t="shared" si="39"/>
        <v>45833.660359550449</v>
      </c>
    </row>
    <row r="274" spans="4:23" x14ac:dyDescent="0.25">
      <c r="D274" s="77" t="s">
        <v>31</v>
      </c>
      <c r="E274" s="77" t="s">
        <v>621</v>
      </c>
      <c r="F274" s="86" t="s">
        <v>834</v>
      </c>
      <c r="G274" s="77" t="s">
        <v>833</v>
      </c>
      <c r="H274" s="77" t="s">
        <v>1732</v>
      </c>
      <c r="I274" s="83">
        <v>778919.09004112473</v>
      </c>
      <c r="J274" s="83">
        <v>1364987.2337255492</v>
      </c>
      <c r="K274" s="83">
        <v>98060.508082741435</v>
      </c>
      <c r="L274" s="83">
        <v>73598.307905398484</v>
      </c>
      <c r="M274" s="83">
        <f t="shared" si="32"/>
        <v>876979.59812386613</v>
      </c>
      <c r="N274" s="83">
        <f t="shared" si="32"/>
        <v>1438585.5416309477</v>
      </c>
      <c r="O274" s="84">
        <f>INDEX('CHIRP Payment Calc'!AO:AO,MATCH(G:G,'CHIRP Payment Calc'!A:A,0))</f>
        <v>0.21</v>
      </c>
      <c r="P274" s="84">
        <f>INDEX('CHIRP Payment Calc'!AN:AN,MATCH(G:G,'CHIRP Payment Calc'!A:A,0))</f>
        <v>0.03</v>
      </c>
      <c r="Q274" s="85">
        <f t="shared" si="33"/>
        <v>227323.28185494032</v>
      </c>
      <c r="R274" s="79">
        <f t="shared" si="34"/>
        <v>13932.868699244729</v>
      </c>
      <c r="S274" s="85">
        <f t="shared" si="35"/>
        <v>173552.2640940437</v>
      </c>
      <c r="T274" s="85">
        <f t="shared" si="36"/>
        <v>21907.134784442234</v>
      </c>
      <c r="U274" s="85">
        <f t="shared" si="37"/>
        <v>43447.869508505544</v>
      </c>
      <c r="V274" s="85">
        <f t="shared" si="38"/>
        <v>2348.8821671935689</v>
      </c>
      <c r="W274" s="79">
        <f t="shared" si="39"/>
        <v>241256.15055418503</v>
      </c>
    </row>
    <row r="275" spans="4:23" x14ac:dyDescent="0.25">
      <c r="D275" s="77" t="s">
        <v>31</v>
      </c>
      <c r="E275" s="77" t="s">
        <v>621</v>
      </c>
      <c r="F275" s="86" t="s">
        <v>1733</v>
      </c>
      <c r="G275" s="77" t="s">
        <v>1420</v>
      </c>
      <c r="H275" s="77" t="s">
        <v>1423</v>
      </c>
      <c r="I275" s="83">
        <v>1536866.0034044576</v>
      </c>
      <c r="J275" s="83">
        <v>3092948.0920563852</v>
      </c>
      <c r="K275" s="83">
        <v>673696.38387801521</v>
      </c>
      <c r="L275" s="83">
        <v>779417.46078135027</v>
      </c>
      <c r="M275" s="83">
        <f t="shared" si="32"/>
        <v>2210562.387282473</v>
      </c>
      <c r="N275" s="83">
        <f t="shared" si="32"/>
        <v>3872365.5528377355</v>
      </c>
      <c r="O275" s="84">
        <f>INDEX('CHIRP Payment Calc'!AO:AO,MATCH(G:G,'CHIRP Payment Calc'!A:A,0))</f>
        <v>1.3399999999999999</v>
      </c>
      <c r="P275" s="84">
        <f>INDEX('CHIRP Payment Calc'!AN:AN,MATCH(G:G,'CHIRP Payment Calc'!A:A,0))</f>
        <v>0.03</v>
      </c>
      <c r="Q275" s="85">
        <f t="shared" si="33"/>
        <v>3078324.565543646</v>
      </c>
      <c r="R275" s="79">
        <f t="shared" si="34"/>
        <v>190415.69158889778</v>
      </c>
      <c r="S275" s="85">
        <f t="shared" si="35"/>
        <v>2185040.2594821993</v>
      </c>
      <c r="T275" s="85">
        <f t="shared" si="36"/>
        <v>960375.69616653235</v>
      </c>
      <c r="U275" s="85">
        <f t="shared" si="37"/>
        <v>98449.276139725785</v>
      </c>
      <c r="V275" s="85">
        <f t="shared" si="38"/>
        <v>24875.025344085647</v>
      </c>
      <c r="W275" s="79">
        <f t="shared" si="39"/>
        <v>3268740.2571325433</v>
      </c>
    </row>
    <row r="276" spans="4:23" x14ac:dyDescent="0.25">
      <c r="D276" s="77" t="s">
        <v>31</v>
      </c>
      <c r="E276" s="77" t="s">
        <v>621</v>
      </c>
      <c r="F276" s="86" t="s">
        <v>1221</v>
      </c>
      <c r="G276" s="77" t="s">
        <v>1220</v>
      </c>
      <c r="H276" s="77" t="s">
        <v>1734</v>
      </c>
      <c r="I276" s="83">
        <v>8147.4329495867987</v>
      </c>
      <c r="J276" s="83">
        <v>147725.93531576634</v>
      </c>
      <c r="K276" s="83">
        <v>891.05615770261102</v>
      </c>
      <c r="L276" s="83">
        <v>49829.492690329847</v>
      </c>
      <c r="M276" s="83">
        <f t="shared" si="32"/>
        <v>9038.4891072894097</v>
      </c>
      <c r="N276" s="83">
        <f t="shared" si="32"/>
        <v>197555.42800609619</v>
      </c>
      <c r="O276" s="84">
        <f>INDEX('CHIRP Payment Calc'!AO:AO,MATCH(G:G,'CHIRP Payment Calc'!A:A,0))</f>
        <v>0.38</v>
      </c>
      <c r="P276" s="84">
        <f>INDEX('CHIRP Payment Calc'!AN:AN,MATCH(G:G,'CHIRP Payment Calc'!A:A,0))</f>
        <v>0.03</v>
      </c>
      <c r="Q276" s="85">
        <f t="shared" si="33"/>
        <v>9361.2887009528604</v>
      </c>
      <c r="R276" s="79">
        <f t="shared" si="34"/>
        <v>576.28688931440195</v>
      </c>
      <c r="S276" s="85">
        <f t="shared" si="35"/>
        <v>3284.9066534143062</v>
      </c>
      <c r="T276" s="85">
        <f t="shared" si="36"/>
        <v>360.21419141169383</v>
      </c>
      <c r="U276" s="85">
        <f t="shared" si="37"/>
        <v>4702.1517872392469</v>
      </c>
      <c r="V276" s="85">
        <f t="shared" si="38"/>
        <v>1590.3029582020165</v>
      </c>
      <c r="W276" s="79">
        <f t="shared" si="39"/>
        <v>9937.5755902672645</v>
      </c>
    </row>
    <row r="277" spans="4:23" x14ac:dyDescent="0.25">
      <c r="D277" s="77" t="s">
        <v>31</v>
      </c>
      <c r="E277" s="77" t="s">
        <v>621</v>
      </c>
      <c r="F277" s="86" t="s">
        <v>1144</v>
      </c>
      <c r="G277" s="77" t="s">
        <v>1143</v>
      </c>
      <c r="H277" s="77" t="s">
        <v>1735</v>
      </c>
      <c r="I277" s="83">
        <v>38748.349882562652</v>
      </c>
      <c r="J277" s="83">
        <v>255431.97131882908</v>
      </c>
      <c r="K277" s="83">
        <v>32749.608152365145</v>
      </c>
      <c r="L277" s="83">
        <v>80818.262980759915</v>
      </c>
      <c r="M277" s="83">
        <f t="shared" si="32"/>
        <v>71497.958034927797</v>
      </c>
      <c r="N277" s="83">
        <f t="shared" si="32"/>
        <v>336250.23429958901</v>
      </c>
      <c r="O277" s="84">
        <f>INDEX('CHIRP Payment Calc'!AO:AO,MATCH(G:G,'CHIRP Payment Calc'!A:A,0))</f>
        <v>0.21</v>
      </c>
      <c r="P277" s="84">
        <f>INDEX('CHIRP Payment Calc'!AN:AN,MATCH(G:G,'CHIRP Payment Calc'!A:A,0))</f>
        <v>0.03</v>
      </c>
      <c r="Q277" s="85">
        <f t="shared" si="33"/>
        <v>25102.078216322509</v>
      </c>
      <c r="R277" s="79">
        <f t="shared" si="34"/>
        <v>1557.6750850451836</v>
      </c>
      <c r="S277" s="85">
        <f t="shared" si="35"/>
        <v>8633.5845892182042</v>
      </c>
      <c r="T277" s="85">
        <f t="shared" si="36"/>
        <v>7316.4018212730643</v>
      </c>
      <c r="U277" s="85">
        <f t="shared" si="37"/>
        <v>8130.4606255330209</v>
      </c>
      <c r="V277" s="85">
        <f t="shared" si="38"/>
        <v>2579.3062653434017</v>
      </c>
      <c r="W277" s="79">
        <f t="shared" si="39"/>
        <v>26659.753301367691</v>
      </c>
    </row>
    <row r="278" spans="4:23" x14ac:dyDescent="0.25">
      <c r="D278" s="77" t="s">
        <v>31</v>
      </c>
      <c r="E278" s="77" t="s">
        <v>621</v>
      </c>
      <c r="F278" s="86" t="s">
        <v>1120</v>
      </c>
      <c r="G278" s="77" t="s">
        <v>1119</v>
      </c>
      <c r="H278" s="77" t="s">
        <v>1736</v>
      </c>
      <c r="I278" s="83">
        <v>140525.97371178813</v>
      </c>
      <c r="J278" s="83">
        <v>212694.3388831488</v>
      </c>
      <c r="K278" s="83">
        <v>35755.844142118563</v>
      </c>
      <c r="L278" s="83">
        <v>57861.014637484768</v>
      </c>
      <c r="M278" s="83">
        <f t="shared" si="32"/>
        <v>176281.81785390669</v>
      </c>
      <c r="N278" s="83">
        <f t="shared" si="32"/>
        <v>270555.35352063354</v>
      </c>
      <c r="O278" s="84">
        <f>INDEX('CHIRP Payment Calc'!AO:AO,MATCH(G:G,'CHIRP Payment Calc'!A:A,0))</f>
        <v>0.43</v>
      </c>
      <c r="P278" s="84">
        <f>INDEX('CHIRP Payment Calc'!AN:AN,MATCH(G:G,'CHIRP Payment Calc'!A:A,0))</f>
        <v>0.03</v>
      </c>
      <c r="Q278" s="85">
        <f t="shared" si="33"/>
        <v>83917.842282798883</v>
      </c>
      <c r="R278" s="79">
        <f t="shared" si="34"/>
        <v>5167.9400462056192</v>
      </c>
      <c r="S278" s="85">
        <f t="shared" si="35"/>
        <v>64112.645831372829</v>
      </c>
      <c r="T278" s="85">
        <f t="shared" si="36"/>
        <v>16356.396788415937</v>
      </c>
      <c r="U278" s="85">
        <f t="shared" si="37"/>
        <v>6770.1115824874942</v>
      </c>
      <c r="V278" s="85">
        <f t="shared" si="38"/>
        <v>1846.6281267282372</v>
      </c>
      <c r="W278" s="79">
        <f t="shared" si="39"/>
        <v>89085.782329004491</v>
      </c>
    </row>
    <row r="279" spans="4:23" x14ac:dyDescent="0.25">
      <c r="D279" s="77" t="s">
        <v>31</v>
      </c>
      <c r="E279" s="77" t="s">
        <v>621</v>
      </c>
      <c r="F279" s="86" t="s">
        <v>1215</v>
      </c>
      <c r="G279" s="77" t="s">
        <v>1213</v>
      </c>
      <c r="H279" s="77" t="s">
        <v>1737</v>
      </c>
      <c r="I279" s="83">
        <v>128640.59361315444</v>
      </c>
      <c r="J279" s="83">
        <v>3167.1557961661929</v>
      </c>
      <c r="K279" s="83">
        <v>38063.050006098361</v>
      </c>
      <c r="L279" s="83">
        <v>32397.729295452584</v>
      </c>
      <c r="M279" s="83">
        <f t="shared" si="32"/>
        <v>166703.64361925281</v>
      </c>
      <c r="N279" s="83">
        <f t="shared" si="32"/>
        <v>35564.88509161878</v>
      </c>
      <c r="O279" s="84">
        <f>INDEX('CHIRP Payment Calc'!AO:AO,MATCH(G:G,'CHIRP Payment Calc'!A:A,0))</f>
        <v>0.21</v>
      </c>
      <c r="P279" s="84">
        <f>INDEX('CHIRP Payment Calc'!AN:AN,MATCH(G:G,'CHIRP Payment Calc'!A:A,0))</f>
        <v>0.03</v>
      </c>
      <c r="Q279" s="85">
        <f t="shared" si="33"/>
        <v>36074.711712791657</v>
      </c>
      <c r="R279" s="79">
        <f t="shared" si="34"/>
        <v>2226.1426706097968</v>
      </c>
      <c r="S279" s="85">
        <f t="shared" si="35"/>
        <v>28662.625632639185</v>
      </c>
      <c r="T279" s="85">
        <f t="shared" si="36"/>
        <v>8503.4473417879326</v>
      </c>
      <c r="U279" s="85">
        <f t="shared" si="37"/>
        <v>100.81132507690799</v>
      </c>
      <c r="V279" s="85">
        <f t="shared" si="38"/>
        <v>1033.9700838974229</v>
      </c>
      <c r="W279" s="79">
        <f t="shared" si="39"/>
        <v>38300.854383401449</v>
      </c>
    </row>
    <row r="280" spans="4:23" x14ac:dyDescent="0.25">
      <c r="D280" s="77" t="s">
        <v>31</v>
      </c>
      <c r="E280" s="77" t="s">
        <v>621</v>
      </c>
      <c r="F280" s="86" t="s">
        <v>1108</v>
      </c>
      <c r="G280" s="77" t="s">
        <v>1107</v>
      </c>
      <c r="H280" s="77" t="s">
        <v>1738</v>
      </c>
      <c r="I280" s="83">
        <v>230868.71850135684</v>
      </c>
      <c r="J280" s="83">
        <v>363045.94284593605</v>
      </c>
      <c r="K280" s="83">
        <v>41026.246381513585</v>
      </c>
      <c r="L280" s="83">
        <v>55644.163307989838</v>
      </c>
      <c r="M280" s="83">
        <f t="shared" si="32"/>
        <v>271894.96488287044</v>
      </c>
      <c r="N280" s="83">
        <f t="shared" si="32"/>
        <v>418690.10615392588</v>
      </c>
      <c r="O280" s="84">
        <f>INDEX('CHIRP Payment Calc'!AO:AO,MATCH(G:G,'CHIRP Payment Calc'!A:A,0))</f>
        <v>0.22</v>
      </c>
      <c r="P280" s="84">
        <f>INDEX('CHIRP Payment Calc'!AN:AN,MATCH(G:G,'CHIRP Payment Calc'!A:A,0))</f>
        <v>0.03</v>
      </c>
      <c r="Q280" s="85">
        <f t="shared" si="33"/>
        <v>72377.595458849275</v>
      </c>
      <c r="R280" s="79">
        <f t="shared" si="34"/>
        <v>4445.7890200448501</v>
      </c>
      <c r="S280" s="85">
        <f t="shared" si="35"/>
        <v>53889.780445940058</v>
      </c>
      <c r="T280" s="85">
        <f t="shared" si="36"/>
        <v>9601.8874509925408</v>
      </c>
      <c r="U280" s="85">
        <f t="shared" si="37"/>
        <v>11555.839029578865</v>
      </c>
      <c r="V280" s="85">
        <f t="shared" si="38"/>
        <v>1775.8775523826544</v>
      </c>
      <c r="W280" s="79">
        <f t="shared" si="39"/>
        <v>76823.384478894121</v>
      </c>
    </row>
    <row r="281" spans="4:23" x14ac:dyDescent="0.25">
      <c r="D281" s="77" t="s">
        <v>31</v>
      </c>
      <c r="E281" s="77" t="s">
        <v>621</v>
      </c>
      <c r="F281" s="86" t="s">
        <v>840</v>
      </c>
      <c r="G281" s="77" t="s">
        <v>839</v>
      </c>
      <c r="H281" s="77" t="s">
        <v>1739</v>
      </c>
      <c r="I281" s="83">
        <v>802514.25530949153</v>
      </c>
      <c r="J281" s="83">
        <v>1324470.5995760497</v>
      </c>
      <c r="K281" s="83">
        <v>199323.23452958404</v>
      </c>
      <c r="L281" s="83">
        <v>321286.61207379412</v>
      </c>
      <c r="M281" s="83">
        <f t="shared" si="32"/>
        <v>1001837.4898390756</v>
      </c>
      <c r="N281" s="83">
        <f t="shared" si="32"/>
        <v>1645757.211649844</v>
      </c>
      <c r="O281" s="84">
        <f>INDEX('CHIRP Payment Calc'!AO:AO,MATCH(G:G,'CHIRP Payment Calc'!A:A,0))</f>
        <v>0.21</v>
      </c>
      <c r="P281" s="84">
        <f>INDEX('CHIRP Payment Calc'!AN:AN,MATCH(G:G,'CHIRP Payment Calc'!A:A,0))</f>
        <v>0.03</v>
      </c>
      <c r="Q281" s="85">
        <f t="shared" si="33"/>
        <v>259758.58921570118</v>
      </c>
      <c r="R281" s="79">
        <f t="shared" si="34"/>
        <v>15992.655275288918</v>
      </c>
      <c r="S281" s="85">
        <f t="shared" si="35"/>
        <v>178809.54229707504</v>
      </c>
      <c r="T281" s="85">
        <f t="shared" si="36"/>
        <v>44529.658777885801</v>
      </c>
      <c r="U281" s="85">
        <f t="shared" si="37"/>
        <v>42158.215371120939</v>
      </c>
      <c r="V281" s="85">
        <f t="shared" si="38"/>
        <v>10253.828044908323</v>
      </c>
      <c r="W281" s="79">
        <f t="shared" si="39"/>
        <v>275751.24449099007</v>
      </c>
    </row>
    <row r="282" spans="4:23" x14ac:dyDescent="0.25">
      <c r="D282" s="77" t="s">
        <v>31</v>
      </c>
      <c r="E282" s="77" t="s">
        <v>621</v>
      </c>
      <c r="F282" s="86" t="s">
        <v>1147</v>
      </c>
      <c r="G282" s="77" t="s">
        <v>1146</v>
      </c>
      <c r="H282" s="77" t="s">
        <v>1740</v>
      </c>
      <c r="I282" s="83">
        <v>161491.2243665494</v>
      </c>
      <c r="J282" s="83">
        <v>0</v>
      </c>
      <c r="K282" s="83">
        <v>40953.311410299451</v>
      </c>
      <c r="L282" s="83">
        <v>0</v>
      </c>
      <c r="M282" s="83">
        <f t="shared" si="32"/>
        <v>202444.53577684885</v>
      </c>
      <c r="N282" s="83">
        <f t="shared" si="32"/>
        <v>0</v>
      </c>
      <c r="O282" s="84">
        <f>INDEX('CHIRP Payment Calc'!AO:AO,MATCH(G:G,'CHIRP Payment Calc'!A:A,0))</f>
        <v>0.22999999999999998</v>
      </c>
      <c r="P282" s="84">
        <f>INDEX('CHIRP Payment Calc'!AN:AN,MATCH(G:G,'CHIRP Payment Calc'!A:A,0))</f>
        <v>0.03</v>
      </c>
      <c r="Q282" s="85">
        <f t="shared" si="33"/>
        <v>46562.24322867523</v>
      </c>
      <c r="R282" s="79">
        <f t="shared" si="34"/>
        <v>2867.2469107408078</v>
      </c>
      <c r="S282" s="85">
        <f t="shared" si="35"/>
        <v>39408.999049661921</v>
      </c>
      <c r="T282" s="85">
        <f t="shared" si="36"/>
        <v>10020.491089754121</v>
      </c>
      <c r="U282" s="85">
        <f t="shared" si="37"/>
        <v>0</v>
      </c>
      <c r="V282" s="85">
        <f t="shared" si="38"/>
        <v>0</v>
      </c>
      <c r="W282" s="79">
        <f t="shared" si="39"/>
        <v>49429.490139416041</v>
      </c>
    </row>
    <row r="283" spans="4:23" x14ac:dyDescent="0.25">
      <c r="D283" s="77" t="s">
        <v>31</v>
      </c>
      <c r="E283" s="77" t="s">
        <v>621</v>
      </c>
      <c r="F283" s="86" t="s">
        <v>846</v>
      </c>
      <c r="G283" s="77" t="s">
        <v>845</v>
      </c>
      <c r="H283" s="77" t="s">
        <v>1741</v>
      </c>
      <c r="I283" s="83">
        <v>311847.14427852689</v>
      </c>
      <c r="J283" s="83">
        <v>487313.39587559388</v>
      </c>
      <c r="K283" s="83">
        <v>94541.125138095274</v>
      </c>
      <c r="L283" s="83">
        <v>615748.57612292399</v>
      </c>
      <c r="M283" s="83">
        <f t="shared" si="32"/>
        <v>406388.26941662218</v>
      </c>
      <c r="N283" s="83">
        <f t="shared" si="32"/>
        <v>1103061.9719985179</v>
      </c>
      <c r="O283" s="84">
        <f>INDEX('CHIRP Payment Calc'!AO:AO,MATCH(G:G,'CHIRP Payment Calc'!A:A,0))</f>
        <v>2.02</v>
      </c>
      <c r="P283" s="84">
        <f>INDEX('CHIRP Payment Calc'!AN:AN,MATCH(G:G,'CHIRP Payment Calc'!A:A,0))</f>
        <v>0.03</v>
      </c>
      <c r="Q283" s="85">
        <f t="shared" si="33"/>
        <v>853996.1633815323</v>
      </c>
      <c r="R283" s="79">
        <f t="shared" si="34"/>
        <v>52691.581303604529</v>
      </c>
      <c r="S283" s="85">
        <f t="shared" si="35"/>
        <v>668362.04927599407</v>
      </c>
      <c r="T283" s="85">
        <f t="shared" si="36"/>
        <v>203162.84338186431</v>
      </c>
      <c r="U283" s="85">
        <f t="shared" si="37"/>
        <v>15511.301725483094</v>
      </c>
      <c r="V283" s="85">
        <f t="shared" si="38"/>
        <v>19651.550301795447</v>
      </c>
      <c r="W283" s="79">
        <f t="shared" si="39"/>
        <v>906687.74468513695</v>
      </c>
    </row>
    <row r="284" spans="4:23" x14ac:dyDescent="0.25">
      <c r="D284" s="77" t="s">
        <v>31</v>
      </c>
      <c r="E284" s="77" t="s">
        <v>621</v>
      </c>
      <c r="F284" s="86" t="s">
        <v>1307</v>
      </c>
      <c r="G284" s="77" t="s">
        <v>1306</v>
      </c>
      <c r="H284" s="77" t="s">
        <v>1742</v>
      </c>
      <c r="I284" s="83">
        <v>85775.314884380263</v>
      </c>
      <c r="J284" s="83">
        <v>3992.148609130666</v>
      </c>
      <c r="K284" s="83">
        <v>6290.746113345268</v>
      </c>
      <c r="L284" s="83">
        <v>0</v>
      </c>
      <c r="M284" s="83">
        <f t="shared" si="32"/>
        <v>92066.060997725537</v>
      </c>
      <c r="N284" s="83">
        <f t="shared" si="32"/>
        <v>3992.148609130666</v>
      </c>
      <c r="O284" s="84">
        <f>INDEX('CHIRP Payment Calc'!AO:AO,MATCH(G:G,'CHIRP Payment Calc'!A:A,0))</f>
        <v>0.21</v>
      </c>
      <c r="P284" s="84">
        <f>INDEX('CHIRP Payment Calc'!AN:AN,MATCH(G:G,'CHIRP Payment Calc'!A:A,0))</f>
        <v>0.03</v>
      </c>
      <c r="Q284" s="85">
        <f t="shared" si="33"/>
        <v>19453.637267796283</v>
      </c>
      <c r="R284" s="79">
        <f t="shared" si="34"/>
        <v>1190.5544737670243</v>
      </c>
      <c r="S284" s="85">
        <f t="shared" si="35"/>
        <v>19111.741247448121</v>
      </c>
      <c r="T284" s="85">
        <f t="shared" si="36"/>
        <v>1405.3794508537301</v>
      </c>
      <c r="U284" s="85">
        <f t="shared" si="37"/>
        <v>127.07104326145355</v>
      </c>
      <c r="V284" s="85">
        <f t="shared" si="38"/>
        <v>0</v>
      </c>
      <c r="W284" s="79">
        <f t="shared" si="39"/>
        <v>20644.191741563303</v>
      </c>
    </row>
    <row r="285" spans="4:23" x14ac:dyDescent="0.25">
      <c r="D285" s="77" t="s">
        <v>31</v>
      </c>
      <c r="E285" s="77" t="s">
        <v>621</v>
      </c>
      <c r="F285" s="86" t="s">
        <v>1282</v>
      </c>
      <c r="G285" s="77" t="s">
        <v>1280</v>
      </c>
      <c r="H285" s="77" t="s">
        <v>1743</v>
      </c>
      <c r="I285" s="83">
        <v>12923.028219460522</v>
      </c>
      <c r="J285" s="83">
        <v>81411.266375142222</v>
      </c>
      <c r="K285" s="83">
        <v>943.42646981123221</v>
      </c>
      <c r="L285" s="83">
        <v>11380.470295746665</v>
      </c>
      <c r="M285" s="83">
        <f t="shared" si="32"/>
        <v>13866.454689271755</v>
      </c>
      <c r="N285" s="83">
        <f t="shared" si="32"/>
        <v>92791.736670888888</v>
      </c>
      <c r="O285" s="84">
        <f>INDEX('CHIRP Payment Calc'!AO:AO,MATCH(G:G,'CHIRP Payment Calc'!A:A,0))</f>
        <v>0.21</v>
      </c>
      <c r="P285" s="84">
        <f>INDEX('CHIRP Payment Calc'!AN:AN,MATCH(G:G,'CHIRP Payment Calc'!A:A,0))</f>
        <v>0.03</v>
      </c>
      <c r="Q285" s="85">
        <f t="shared" si="33"/>
        <v>5695.707584873735</v>
      </c>
      <c r="R285" s="79">
        <f t="shared" si="34"/>
        <v>349.00595872369468</v>
      </c>
      <c r="S285" s="85">
        <f t="shared" si="35"/>
        <v>2879.4015130893472</v>
      </c>
      <c r="T285" s="85">
        <f t="shared" si="36"/>
        <v>210.76548793655189</v>
      </c>
      <c r="U285" s="85">
        <f t="shared" si="37"/>
        <v>2591.3400437711052</v>
      </c>
      <c r="V285" s="85">
        <f t="shared" si="38"/>
        <v>363.20649880042549</v>
      </c>
      <c r="W285" s="79">
        <f t="shared" si="39"/>
        <v>6044.7135435974305</v>
      </c>
    </row>
    <row r="286" spans="4:23" x14ac:dyDescent="0.25">
      <c r="D286" s="77" t="s">
        <v>31</v>
      </c>
      <c r="E286" s="77" t="s">
        <v>621</v>
      </c>
      <c r="F286" s="86" t="s">
        <v>1193</v>
      </c>
      <c r="G286" s="77" t="s">
        <v>1192</v>
      </c>
      <c r="H286" s="77" t="s">
        <v>1744</v>
      </c>
      <c r="I286" s="83">
        <v>100106.38461987609</v>
      </c>
      <c r="J286" s="83">
        <v>6829.6579270899656</v>
      </c>
      <c r="K286" s="83">
        <v>18419.181526673601</v>
      </c>
      <c r="L286" s="83">
        <v>0</v>
      </c>
      <c r="M286" s="83">
        <f t="shared" si="32"/>
        <v>118525.56614654968</v>
      </c>
      <c r="N286" s="83">
        <f t="shared" si="32"/>
        <v>6829.6579270899656</v>
      </c>
      <c r="O286" s="84">
        <f>INDEX('CHIRP Payment Calc'!AO:AO,MATCH(G:G,'CHIRP Payment Calc'!A:A,0))</f>
        <v>0.21</v>
      </c>
      <c r="P286" s="84">
        <f>INDEX('CHIRP Payment Calc'!AN:AN,MATCH(G:G,'CHIRP Payment Calc'!A:A,0))</f>
        <v>0.03</v>
      </c>
      <c r="Q286" s="85">
        <f t="shared" si="33"/>
        <v>25095.258628588133</v>
      </c>
      <c r="R286" s="79">
        <f t="shared" si="34"/>
        <v>1541.9253898941161</v>
      </c>
      <c r="S286" s="85">
        <f t="shared" si="35"/>
        <v>22304.870843685916</v>
      </c>
      <c r="T286" s="85">
        <f t="shared" si="36"/>
        <v>4114.9235325547406</v>
      </c>
      <c r="U286" s="85">
        <f t="shared" si="37"/>
        <v>217.38964224159042</v>
      </c>
      <c r="V286" s="85">
        <f t="shared" si="38"/>
        <v>0</v>
      </c>
      <c r="W286" s="79">
        <f t="shared" si="39"/>
        <v>26637.184018482247</v>
      </c>
    </row>
    <row r="287" spans="4:23" x14ac:dyDescent="0.25">
      <c r="D287" s="77" t="s">
        <v>31</v>
      </c>
      <c r="E287" s="77" t="s">
        <v>621</v>
      </c>
      <c r="F287" s="86" t="s">
        <v>1051</v>
      </c>
      <c r="G287" s="77" t="s">
        <v>1050</v>
      </c>
      <c r="H287" s="77" t="s">
        <v>1745</v>
      </c>
      <c r="I287" s="83">
        <v>288355.67294931214</v>
      </c>
      <c r="J287" s="83">
        <v>46130.68162877742</v>
      </c>
      <c r="K287" s="83">
        <v>100905.28544059044</v>
      </c>
      <c r="L287" s="83">
        <v>227127.28344685741</v>
      </c>
      <c r="M287" s="83">
        <f t="shared" si="32"/>
        <v>389260.9583899026</v>
      </c>
      <c r="N287" s="83">
        <f t="shared" si="32"/>
        <v>273257.96507563483</v>
      </c>
      <c r="O287" s="84">
        <f>INDEX('CHIRP Payment Calc'!AO:AO,MATCH(G:G,'CHIRP Payment Calc'!A:A,0))</f>
        <v>0.38</v>
      </c>
      <c r="P287" s="84">
        <f>INDEX('CHIRP Payment Calc'!AN:AN,MATCH(G:G,'CHIRP Payment Calc'!A:A,0))</f>
        <v>0.03</v>
      </c>
      <c r="Q287" s="85">
        <f t="shared" si="33"/>
        <v>156116.90314043203</v>
      </c>
      <c r="R287" s="79">
        <f t="shared" si="34"/>
        <v>9651.8010973163582</v>
      </c>
      <c r="S287" s="85">
        <f t="shared" si="35"/>
        <v>116260.11217054495</v>
      </c>
      <c r="T287" s="85">
        <f t="shared" si="36"/>
        <v>40791.498369600398</v>
      </c>
      <c r="U287" s="85">
        <f t="shared" si="37"/>
        <v>1468.3506088735519</v>
      </c>
      <c r="V287" s="85">
        <f t="shared" si="38"/>
        <v>7248.7430887294922</v>
      </c>
      <c r="W287" s="79">
        <f t="shared" si="39"/>
        <v>165768.7042377484</v>
      </c>
    </row>
    <row r="288" spans="4:23" x14ac:dyDescent="0.25">
      <c r="D288" s="77" t="s">
        <v>31</v>
      </c>
      <c r="E288" s="77" t="s">
        <v>621</v>
      </c>
      <c r="F288" s="86" t="s">
        <v>1275</v>
      </c>
      <c r="G288" s="77" t="s">
        <v>1274</v>
      </c>
      <c r="H288" s="77" t="s">
        <v>1746</v>
      </c>
      <c r="I288" s="83">
        <v>74376.617978896378</v>
      </c>
      <c r="J288" s="83">
        <v>0</v>
      </c>
      <c r="K288" s="83">
        <v>29189.550605342138</v>
      </c>
      <c r="L288" s="83">
        <v>15626.359829392</v>
      </c>
      <c r="M288" s="83">
        <f t="shared" si="32"/>
        <v>103566.16858423852</v>
      </c>
      <c r="N288" s="83">
        <f t="shared" si="32"/>
        <v>15626.359829392</v>
      </c>
      <c r="O288" s="84">
        <f>INDEX('CHIRP Payment Calc'!AO:AO,MATCH(G:G,'CHIRP Payment Calc'!A:A,0))</f>
        <v>0.25</v>
      </c>
      <c r="P288" s="84">
        <f>INDEX('CHIRP Payment Calc'!AN:AN,MATCH(G:G,'CHIRP Payment Calc'!A:A,0))</f>
        <v>0.03</v>
      </c>
      <c r="Q288" s="85">
        <f t="shared" si="33"/>
        <v>26360.332940941389</v>
      </c>
      <c r="R288" s="79">
        <f t="shared" si="34"/>
        <v>1630.1049061159492</v>
      </c>
      <c r="S288" s="85">
        <f t="shared" si="35"/>
        <v>19728.545882996386</v>
      </c>
      <c r="T288" s="85">
        <f t="shared" si="36"/>
        <v>7763.1783524846114</v>
      </c>
      <c r="U288" s="85">
        <f t="shared" si="37"/>
        <v>0</v>
      </c>
      <c r="V288" s="85">
        <f t="shared" si="38"/>
        <v>498.71361157634044</v>
      </c>
      <c r="W288" s="79">
        <f t="shared" si="39"/>
        <v>27990.437847057336</v>
      </c>
    </row>
    <row r="289" spans="4:23" x14ac:dyDescent="0.25">
      <c r="D289" s="77" t="s">
        <v>31</v>
      </c>
      <c r="E289" s="77" t="s">
        <v>621</v>
      </c>
      <c r="F289" s="86" t="s">
        <v>908</v>
      </c>
      <c r="G289" s="77" t="s">
        <v>907</v>
      </c>
      <c r="H289" s="77" t="s">
        <v>1747</v>
      </c>
      <c r="I289" s="83">
        <v>765667.52983199735</v>
      </c>
      <c r="J289" s="83">
        <v>896314.93077568372</v>
      </c>
      <c r="K289" s="83">
        <v>165526.118675698</v>
      </c>
      <c r="L289" s="83">
        <v>138066.46148186337</v>
      </c>
      <c r="M289" s="83">
        <f t="shared" si="32"/>
        <v>931193.64850769541</v>
      </c>
      <c r="N289" s="83">
        <f t="shared" si="32"/>
        <v>1034381.3922575471</v>
      </c>
      <c r="O289" s="84">
        <f>INDEX('CHIRP Payment Calc'!AO:AO,MATCH(G:G,'CHIRP Payment Calc'!A:A,0))</f>
        <v>0.24</v>
      </c>
      <c r="P289" s="84">
        <f>INDEX('CHIRP Payment Calc'!AN:AN,MATCH(G:G,'CHIRP Payment Calc'!A:A,0))</f>
        <v>0.03</v>
      </c>
      <c r="Q289" s="85">
        <f t="shared" si="33"/>
        <v>254517.9174095733</v>
      </c>
      <c r="R289" s="79">
        <f t="shared" si="34"/>
        <v>15651.40706789773</v>
      </c>
      <c r="S289" s="85">
        <f t="shared" si="35"/>
        <v>194971.04207923537</v>
      </c>
      <c r="T289" s="85">
        <f t="shared" si="36"/>
        <v>42261.987746986728</v>
      </c>
      <c r="U289" s="85">
        <f t="shared" si="37"/>
        <v>28529.91822097667</v>
      </c>
      <c r="V289" s="85">
        <f t="shared" si="38"/>
        <v>4406.3764302722357</v>
      </c>
      <c r="W289" s="79">
        <f t="shared" si="39"/>
        <v>270169.324477471</v>
      </c>
    </row>
    <row r="290" spans="4:23" x14ac:dyDescent="0.25">
      <c r="D290" s="77" t="s">
        <v>31</v>
      </c>
      <c r="E290" s="77" t="s">
        <v>621</v>
      </c>
      <c r="F290" s="86" t="s">
        <v>819</v>
      </c>
      <c r="G290" s="77" t="s">
        <v>818</v>
      </c>
      <c r="H290" s="77" t="s">
        <v>1748</v>
      </c>
      <c r="I290" s="83">
        <v>1438450.877309181</v>
      </c>
      <c r="J290" s="83">
        <v>1094790.8102262914</v>
      </c>
      <c r="K290" s="83">
        <v>163364.70303368432</v>
      </c>
      <c r="L290" s="83">
        <v>63410.885192990725</v>
      </c>
      <c r="M290" s="83">
        <f t="shared" si="32"/>
        <v>1601815.5803428653</v>
      </c>
      <c r="N290" s="83">
        <f t="shared" si="32"/>
        <v>1158201.6954192822</v>
      </c>
      <c r="O290" s="84">
        <f>INDEX('CHIRP Payment Calc'!AO:AO,MATCH(G:G,'CHIRP Payment Calc'!A:A,0))</f>
        <v>0.43</v>
      </c>
      <c r="P290" s="84">
        <f>INDEX('CHIRP Payment Calc'!AN:AN,MATCH(G:G,'CHIRP Payment Calc'!A:A,0))</f>
        <v>0.03</v>
      </c>
      <c r="Q290" s="85">
        <f t="shared" si="33"/>
        <v>723526.75041001057</v>
      </c>
      <c r="R290" s="79">
        <f t="shared" si="34"/>
        <v>44344.481891542127</v>
      </c>
      <c r="S290" s="85">
        <f t="shared" si="35"/>
        <v>656269.3657750109</v>
      </c>
      <c r="T290" s="85">
        <f t="shared" si="36"/>
        <v>74730.662026047081</v>
      </c>
      <c r="U290" s="85">
        <f t="shared" si="37"/>
        <v>34847.452845399195</v>
      </c>
      <c r="V290" s="85">
        <f t="shared" si="38"/>
        <v>2023.7516550954488</v>
      </c>
      <c r="W290" s="79">
        <f t="shared" si="39"/>
        <v>767871.23230155266</v>
      </c>
    </row>
    <row r="291" spans="4:23" x14ac:dyDescent="0.25">
      <c r="D291" s="77" t="s">
        <v>31</v>
      </c>
      <c r="E291" s="77" t="s">
        <v>621</v>
      </c>
      <c r="F291" s="86" t="s">
        <v>1015</v>
      </c>
      <c r="G291" s="77" t="s">
        <v>1014</v>
      </c>
      <c r="H291" s="77" t="s">
        <v>1749</v>
      </c>
      <c r="I291" s="83">
        <v>202080.77446852546</v>
      </c>
      <c r="J291" s="83">
        <v>760881.90659145545</v>
      </c>
      <c r="K291" s="83">
        <v>49447.450719776571</v>
      </c>
      <c r="L291" s="83">
        <v>39046.469533804608</v>
      </c>
      <c r="M291" s="83">
        <f t="shared" si="32"/>
        <v>251528.22518830202</v>
      </c>
      <c r="N291" s="83">
        <f t="shared" si="32"/>
        <v>799928.37612526002</v>
      </c>
      <c r="O291" s="84">
        <f>INDEX('CHIRP Payment Calc'!AO:AO,MATCH(G:G,'CHIRP Payment Calc'!A:A,0))</f>
        <v>1.01</v>
      </c>
      <c r="P291" s="84">
        <f>INDEX('CHIRP Payment Calc'!AN:AN,MATCH(G:G,'CHIRP Payment Calc'!A:A,0))</f>
        <v>0.03</v>
      </c>
      <c r="Q291" s="85">
        <f t="shared" si="33"/>
        <v>278041.35872394283</v>
      </c>
      <c r="R291" s="79">
        <f t="shared" si="34"/>
        <v>17106.968494059016</v>
      </c>
      <c r="S291" s="85">
        <f t="shared" si="35"/>
        <v>216553.40287873815</v>
      </c>
      <c r="T291" s="85">
        <f t="shared" si="36"/>
        <v>53129.707688270573</v>
      </c>
      <c r="U291" s="85">
        <f t="shared" si="37"/>
        <v>24219.0527297015</v>
      </c>
      <c r="V291" s="85">
        <f t="shared" si="38"/>
        <v>1246.1639212916364</v>
      </c>
      <c r="W291" s="79">
        <f t="shared" si="39"/>
        <v>295148.32721800188</v>
      </c>
    </row>
    <row r="292" spans="4:23" x14ac:dyDescent="0.25">
      <c r="D292" s="77" t="s">
        <v>31</v>
      </c>
      <c r="E292" s="77" t="s">
        <v>621</v>
      </c>
      <c r="F292" s="86" t="s">
        <v>1319</v>
      </c>
      <c r="G292" s="77" t="s">
        <v>1318</v>
      </c>
      <c r="H292" s="77" t="s">
        <v>1750</v>
      </c>
      <c r="I292" s="83">
        <v>47866.850821354667</v>
      </c>
      <c r="J292" s="83">
        <v>113.09749138416832</v>
      </c>
      <c r="K292" s="83">
        <v>4827.9109819299529</v>
      </c>
      <c r="L292" s="83">
        <v>0</v>
      </c>
      <c r="M292" s="83">
        <f t="shared" si="32"/>
        <v>52694.761803284622</v>
      </c>
      <c r="N292" s="83">
        <f t="shared" si="32"/>
        <v>113.09749138416832</v>
      </c>
      <c r="O292" s="84">
        <f>INDEX('CHIRP Payment Calc'!AO:AO,MATCH(G:G,'CHIRP Payment Calc'!A:A,0))</f>
        <v>0.21</v>
      </c>
      <c r="P292" s="84">
        <f>INDEX('CHIRP Payment Calc'!AN:AN,MATCH(G:G,'CHIRP Payment Calc'!A:A,0))</f>
        <v>0.03</v>
      </c>
      <c r="Q292" s="85">
        <f t="shared" si="33"/>
        <v>11069.292903431295</v>
      </c>
      <c r="R292" s="79">
        <f t="shared" si="34"/>
        <v>678.17589558775865</v>
      </c>
      <c r="S292" s="85">
        <f t="shared" si="35"/>
        <v>10665.293021203692</v>
      </c>
      <c r="T292" s="85">
        <f t="shared" si="36"/>
        <v>1078.5758576652022</v>
      </c>
      <c r="U292" s="85">
        <f t="shared" si="37"/>
        <v>3.5999201501592037</v>
      </c>
      <c r="V292" s="85">
        <f t="shared" si="38"/>
        <v>0</v>
      </c>
      <c r="W292" s="79">
        <f t="shared" si="39"/>
        <v>11747.468799019054</v>
      </c>
    </row>
    <row r="293" spans="4:23" x14ac:dyDescent="0.25">
      <c r="D293" s="77" t="s">
        <v>31</v>
      </c>
      <c r="E293" s="77" t="s">
        <v>621</v>
      </c>
      <c r="F293" s="86" t="s">
        <v>798</v>
      </c>
      <c r="G293" s="77" t="s">
        <v>797</v>
      </c>
      <c r="H293" s="77" t="s">
        <v>1751</v>
      </c>
      <c r="I293" s="83">
        <v>1465366.9508703654</v>
      </c>
      <c r="J293" s="83">
        <v>1218412.8887579471</v>
      </c>
      <c r="K293" s="83">
        <v>226878.6867827611</v>
      </c>
      <c r="L293" s="83">
        <v>529028.70578478125</v>
      </c>
      <c r="M293" s="83">
        <f t="shared" si="32"/>
        <v>1692245.6376531264</v>
      </c>
      <c r="N293" s="83">
        <f t="shared" si="32"/>
        <v>1747441.5945427283</v>
      </c>
      <c r="O293" s="84">
        <f>INDEX('CHIRP Payment Calc'!AO:AO,MATCH(G:G,'CHIRP Payment Calc'!A:A,0))</f>
        <v>0.32999999999999996</v>
      </c>
      <c r="P293" s="84">
        <f>INDEX('CHIRP Payment Calc'!AN:AN,MATCH(G:G,'CHIRP Payment Calc'!A:A,0))</f>
        <v>0.03</v>
      </c>
      <c r="Q293" s="85">
        <f t="shared" si="33"/>
        <v>610864.30826181348</v>
      </c>
      <c r="R293" s="79">
        <f t="shared" si="34"/>
        <v>37523.638953756599</v>
      </c>
      <c r="S293" s="85">
        <f t="shared" si="35"/>
        <v>513072.77855408011</v>
      </c>
      <c r="T293" s="85">
        <f t="shared" si="36"/>
        <v>79648.900679054423</v>
      </c>
      <c r="U293" s="85">
        <f t="shared" si="37"/>
        <v>38782.373116963834</v>
      </c>
      <c r="V293" s="85">
        <f t="shared" si="38"/>
        <v>16883.894865471742</v>
      </c>
      <c r="W293" s="79">
        <f t="shared" si="39"/>
        <v>648387.94721557002</v>
      </c>
    </row>
    <row r="294" spans="4:23" x14ac:dyDescent="0.25">
      <c r="D294" s="77" t="s">
        <v>31</v>
      </c>
      <c r="E294" s="77" t="s">
        <v>621</v>
      </c>
      <c r="F294" s="86" t="s">
        <v>1285</v>
      </c>
      <c r="G294" s="77" t="s">
        <v>1284</v>
      </c>
      <c r="H294" s="77" t="s">
        <v>1752</v>
      </c>
      <c r="I294" s="83">
        <v>76159.39986132695</v>
      </c>
      <c r="J294" s="83">
        <v>6805.4982918919013</v>
      </c>
      <c r="K294" s="83">
        <v>3541.9518363619768</v>
      </c>
      <c r="L294" s="83">
        <v>22.4119549134805</v>
      </c>
      <c r="M294" s="83">
        <f t="shared" si="32"/>
        <v>79701.351697688922</v>
      </c>
      <c r="N294" s="83">
        <f t="shared" si="32"/>
        <v>6827.9102468053816</v>
      </c>
      <c r="O294" s="84">
        <f>INDEX('CHIRP Payment Calc'!AO:AO,MATCH(G:G,'CHIRP Payment Calc'!A:A,0))</f>
        <v>0.21</v>
      </c>
      <c r="P294" s="84">
        <f>INDEX('CHIRP Payment Calc'!AN:AN,MATCH(G:G,'CHIRP Payment Calc'!A:A,0))</f>
        <v>0.03</v>
      </c>
      <c r="Q294" s="85">
        <f t="shared" si="33"/>
        <v>16942.121163918837</v>
      </c>
      <c r="R294" s="79">
        <f t="shared" si="34"/>
        <v>1035.7050110282992</v>
      </c>
      <c r="S294" s="85">
        <f t="shared" si="35"/>
        <v>16969.203152125898</v>
      </c>
      <c r="T294" s="85">
        <f t="shared" si="36"/>
        <v>791.28711237873949</v>
      </c>
      <c r="U294" s="85">
        <f t="shared" si="37"/>
        <v>216.62063528568385</v>
      </c>
      <c r="V294" s="85">
        <f t="shared" si="38"/>
        <v>0.71527515681320741</v>
      </c>
      <c r="W294" s="79">
        <f t="shared" si="39"/>
        <v>17977.826174947135</v>
      </c>
    </row>
    <row r="295" spans="4:23" x14ac:dyDescent="0.25">
      <c r="D295" s="77" t="s">
        <v>31</v>
      </c>
      <c r="E295" s="77" t="s">
        <v>621</v>
      </c>
      <c r="F295" s="86" t="s">
        <v>1117</v>
      </c>
      <c r="G295" s="77" t="s">
        <v>1116</v>
      </c>
      <c r="H295" s="77" t="s">
        <v>1753</v>
      </c>
      <c r="I295" s="83">
        <v>179276.7051774305</v>
      </c>
      <c r="J295" s="83">
        <v>135415.41317257541</v>
      </c>
      <c r="K295" s="83">
        <v>65131.899154319028</v>
      </c>
      <c r="L295" s="83">
        <v>58997.979855245772</v>
      </c>
      <c r="M295" s="83">
        <f t="shared" si="32"/>
        <v>244408.60433174952</v>
      </c>
      <c r="N295" s="83">
        <f t="shared" si="32"/>
        <v>194413.39302782118</v>
      </c>
      <c r="O295" s="84">
        <f>INDEX('CHIRP Payment Calc'!AO:AO,MATCH(G:G,'CHIRP Payment Calc'!A:A,0))</f>
        <v>0.21</v>
      </c>
      <c r="P295" s="84">
        <f>INDEX('CHIRP Payment Calc'!AN:AN,MATCH(G:G,'CHIRP Payment Calc'!A:A,0))</f>
        <v>0.03</v>
      </c>
      <c r="Q295" s="85">
        <f t="shared" si="33"/>
        <v>57158.208700502037</v>
      </c>
      <c r="R295" s="79">
        <f t="shared" si="34"/>
        <v>3530.6961745101821</v>
      </c>
      <c r="S295" s="85">
        <f t="shared" si="35"/>
        <v>39944.942267650295</v>
      </c>
      <c r="T295" s="85">
        <f t="shared" si="36"/>
        <v>14550.74342809255</v>
      </c>
      <c r="U295" s="85">
        <f t="shared" si="37"/>
        <v>4310.3049285700399</v>
      </c>
      <c r="V295" s="85">
        <f t="shared" si="38"/>
        <v>1882.914250699333</v>
      </c>
      <c r="W295" s="79">
        <f t="shared" si="39"/>
        <v>60688.904875012217</v>
      </c>
    </row>
    <row r="296" spans="4:23" x14ac:dyDescent="0.25">
      <c r="D296" s="77" t="s">
        <v>31</v>
      </c>
      <c r="E296" s="77" t="s">
        <v>621</v>
      </c>
      <c r="F296" s="86" t="s">
        <v>960</v>
      </c>
      <c r="G296" s="77" t="s">
        <v>958</v>
      </c>
      <c r="H296" s="77" t="s">
        <v>1754</v>
      </c>
      <c r="I296" s="83">
        <v>843032.14477754</v>
      </c>
      <c r="J296" s="83">
        <v>593112.09945211187</v>
      </c>
      <c r="K296" s="83">
        <v>190987.91144535705</v>
      </c>
      <c r="L296" s="83">
        <v>55218.30143186533</v>
      </c>
      <c r="M296" s="83">
        <f t="shared" si="32"/>
        <v>1034020.056222897</v>
      </c>
      <c r="N296" s="83">
        <f t="shared" si="32"/>
        <v>648330.40088397719</v>
      </c>
      <c r="O296" s="84">
        <f>INDEX('CHIRP Payment Calc'!AO:AO,MATCH(G:G,'CHIRP Payment Calc'!A:A,0))</f>
        <v>0.3</v>
      </c>
      <c r="P296" s="84">
        <f>INDEX('CHIRP Payment Calc'!AN:AN,MATCH(G:G,'CHIRP Payment Calc'!A:A,0))</f>
        <v>0.03</v>
      </c>
      <c r="Q296" s="85">
        <f t="shared" si="33"/>
        <v>329655.92889338842</v>
      </c>
      <c r="R296" s="79">
        <f t="shared" si="34"/>
        <v>20277.990025259951</v>
      </c>
      <c r="S296" s="85">
        <f t="shared" si="35"/>
        <v>268339.14422627271</v>
      </c>
      <c r="T296" s="85">
        <f t="shared" si="36"/>
        <v>60953.588759156504</v>
      </c>
      <c r="U296" s="85">
        <f t="shared" si="37"/>
        <v>18878.899717308599</v>
      </c>
      <c r="V296" s="85">
        <f t="shared" si="38"/>
        <v>1762.2862159105957</v>
      </c>
      <c r="W296" s="79">
        <f t="shared" si="39"/>
        <v>349933.91891864839</v>
      </c>
    </row>
    <row r="297" spans="4:23" x14ac:dyDescent="0.25">
      <c r="D297" s="77" t="s">
        <v>31</v>
      </c>
      <c r="E297" s="77" t="s">
        <v>621</v>
      </c>
      <c r="F297" s="86" t="s">
        <v>1230</v>
      </c>
      <c r="G297" s="77" t="s">
        <v>1229</v>
      </c>
      <c r="H297" s="77" t="s">
        <v>1755</v>
      </c>
      <c r="I297" s="83">
        <v>69480.367200775145</v>
      </c>
      <c r="J297" s="83">
        <v>0</v>
      </c>
      <c r="K297" s="83">
        <v>45423.13794411331</v>
      </c>
      <c r="L297" s="83">
        <v>31358.423257067319</v>
      </c>
      <c r="M297" s="83">
        <f t="shared" si="32"/>
        <v>114903.50514488845</v>
      </c>
      <c r="N297" s="83">
        <f t="shared" si="32"/>
        <v>31358.423257067319</v>
      </c>
      <c r="O297" s="84">
        <f>INDEX('CHIRP Payment Calc'!AO:AO,MATCH(G:G,'CHIRP Payment Calc'!A:A,0))</f>
        <v>0.48</v>
      </c>
      <c r="P297" s="84">
        <f>INDEX('CHIRP Payment Calc'!AN:AN,MATCH(G:G,'CHIRP Payment Calc'!A:A,0))</f>
        <v>0.03</v>
      </c>
      <c r="Q297" s="85">
        <f t="shared" si="33"/>
        <v>56094.435167258474</v>
      </c>
      <c r="R297" s="79">
        <f t="shared" si="34"/>
        <v>3486.3862160026383</v>
      </c>
      <c r="S297" s="85">
        <f t="shared" si="35"/>
        <v>35385.226797211748</v>
      </c>
      <c r="T297" s="85">
        <f t="shared" si="36"/>
        <v>23194.793843802545</v>
      </c>
      <c r="U297" s="85">
        <f t="shared" si="37"/>
        <v>0</v>
      </c>
      <c r="V297" s="85">
        <f t="shared" si="38"/>
        <v>1000.8007422468293</v>
      </c>
      <c r="W297" s="79">
        <f t="shared" si="39"/>
        <v>59580.821383261122</v>
      </c>
    </row>
    <row r="298" spans="4:23" x14ac:dyDescent="0.25">
      <c r="D298" s="77" t="s">
        <v>31</v>
      </c>
      <c r="E298" s="77" t="s">
        <v>621</v>
      </c>
      <c r="F298" s="86" t="s">
        <v>1263</v>
      </c>
      <c r="G298" s="77" t="s">
        <v>1262</v>
      </c>
      <c r="H298" s="77" t="s">
        <v>1756</v>
      </c>
      <c r="I298" s="83">
        <v>0</v>
      </c>
      <c r="J298" s="83">
        <v>103842.66835440765</v>
      </c>
      <c r="K298" s="83">
        <v>0</v>
      </c>
      <c r="L298" s="83">
        <v>27305.712427941802</v>
      </c>
      <c r="M298" s="83">
        <f t="shared" si="32"/>
        <v>0</v>
      </c>
      <c r="N298" s="83">
        <f t="shared" si="32"/>
        <v>131148.38078234944</v>
      </c>
      <c r="O298" s="84">
        <f>INDEX('CHIRP Payment Calc'!AO:AO,MATCH(G:G,'CHIRP Payment Calc'!A:A,0))</f>
        <v>0.21</v>
      </c>
      <c r="P298" s="84">
        <f>INDEX('CHIRP Payment Calc'!AN:AN,MATCH(G:G,'CHIRP Payment Calc'!A:A,0))</f>
        <v>0.03</v>
      </c>
      <c r="Q298" s="85">
        <f t="shared" si="33"/>
        <v>3934.451423470483</v>
      </c>
      <c r="R298" s="79">
        <f t="shared" si="34"/>
        <v>242.34440755197841</v>
      </c>
      <c r="S298" s="85">
        <f t="shared" si="35"/>
        <v>0</v>
      </c>
      <c r="T298" s="85">
        <f t="shared" si="36"/>
        <v>0</v>
      </c>
      <c r="U298" s="85">
        <f t="shared" si="37"/>
        <v>3305.3369237477236</v>
      </c>
      <c r="V298" s="85">
        <f t="shared" si="38"/>
        <v>871.45890727473829</v>
      </c>
      <c r="W298" s="79">
        <f t="shared" si="39"/>
        <v>4176.7958310224622</v>
      </c>
    </row>
    <row r="299" spans="4:23" x14ac:dyDescent="0.25">
      <c r="D299" s="77" t="s">
        <v>31</v>
      </c>
      <c r="E299" s="77" t="s">
        <v>621</v>
      </c>
      <c r="F299" s="86" t="s">
        <v>1237</v>
      </c>
      <c r="G299" s="77" t="s">
        <v>1235</v>
      </c>
      <c r="H299" s="77" t="s">
        <v>1757</v>
      </c>
      <c r="I299" s="83">
        <v>82994.046772481975</v>
      </c>
      <c r="J299" s="83">
        <v>13126.522501170786</v>
      </c>
      <c r="K299" s="83">
        <v>51366.201180050717</v>
      </c>
      <c r="L299" s="83">
        <v>21864.511322492293</v>
      </c>
      <c r="M299" s="83">
        <f t="shared" si="32"/>
        <v>134360.24795253269</v>
      </c>
      <c r="N299" s="83">
        <f t="shared" si="32"/>
        <v>34991.033823663078</v>
      </c>
      <c r="O299" s="84">
        <f>INDEX('CHIRP Payment Calc'!AO:AO,MATCH(G:G,'CHIRP Payment Calc'!A:A,0))</f>
        <v>0.21</v>
      </c>
      <c r="P299" s="84">
        <f>INDEX('CHIRP Payment Calc'!AN:AN,MATCH(G:G,'CHIRP Payment Calc'!A:A,0))</f>
        <v>0.03</v>
      </c>
      <c r="Q299" s="85">
        <f t="shared" si="33"/>
        <v>29265.383084741756</v>
      </c>
      <c r="R299" s="79">
        <f t="shared" si="34"/>
        <v>1817.7109878650099</v>
      </c>
      <c r="S299" s="85">
        <f t="shared" si="35"/>
        <v>18492.042251693594</v>
      </c>
      <c r="T299" s="85">
        <f t="shared" si="36"/>
        <v>11475.42792320282</v>
      </c>
      <c r="U299" s="85">
        <f t="shared" si="37"/>
        <v>417.82034486485259</v>
      </c>
      <c r="V299" s="85">
        <f t="shared" si="38"/>
        <v>697.80355284549876</v>
      </c>
      <c r="W299" s="79">
        <f t="shared" si="39"/>
        <v>31083.094072606767</v>
      </c>
    </row>
    <row r="300" spans="4:23" x14ac:dyDescent="0.25">
      <c r="D300" s="77" t="s">
        <v>31</v>
      </c>
      <c r="E300" s="77" t="s">
        <v>621</v>
      </c>
      <c r="F300" s="86" t="s">
        <v>1257</v>
      </c>
      <c r="G300" s="77" t="s">
        <v>1255</v>
      </c>
      <c r="H300" s="77" t="s">
        <v>1758</v>
      </c>
      <c r="I300" s="83">
        <v>23769.588042290587</v>
      </c>
      <c r="J300" s="83">
        <v>56009.587730858198</v>
      </c>
      <c r="K300" s="83">
        <v>4290.2042128432213</v>
      </c>
      <c r="L300" s="83">
        <v>6098.6246314021791</v>
      </c>
      <c r="M300" s="83">
        <f t="shared" si="32"/>
        <v>28059.792255133809</v>
      </c>
      <c r="N300" s="83">
        <f t="shared" si="32"/>
        <v>62108.212362260376</v>
      </c>
      <c r="O300" s="84">
        <f>INDEX('CHIRP Payment Calc'!AO:AO,MATCH(G:G,'CHIRP Payment Calc'!A:A,0))</f>
        <v>0.21</v>
      </c>
      <c r="P300" s="84">
        <f>INDEX('CHIRP Payment Calc'!AN:AN,MATCH(G:G,'CHIRP Payment Calc'!A:A,0))</f>
        <v>0.03</v>
      </c>
      <c r="Q300" s="85">
        <f t="shared" si="33"/>
        <v>7755.8027444459112</v>
      </c>
      <c r="R300" s="79">
        <f t="shared" si="34"/>
        <v>476.2242704400918</v>
      </c>
      <c r="S300" s="85">
        <f t="shared" si="35"/>
        <v>5296.1416327650113</v>
      </c>
      <c r="T300" s="85">
        <f t="shared" si="36"/>
        <v>958.44987733731546</v>
      </c>
      <c r="U300" s="85">
        <f t="shared" si="37"/>
        <v>1782.79854846233</v>
      </c>
      <c r="V300" s="85">
        <f t="shared" si="38"/>
        <v>194.63695632134613</v>
      </c>
      <c r="W300" s="79">
        <f t="shared" si="39"/>
        <v>8232.0270148860036</v>
      </c>
    </row>
    <row r="301" spans="4:23" x14ac:dyDescent="0.25">
      <c r="D301" s="77" t="s">
        <v>31</v>
      </c>
      <c r="E301" s="77" t="s">
        <v>621</v>
      </c>
      <c r="F301" s="86" t="s">
        <v>1123</v>
      </c>
      <c r="G301" s="77" t="s">
        <v>1122</v>
      </c>
      <c r="H301" s="77" t="s">
        <v>1759</v>
      </c>
      <c r="I301" s="83">
        <v>284403.17720075656</v>
      </c>
      <c r="J301" s="83">
        <v>24533.267525805259</v>
      </c>
      <c r="K301" s="83">
        <v>140702.34518039916</v>
      </c>
      <c r="L301" s="83">
        <v>67329.961749969472</v>
      </c>
      <c r="M301" s="83">
        <f t="shared" si="32"/>
        <v>425105.52238115575</v>
      </c>
      <c r="N301" s="83">
        <f t="shared" si="32"/>
        <v>91863.229275774735</v>
      </c>
      <c r="O301" s="84">
        <f>INDEX('CHIRP Payment Calc'!AO:AO,MATCH(G:G,'CHIRP Payment Calc'!A:A,0))</f>
        <v>0.32</v>
      </c>
      <c r="P301" s="84">
        <f>INDEX('CHIRP Payment Calc'!AN:AN,MATCH(G:G,'CHIRP Payment Calc'!A:A,0))</f>
        <v>0.03</v>
      </c>
      <c r="Q301" s="85">
        <f t="shared" si="33"/>
        <v>138789.66404024311</v>
      </c>
      <c r="R301" s="79">
        <f t="shared" si="34"/>
        <v>8600.0259209331289</v>
      </c>
      <c r="S301" s="85">
        <f t="shared" si="35"/>
        <v>96561.290932882854</v>
      </c>
      <c r="T301" s="85">
        <f t="shared" si="36"/>
        <v>47898.670699710354</v>
      </c>
      <c r="U301" s="85">
        <f t="shared" si="37"/>
        <v>780.89976209459701</v>
      </c>
      <c r="V301" s="85">
        <f t="shared" si="38"/>
        <v>2148.8285664883874</v>
      </c>
      <c r="W301" s="79">
        <f t="shared" si="39"/>
        <v>147389.68996117619</v>
      </c>
    </row>
    <row r="302" spans="4:23" x14ac:dyDescent="0.25">
      <c r="D302" s="77" t="s">
        <v>31</v>
      </c>
      <c r="E302" s="77" t="s">
        <v>621</v>
      </c>
      <c r="F302" s="86" t="s">
        <v>1260</v>
      </c>
      <c r="G302" s="77" t="s">
        <v>1259</v>
      </c>
      <c r="H302" s="77" t="s">
        <v>1760</v>
      </c>
      <c r="I302" s="83">
        <v>118122.17737975101</v>
      </c>
      <c r="J302" s="83">
        <v>14809.445133811358</v>
      </c>
      <c r="K302" s="83">
        <v>37866.999325749624</v>
      </c>
      <c r="L302" s="83">
        <v>17951.955261302275</v>
      </c>
      <c r="M302" s="83">
        <f t="shared" si="32"/>
        <v>155989.17670550063</v>
      </c>
      <c r="N302" s="83">
        <f t="shared" si="32"/>
        <v>32761.400395113633</v>
      </c>
      <c r="O302" s="84">
        <f>INDEX('CHIRP Payment Calc'!AO:AO,MATCH(G:G,'CHIRP Payment Calc'!A:A,0))</f>
        <v>0.21</v>
      </c>
      <c r="P302" s="84">
        <f>INDEX('CHIRP Payment Calc'!AN:AN,MATCH(G:G,'CHIRP Payment Calc'!A:A,0))</f>
        <v>0.03</v>
      </c>
      <c r="Q302" s="85">
        <f t="shared" si="33"/>
        <v>33740.569120008542</v>
      </c>
      <c r="R302" s="79">
        <f t="shared" si="34"/>
        <v>2082.4023164141067</v>
      </c>
      <c r="S302" s="85">
        <f t="shared" si="35"/>
        <v>26318.999734480327</v>
      </c>
      <c r="T302" s="85">
        <f t="shared" si="36"/>
        <v>8459.64878553981</v>
      </c>
      <c r="U302" s="85">
        <f t="shared" si="37"/>
        <v>471.38817402052064</v>
      </c>
      <c r="V302" s="85">
        <f t="shared" si="38"/>
        <v>572.93474238198746</v>
      </c>
      <c r="W302" s="79">
        <f t="shared" si="39"/>
        <v>35822.971436422638</v>
      </c>
    </row>
    <row r="303" spans="4:23" x14ac:dyDescent="0.25">
      <c r="D303" s="77" t="s">
        <v>31</v>
      </c>
      <c r="E303" s="77" t="s">
        <v>621</v>
      </c>
      <c r="F303" s="86" t="s">
        <v>878</v>
      </c>
      <c r="G303" s="77" t="s">
        <v>877</v>
      </c>
      <c r="H303" s="77" t="s">
        <v>1761</v>
      </c>
      <c r="I303" s="83">
        <v>919667.07850699499</v>
      </c>
      <c r="J303" s="83">
        <v>979143.85883088666</v>
      </c>
      <c r="K303" s="83">
        <v>187273.40574850357</v>
      </c>
      <c r="L303" s="83">
        <v>191364.35471590792</v>
      </c>
      <c r="M303" s="83">
        <f t="shared" si="32"/>
        <v>1106940.4842554985</v>
      </c>
      <c r="N303" s="83">
        <f t="shared" si="32"/>
        <v>1170508.2135467946</v>
      </c>
      <c r="O303" s="84">
        <f>INDEX('CHIRP Payment Calc'!AO:AO,MATCH(G:G,'CHIRP Payment Calc'!A:A,0))</f>
        <v>0.21</v>
      </c>
      <c r="P303" s="84">
        <f>INDEX('CHIRP Payment Calc'!AN:AN,MATCH(G:G,'CHIRP Payment Calc'!A:A,0))</f>
        <v>0.03</v>
      </c>
      <c r="Q303" s="85">
        <f t="shared" si="33"/>
        <v>267572.74810005852</v>
      </c>
      <c r="R303" s="79">
        <f t="shared" si="34"/>
        <v>16451.242055905888</v>
      </c>
      <c r="S303" s="85">
        <f t="shared" si="35"/>
        <v>204912.5586063331</v>
      </c>
      <c r="T303" s="85">
        <f t="shared" si="36"/>
        <v>41837.675752325267</v>
      </c>
      <c r="U303" s="85">
        <f t="shared" si="37"/>
        <v>31166.382774457928</v>
      </c>
      <c r="V303" s="85">
        <f t="shared" si="38"/>
        <v>6107.3730228481254</v>
      </c>
      <c r="W303" s="79">
        <f t="shared" si="39"/>
        <v>284023.99015596439</v>
      </c>
    </row>
    <row r="304" spans="4:23" x14ac:dyDescent="0.25">
      <c r="D304" s="77" t="s">
        <v>31</v>
      </c>
      <c r="E304" s="77" t="s">
        <v>621</v>
      </c>
      <c r="F304" s="86" t="s">
        <v>1266</v>
      </c>
      <c r="G304" s="77" t="s">
        <v>1265</v>
      </c>
      <c r="H304" s="77" t="s">
        <v>1762</v>
      </c>
      <c r="I304" s="83">
        <v>104643.89389618744</v>
      </c>
      <c r="J304" s="83">
        <v>47.906775038381198</v>
      </c>
      <c r="K304" s="83">
        <v>48834.321635631488</v>
      </c>
      <c r="L304" s="83">
        <v>23028.609169122745</v>
      </c>
      <c r="M304" s="83">
        <f t="shared" si="32"/>
        <v>153478.21553181892</v>
      </c>
      <c r="N304" s="83">
        <f t="shared" si="32"/>
        <v>23076.515944161125</v>
      </c>
      <c r="O304" s="84">
        <f>INDEX('CHIRP Payment Calc'!AO:AO,MATCH(G:G,'CHIRP Payment Calc'!A:A,0))</f>
        <v>0.21</v>
      </c>
      <c r="P304" s="84">
        <f>INDEX('CHIRP Payment Calc'!AN:AN,MATCH(G:G,'CHIRP Payment Calc'!A:A,0))</f>
        <v>0.03</v>
      </c>
      <c r="Q304" s="85">
        <f t="shared" si="33"/>
        <v>32922.720740006807</v>
      </c>
      <c r="R304" s="79">
        <f t="shared" si="34"/>
        <v>2039.4358829998973</v>
      </c>
      <c r="S304" s="85">
        <f t="shared" si="35"/>
        <v>23315.880868116034</v>
      </c>
      <c r="T304" s="85">
        <f t="shared" si="36"/>
        <v>10909.795259024057</v>
      </c>
      <c r="U304" s="85">
        <f t="shared" si="37"/>
        <v>1.5248840861023194</v>
      </c>
      <c r="V304" s="85">
        <f t="shared" si="38"/>
        <v>734.9556117805131</v>
      </c>
      <c r="W304" s="79">
        <f t="shared" si="39"/>
        <v>34962.156623006704</v>
      </c>
    </row>
    <row r="305" spans="4:23" x14ac:dyDescent="0.25">
      <c r="D305" s="77" t="s">
        <v>31</v>
      </c>
      <c r="E305" s="77" t="s">
        <v>621</v>
      </c>
      <c r="F305" s="86" t="s">
        <v>1178</v>
      </c>
      <c r="G305" s="77" t="s">
        <v>1177</v>
      </c>
      <c r="H305" s="77" t="s">
        <v>1763</v>
      </c>
      <c r="I305" s="83">
        <v>230149.92291699263</v>
      </c>
      <c r="J305" s="83">
        <v>33878.4745374372</v>
      </c>
      <c r="K305" s="83">
        <v>31483.44867040719</v>
      </c>
      <c r="L305" s="83">
        <v>17916.031627920092</v>
      </c>
      <c r="M305" s="83">
        <f t="shared" si="32"/>
        <v>261633.3715873998</v>
      </c>
      <c r="N305" s="83">
        <f t="shared" si="32"/>
        <v>51794.506165357292</v>
      </c>
      <c r="O305" s="84">
        <f>INDEX('CHIRP Payment Calc'!AO:AO,MATCH(G:G,'CHIRP Payment Calc'!A:A,0))</f>
        <v>0.3</v>
      </c>
      <c r="P305" s="84">
        <f>INDEX('CHIRP Payment Calc'!AN:AN,MATCH(G:G,'CHIRP Payment Calc'!A:A,0))</f>
        <v>0.03</v>
      </c>
      <c r="Q305" s="85">
        <f t="shared" si="33"/>
        <v>80043.846661180651</v>
      </c>
      <c r="R305" s="79">
        <f t="shared" si="34"/>
        <v>4911.4805586226248</v>
      </c>
      <c r="S305" s="85">
        <f t="shared" si="35"/>
        <v>73257.269894002951</v>
      </c>
      <c r="T305" s="85">
        <f t="shared" si="36"/>
        <v>10047.909150129954</v>
      </c>
      <c r="U305" s="85">
        <f t="shared" si="37"/>
        <v>1078.3599322261177</v>
      </c>
      <c r="V305" s="85">
        <f t="shared" si="38"/>
        <v>571.78824344425823</v>
      </c>
      <c r="W305" s="79">
        <f t="shared" si="39"/>
        <v>84955.327219803279</v>
      </c>
    </row>
    <row r="306" spans="4:23" x14ac:dyDescent="0.25">
      <c r="D306" s="77" t="s">
        <v>31</v>
      </c>
      <c r="E306" s="77" t="s">
        <v>621</v>
      </c>
      <c r="F306" s="86" t="s">
        <v>1081</v>
      </c>
      <c r="G306" s="77" t="s">
        <v>1080</v>
      </c>
      <c r="H306" s="77" t="s">
        <v>1764</v>
      </c>
      <c r="I306" s="83">
        <v>418652.24092026969</v>
      </c>
      <c r="J306" s="83">
        <v>254212.77785769608</v>
      </c>
      <c r="K306" s="83">
        <v>44659.153030758447</v>
      </c>
      <c r="L306" s="83">
        <v>10265.715942681614</v>
      </c>
      <c r="M306" s="83">
        <f t="shared" si="32"/>
        <v>463311.39395102812</v>
      </c>
      <c r="N306" s="83">
        <f t="shared" si="32"/>
        <v>264478.49380037771</v>
      </c>
      <c r="O306" s="84">
        <f>INDEX('CHIRP Payment Calc'!AO:AO,MATCH(G:G,'CHIRP Payment Calc'!A:A,0))</f>
        <v>0.21</v>
      </c>
      <c r="P306" s="84">
        <f>INDEX('CHIRP Payment Calc'!AN:AN,MATCH(G:G,'CHIRP Payment Calc'!A:A,0))</f>
        <v>0.03</v>
      </c>
      <c r="Q306" s="85">
        <f t="shared" si="33"/>
        <v>105229.74754372722</v>
      </c>
      <c r="R306" s="79">
        <f t="shared" si="34"/>
        <v>6447.1853251033426</v>
      </c>
      <c r="S306" s="85">
        <f t="shared" si="35"/>
        <v>93280.605403985814</v>
      </c>
      <c r="T306" s="85">
        <f t="shared" si="36"/>
        <v>9977.0448260205048</v>
      </c>
      <c r="U306" s="85">
        <f t="shared" si="37"/>
        <v>8091.6534066110153</v>
      </c>
      <c r="V306" s="85">
        <f t="shared" si="38"/>
        <v>327.62923221324303</v>
      </c>
      <c r="W306" s="79">
        <f t="shared" si="39"/>
        <v>111676.93286883057</v>
      </c>
    </row>
    <row r="307" spans="4:23" x14ac:dyDescent="0.25">
      <c r="D307" s="77" t="s">
        <v>31</v>
      </c>
      <c r="E307" s="77" t="s">
        <v>621</v>
      </c>
      <c r="F307" s="86" t="s">
        <v>1150</v>
      </c>
      <c r="G307" s="77" t="s">
        <v>1149</v>
      </c>
      <c r="H307" s="77" t="s">
        <v>1765</v>
      </c>
      <c r="I307" s="83">
        <v>367283.17530287162</v>
      </c>
      <c r="J307" s="83">
        <v>52587.977581848427</v>
      </c>
      <c r="K307" s="83">
        <v>66545.776849895497</v>
      </c>
      <c r="L307" s="83">
        <v>48408.303887198665</v>
      </c>
      <c r="M307" s="83">
        <f t="shared" si="32"/>
        <v>433828.9521527671</v>
      </c>
      <c r="N307" s="83">
        <f t="shared" si="32"/>
        <v>100996.2814690471</v>
      </c>
      <c r="O307" s="84">
        <f>INDEX('CHIRP Payment Calc'!AO:AO,MATCH(G:G,'CHIRP Payment Calc'!A:A,0))</f>
        <v>0.32999999999999996</v>
      </c>
      <c r="P307" s="84">
        <f>INDEX('CHIRP Payment Calc'!AN:AN,MATCH(G:G,'CHIRP Payment Calc'!A:A,0))</f>
        <v>0.03</v>
      </c>
      <c r="Q307" s="85">
        <f t="shared" si="33"/>
        <v>146193.44265448453</v>
      </c>
      <c r="R307" s="79">
        <f t="shared" si="34"/>
        <v>8985.0290244004664</v>
      </c>
      <c r="S307" s="85">
        <f t="shared" si="35"/>
        <v>128597.82265246431</v>
      </c>
      <c r="T307" s="85">
        <f t="shared" si="36"/>
        <v>23361.815277090973</v>
      </c>
      <c r="U307" s="85">
        <f t="shared" si="37"/>
        <v>1673.8878805893396</v>
      </c>
      <c r="V307" s="85">
        <f t="shared" si="38"/>
        <v>1544.945868740383</v>
      </c>
      <c r="W307" s="79">
        <f t="shared" si="39"/>
        <v>155178.47167888502</v>
      </c>
    </row>
    <row r="308" spans="4:23" x14ac:dyDescent="0.25">
      <c r="D308" s="77" t="s">
        <v>31</v>
      </c>
      <c r="E308" s="77" t="s">
        <v>621</v>
      </c>
      <c r="F308" s="86" t="s">
        <v>982</v>
      </c>
      <c r="G308" s="77" t="s">
        <v>981</v>
      </c>
      <c r="H308" s="77" t="s">
        <v>1766</v>
      </c>
      <c r="I308" s="83">
        <v>612743.54659448122</v>
      </c>
      <c r="J308" s="83">
        <v>52561.757078596493</v>
      </c>
      <c r="K308" s="83">
        <v>258067.83003807839</v>
      </c>
      <c r="L308" s="83">
        <v>84343.770059606497</v>
      </c>
      <c r="M308" s="83">
        <f t="shared" si="32"/>
        <v>870811.37663255958</v>
      </c>
      <c r="N308" s="83">
        <f t="shared" si="32"/>
        <v>136905.52713820298</v>
      </c>
      <c r="O308" s="84">
        <f>INDEX('CHIRP Payment Calc'!AO:AO,MATCH(G:G,'CHIRP Payment Calc'!A:A,0))</f>
        <v>0.21</v>
      </c>
      <c r="P308" s="84">
        <f>INDEX('CHIRP Payment Calc'!AN:AN,MATCH(G:G,'CHIRP Payment Calc'!A:A,0))</f>
        <v>0.03</v>
      </c>
      <c r="Q308" s="85">
        <f t="shared" si="33"/>
        <v>186977.5549069836</v>
      </c>
      <c r="R308" s="79">
        <f t="shared" si="34"/>
        <v>11567.185773742225</v>
      </c>
      <c r="S308" s="85">
        <f t="shared" si="35"/>
        <v>136526.4135648181</v>
      </c>
      <c r="T308" s="85">
        <f t="shared" si="36"/>
        <v>57653.451391485592</v>
      </c>
      <c r="U308" s="85">
        <f t="shared" si="37"/>
        <v>1673.053275711294</v>
      </c>
      <c r="V308" s="85">
        <f t="shared" si="38"/>
        <v>2691.8224487108455</v>
      </c>
      <c r="W308" s="79">
        <f t="shared" si="39"/>
        <v>198544.74068072581</v>
      </c>
    </row>
    <row r="309" spans="4:23" x14ac:dyDescent="0.25">
      <c r="D309" s="77" t="s">
        <v>31</v>
      </c>
      <c r="E309" s="77" t="s">
        <v>621</v>
      </c>
      <c r="F309" s="86" t="s">
        <v>953</v>
      </c>
      <c r="G309" s="77" t="s">
        <v>952</v>
      </c>
      <c r="H309" s="77" t="s">
        <v>1767</v>
      </c>
      <c r="I309" s="83">
        <v>464639.45826612087</v>
      </c>
      <c r="J309" s="83">
        <v>858748.23686851468</v>
      </c>
      <c r="K309" s="83">
        <v>32883.761931406945</v>
      </c>
      <c r="L309" s="83">
        <v>115996.41849245735</v>
      </c>
      <c r="M309" s="83">
        <f t="shared" si="32"/>
        <v>497523.22019752779</v>
      </c>
      <c r="N309" s="83">
        <f t="shared" si="32"/>
        <v>974744.65536097204</v>
      </c>
      <c r="O309" s="84">
        <f>INDEX('CHIRP Payment Calc'!AO:AO,MATCH(G:G,'CHIRP Payment Calc'!A:A,0))</f>
        <v>0.43</v>
      </c>
      <c r="P309" s="84">
        <f>INDEX('CHIRP Payment Calc'!AN:AN,MATCH(G:G,'CHIRP Payment Calc'!A:A,0))</f>
        <v>0.03</v>
      </c>
      <c r="Q309" s="85">
        <f t="shared" si="33"/>
        <v>243177.3243457661</v>
      </c>
      <c r="R309" s="79">
        <f t="shared" si="34"/>
        <v>14885.472268583842</v>
      </c>
      <c r="S309" s="85">
        <f t="shared" si="35"/>
        <v>211984.04992512675</v>
      </c>
      <c r="T309" s="85">
        <f t="shared" si="36"/>
        <v>15042.571947345732</v>
      </c>
      <c r="U309" s="85">
        <f t="shared" si="37"/>
        <v>27334.161385735213</v>
      </c>
      <c r="V309" s="85">
        <f t="shared" si="38"/>
        <v>3702.0133561422563</v>
      </c>
      <c r="W309" s="79">
        <f t="shared" si="39"/>
        <v>258062.79661434997</v>
      </c>
    </row>
    <row r="310" spans="4:23" x14ac:dyDescent="0.25">
      <c r="D310" s="77" t="s">
        <v>31</v>
      </c>
      <c r="E310" s="77" t="s">
        <v>621</v>
      </c>
      <c r="F310" s="86" t="s">
        <v>1042</v>
      </c>
      <c r="G310" s="77" t="s">
        <v>1041</v>
      </c>
      <c r="H310" s="77" t="s">
        <v>1768</v>
      </c>
      <c r="I310" s="83">
        <v>252764.66294682794</v>
      </c>
      <c r="J310" s="83">
        <v>217519.20752992286</v>
      </c>
      <c r="K310" s="83">
        <v>54367.817817569063</v>
      </c>
      <c r="L310" s="83">
        <v>17645.535534537485</v>
      </c>
      <c r="M310" s="83">
        <f t="shared" si="32"/>
        <v>307132.48076439701</v>
      </c>
      <c r="N310" s="83">
        <f t="shared" si="32"/>
        <v>235164.74306446034</v>
      </c>
      <c r="O310" s="84">
        <f>INDEX('CHIRP Payment Calc'!AO:AO,MATCH(G:G,'CHIRP Payment Calc'!A:A,0))</f>
        <v>0.21</v>
      </c>
      <c r="P310" s="84">
        <f>INDEX('CHIRP Payment Calc'!AN:AN,MATCH(G:G,'CHIRP Payment Calc'!A:A,0))</f>
        <v>0.03</v>
      </c>
      <c r="Q310" s="85">
        <f t="shared" si="33"/>
        <v>71552.763252457182</v>
      </c>
      <c r="R310" s="79">
        <f t="shared" si="34"/>
        <v>4398.999236203651</v>
      </c>
      <c r="S310" s="85">
        <f t="shared" si="35"/>
        <v>56318.916943059805</v>
      </c>
      <c r="T310" s="85">
        <f t="shared" si="36"/>
        <v>12146.001852861173</v>
      </c>
      <c r="U310" s="85">
        <f t="shared" si="37"/>
        <v>6923.6883033397198</v>
      </c>
      <c r="V310" s="85">
        <f t="shared" si="38"/>
        <v>563.15538940013255</v>
      </c>
      <c r="W310" s="79">
        <f t="shared" si="39"/>
        <v>75951.762488660825</v>
      </c>
    </row>
    <row r="311" spans="4:23" x14ac:dyDescent="0.25">
      <c r="D311" s="77" t="s">
        <v>31</v>
      </c>
      <c r="E311" s="77" t="s">
        <v>621</v>
      </c>
      <c r="F311" s="86" t="s">
        <v>1289</v>
      </c>
      <c r="G311" s="77" t="s">
        <v>1287</v>
      </c>
      <c r="H311" s="77" t="s">
        <v>1769</v>
      </c>
      <c r="I311" s="83">
        <v>90673.33380088619</v>
      </c>
      <c r="J311" s="83">
        <v>108.36935510131281</v>
      </c>
      <c r="K311" s="83">
        <v>25274.294068725081</v>
      </c>
      <c r="L311" s="83">
        <v>3180.6083865926248</v>
      </c>
      <c r="M311" s="83">
        <f t="shared" si="32"/>
        <v>115947.62786961127</v>
      </c>
      <c r="N311" s="83">
        <f t="shared" si="32"/>
        <v>3288.9777416939378</v>
      </c>
      <c r="O311" s="84">
        <f>INDEX('CHIRP Payment Calc'!AO:AO,MATCH(G:G,'CHIRP Payment Calc'!A:A,0))</f>
        <v>0.21</v>
      </c>
      <c r="P311" s="84">
        <f>INDEX('CHIRP Payment Calc'!AN:AN,MATCH(G:G,'CHIRP Payment Calc'!A:A,0))</f>
        <v>0.03</v>
      </c>
      <c r="Q311" s="85">
        <f t="shared" si="33"/>
        <v>24447.671184869185</v>
      </c>
      <c r="R311" s="79">
        <f t="shared" si="34"/>
        <v>1506.7488882637335</v>
      </c>
      <c r="S311" s="85">
        <f t="shared" si="35"/>
        <v>20203.077027253155</v>
      </c>
      <c r="T311" s="85">
        <f t="shared" si="36"/>
        <v>5646.3848451407093</v>
      </c>
      <c r="U311" s="85">
        <f t="shared" si="37"/>
        <v>3.4494224435431131</v>
      </c>
      <c r="V311" s="85">
        <f t="shared" si="38"/>
        <v>101.50877829550932</v>
      </c>
      <c r="W311" s="79">
        <f t="shared" si="39"/>
        <v>25954.420073132918</v>
      </c>
    </row>
    <row r="312" spans="4:23" x14ac:dyDescent="0.25">
      <c r="D312" s="77" t="s">
        <v>31</v>
      </c>
      <c r="E312" s="77" t="s">
        <v>621</v>
      </c>
      <c r="F312" s="86" t="s">
        <v>635</v>
      </c>
      <c r="G312" s="77" t="s">
        <v>634</v>
      </c>
      <c r="H312" s="77" t="s">
        <v>1770</v>
      </c>
      <c r="I312" s="83">
        <v>1869388.7607145109</v>
      </c>
      <c r="J312" s="83">
        <v>5972469.6761492407</v>
      </c>
      <c r="K312" s="83">
        <v>572979.25591523445</v>
      </c>
      <c r="L312" s="83">
        <v>1146085.510258921</v>
      </c>
      <c r="M312" s="83">
        <f t="shared" si="32"/>
        <v>2442368.0166297453</v>
      </c>
      <c r="N312" s="83">
        <f t="shared" si="32"/>
        <v>7118555.1864081621</v>
      </c>
      <c r="O312" s="84">
        <f>INDEX('CHIRP Payment Calc'!AO:AO,MATCH(G:G,'CHIRP Payment Calc'!A:A,0))</f>
        <v>0.98</v>
      </c>
      <c r="P312" s="84">
        <f>INDEX('CHIRP Payment Calc'!AN:AN,MATCH(G:G,'CHIRP Payment Calc'!A:A,0))</f>
        <v>0.03</v>
      </c>
      <c r="Q312" s="85">
        <f t="shared" si="33"/>
        <v>2607077.3118893956</v>
      </c>
      <c r="R312" s="79">
        <f t="shared" si="34"/>
        <v>160733.9966114155</v>
      </c>
      <c r="S312" s="85">
        <f t="shared" si="35"/>
        <v>1943767.6238729132</v>
      </c>
      <c r="T312" s="85">
        <f t="shared" si="36"/>
        <v>597361.35191162745</v>
      </c>
      <c r="U312" s="85">
        <f t="shared" si="37"/>
        <v>190105.13558034718</v>
      </c>
      <c r="V312" s="85">
        <f t="shared" si="38"/>
        <v>36577.197135923016</v>
      </c>
      <c r="W312" s="79">
        <f t="shared" si="39"/>
        <v>2767811.308500811</v>
      </c>
    </row>
    <row r="313" spans="4:23" x14ac:dyDescent="0.25">
      <c r="D313" s="77" t="s">
        <v>31</v>
      </c>
      <c r="E313" s="77" t="s">
        <v>621</v>
      </c>
      <c r="F313" s="86" t="s">
        <v>976</v>
      </c>
      <c r="G313" s="77" t="s">
        <v>974</v>
      </c>
      <c r="H313" s="77" t="s">
        <v>1771</v>
      </c>
      <c r="I313" s="83">
        <v>463183.4960382111</v>
      </c>
      <c r="J313" s="83">
        <v>802246.94700867846</v>
      </c>
      <c r="K313" s="83">
        <v>82973.64705094455</v>
      </c>
      <c r="L313" s="83">
        <v>40464.629609540265</v>
      </c>
      <c r="M313" s="83">
        <f t="shared" si="32"/>
        <v>546157.14308915567</v>
      </c>
      <c r="N313" s="83">
        <f t="shared" si="32"/>
        <v>842711.57661821868</v>
      </c>
      <c r="O313" s="84">
        <f>INDEX('CHIRP Payment Calc'!AO:AO,MATCH(G:G,'CHIRP Payment Calc'!A:A,0))</f>
        <v>0.28000000000000003</v>
      </c>
      <c r="P313" s="84">
        <f>INDEX('CHIRP Payment Calc'!AN:AN,MATCH(G:G,'CHIRP Payment Calc'!A:A,0))</f>
        <v>0.03</v>
      </c>
      <c r="Q313" s="85">
        <f t="shared" si="33"/>
        <v>178205.34736351014</v>
      </c>
      <c r="R313" s="79">
        <f t="shared" si="34"/>
        <v>10940.928297481914</v>
      </c>
      <c r="S313" s="85">
        <f t="shared" si="35"/>
        <v>137603.58502991949</v>
      </c>
      <c r="T313" s="85">
        <f t="shared" si="36"/>
        <v>24715.554440706892</v>
      </c>
      <c r="U313" s="85">
        <f t="shared" si="37"/>
        <v>25535.711841125041</v>
      </c>
      <c r="V313" s="85">
        <f t="shared" si="38"/>
        <v>1291.424349240647</v>
      </c>
      <c r="W313" s="79">
        <f t="shared" si="39"/>
        <v>189146.27566099205</v>
      </c>
    </row>
    <row r="314" spans="4:23" x14ac:dyDescent="0.25">
      <c r="D314" s="77" t="s">
        <v>31</v>
      </c>
      <c r="E314" s="77" t="s">
        <v>621</v>
      </c>
      <c r="F314" s="86" t="s">
        <v>1030</v>
      </c>
      <c r="G314" s="77" t="s">
        <v>1029</v>
      </c>
      <c r="H314" s="77" t="s">
        <v>1772</v>
      </c>
      <c r="I314" s="83">
        <v>582330.93724369095</v>
      </c>
      <c r="J314" s="83">
        <v>352794.06744026626</v>
      </c>
      <c r="K314" s="83">
        <v>64390.772649438004</v>
      </c>
      <c r="L314" s="83">
        <v>3350.5253353664466</v>
      </c>
      <c r="M314" s="83">
        <f t="shared" si="32"/>
        <v>646721.70989312895</v>
      </c>
      <c r="N314" s="83">
        <f t="shared" si="32"/>
        <v>356144.59277563269</v>
      </c>
      <c r="O314" s="84">
        <f>INDEX('CHIRP Payment Calc'!AO:AO,MATCH(G:G,'CHIRP Payment Calc'!A:A,0))</f>
        <v>0.22</v>
      </c>
      <c r="P314" s="84">
        <f>INDEX('CHIRP Payment Calc'!AN:AN,MATCH(G:G,'CHIRP Payment Calc'!A:A,0))</f>
        <v>0.03</v>
      </c>
      <c r="Q314" s="85">
        <f t="shared" si="33"/>
        <v>152963.11395975735</v>
      </c>
      <c r="R314" s="79">
        <f t="shared" si="34"/>
        <v>9372.2247574718967</v>
      </c>
      <c r="S314" s="85">
        <f t="shared" si="35"/>
        <v>135928.70683672361</v>
      </c>
      <c r="T314" s="85">
        <f t="shared" si="36"/>
        <v>15070.180832847193</v>
      </c>
      <c r="U314" s="85">
        <f t="shared" si="37"/>
        <v>11229.519388019084</v>
      </c>
      <c r="V314" s="85">
        <f t="shared" si="38"/>
        <v>106.93165963935469</v>
      </c>
      <c r="W314" s="79">
        <f t="shared" si="39"/>
        <v>162335.33871722923</v>
      </c>
    </row>
    <row r="315" spans="4:23" x14ac:dyDescent="0.25">
      <c r="D315" s="77" t="s">
        <v>31</v>
      </c>
      <c r="E315" s="77" t="s">
        <v>621</v>
      </c>
      <c r="F315" s="86" t="s">
        <v>1060</v>
      </c>
      <c r="G315" s="77" t="s">
        <v>1059</v>
      </c>
      <c r="H315" s="77" t="s">
        <v>1773</v>
      </c>
      <c r="I315" s="83">
        <v>492402.82628180878</v>
      </c>
      <c r="J315" s="83">
        <v>336513.14920847875</v>
      </c>
      <c r="K315" s="83">
        <v>57702.040476620452</v>
      </c>
      <c r="L315" s="83">
        <v>36560.081728062141</v>
      </c>
      <c r="M315" s="83">
        <f t="shared" si="32"/>
        <v>550104.86675842921</v>
      </c>
      <c r="N315" s="83">
        <f t="shared" si="32"/>
        <v>373073.23093654087</v>
      </c>
      <c r="O315" s="84">
        <f>INDEX('CHIRP Payment Calc'!AO:AO,MATCH(G:G,'CHIRP Payment Calc'!A:A,0))</f>
        <v>0.21</v>
      </c>
      <c r="P315" s="84">
        <f>INDEX('CHIRP Payment Calc'!AN:AN,MATCH(G:G,'CHIRP Payment Calc'!A:A,0))</f>
        <v>0.03</v>
      </c>
      <c r="Q315" s="85">
        <f t="shared" si="33"/>
        <v>126714.21894736635</v>
      </c>
      <c r="R315" s="79">
        <f t="shared" si="34"/>
        <v>7767.8640007731619</v>
      </c>
      <c r="S315" s="85">
        <f t="shared" si="35"/>
        <v>109713.09657207411</v>
      </c>
      <c r="T315" s="85">
        <f t="shared" si="36"/>
        <v>12890.881383074782</v>
      </c>
      <c r="U315" s="85">
        <f t="shared" si="37"/>
        <v>10711.293874009934</v>
      </c>
      <c r="V315" s="85">
        <f t="shared" si="38"/>
        <v>1166.8111189807066</v>
      </c>
      <c r="W315" s="79">
        <f t="shared" si="39"/>
        <v>134482.08294813952</v>
      </c>
    </row>
    <row r="316" spans="4:23" x14ac:dyDescent="0.25">
      <c r="D316" s="77" t="s">
        <v>31</v>
      </c>
      <c r="E316" s="77" t="s">
        <v>621</v>
      </c>
      <c r="F316" s="86" t="s">
        <v>713</v>
      </c>
      <c r="G316" s="77" t="s">
        <v>712</v>
      </c>
      <c r="H316" s="77" t="s">
        <v>1774</v>
      </c>
      <c r="I316" s="83">
        <v>1889181.4052624132</v>
      </c>
      <c r="J316" s="83">
        <v>2629076.9700818835</v>
      </c>
      <c r="K316" s="83">
        <v>495171.88638482348</v>
      </c>
      <c r="L316" s="83">
        <v>1278878.1264617383</v>
      </c>
      <c r="M316" s="83">
        <f t="shared" si="32"/>
        <v>2384353.2916472368</v>
      </c>
      <c r="N316" s="83">
        <f t="shared" si="32"/>
        <v>3907955.0965436217</v>
      </c>
      <c r="O316" s="84">
        <f>INDEX('CHIRP Payment Calc'!AO:AO,MATCH(G:G,'CHIRP Payment Calc'!A:A,0))</f>
        <v>0.25</v>
      </c>
      <c r="P316" s="84">
        <f>INDEX('CHIRP Payment Calc'!AN:AN,MATCH(G:G,'CHIRP Payment Calc'!A:A,0))</f>
        <v>0.03</v>
      </c>
      <c r="Q316" s="85">
        <f t="shared" si="33"/>
        <v>713326.97580811789</v>
      </c>
      <c r="R316" s="79">
        <f t="shared" si="34"/>
        <v>43976.20783441946</v>
      </c>
      <c r="S316" s="85">
        <f t="shared" si="35"/>
        <v>501109.1260643006</v>
      </c>
      <c r="T316" s="85">
        <f t="shared" si="36"/>
        <v>131694.65063426158</v>
      </c>
      <c r="U316" s="85">
        <f t="shared" si="37"/>
        <v>83684.14758881327</v>
      </c>
      <c r="V316" s="85">
        <f t="shared" si="38"/>
        <v>40815.259355161863</v>
      </c>
      <c r="W316" s="79">
        <f t="shared" si="39"/>
        <v>757303.18364253733</v>
      </c>
    </row>
    <row r="317" spans="4:23" x14ac:dyDescent="0.25">
      <c r="D317" s="77" t="s">
        <v>31</v>
      </c>
      <c r="E317" s="77" t="s">
        <v>621</v>
      </c>
      <c r="F317" s="86" t="s">
        <v>884</v>
      </c>
      <c r="G317" s="77" t="s">
        <v>883</v>
      </c>
      <c r="H317" s="77" t="s">
        <v>1775</v>
      </c>
      <c r="I317" s="83">
        <v>658921.00544908282</v>
      </c>
      <c r="J317" s="83">
        <v>1120732.0432497389</v>
      </c>
      <c r="K317" s="83">
        <v>82326.862029099444</v>
      </c>
      <c r="L317" s="83">
        <v>16426.281668423886</v>
      </c>
      <c r="M317" s="83">
        <f t="shared" si="32"/>
        <v>741247.86747818231</v>
      </c>
      <c r="N317" s="83">
        <f t="shared" si="32"/>
        <v>1137158.3249181628</v>
      </c>
      <c r="O317" s="84">
        <f>INDEX('CHIRP Payment Calc'!AO:AO,MATCH(G:G,'CHIRP Payment Calc'!A:A,0))</f>
        <v>0.21</v>
      </c>
      <c r="P317" s="84">
        <f>INDEX('CHIRP Payment Calc'!AN:AN,MATCH(G:G,'CHIRP Payment Calc'!A:A,0))</f>
        <v>0.03</v>
      </c>
      <c r="Q317" s="85">
        <f t="shared" si="33"/>
        <v>189776.80191796317</v>
      </c>
      <c r="R317" s="79">
        <f t="shared" si="34"/>
        <v>11628.071242571608</v>
      </c>
      <c r="S317" s="85">
        <f t="shared" si="35"/>
        <v>146815.29033878766</v>
      </c>
      <c r="T317" s="85">
        <f t="shared" si="36"/>
        <v>18392.171304373282</v>
      </c>
      <c r="U317" s="85">
        <f t="shared" si="37"/>
        <v>35673.168485402821</v>
      </c>
      <c r="V317" s="85">
        <f t="shared" si="38"/>
        <v>524.24303197097504</v>
      </c>
      <c r="W317" s="79">
        <f t="shared" si="39"/>
        <v>201404.87316053474</v>
      </c>
    </row>
    <row r="318" spans="4:23" x14ac:dyDescent="0.25">
      <c r="D318" s="77" t="s">
        <v>31</v>
      </c>
      <c r="E318" s="77" t="s">
        <v>621</v>
      </c>
      <c r="F318" s="86" t="s">
        <v>1205</v>
      </c>
      <c r="G318" s="77" t="s">
        <v>1204</v>
      </c>
      <c r="H318" s="77" t="s">
        <v>1776</v>
      </c>
      <c r="I318" s="83">
        <v>103109.72086487761</v>
      </c>
      <c r="J318" s="83">
        <v>37728.083910697758</v>
      </c>
      <c r="K318" s="83">
        <v>26947.557199710984</v>
      </c>
      <c r="L318" s="83">
        <v>1254.8669174223846</v>
      </c>
      <c r="M318" s="83">
        <f t="shared" si="32"/>
        <v>130057.27806458859</v>
      </c>
      <c r="N318" s="83">
        <f t="shared" si="32"/>
        <v>38982.950828120142</v>
      </c>
      <c r="O318" s="84">
        <f>INDEX('CHIRP Payment Calc'!AO:AO,MATCH(G:G,'CHIRP Payment Calc'!A:A,0))</f>
        <v>0.33999999999999997</v>
      </c>
      <c r="P318" s="84">
        <f>INDEX('CHIRP Payment Calc'!AN:AN,MATCH(G:G,'CHIRP Payment Calc'!A:A,0))</f>
        <v>0.03</v>
      </c>
      <c r="Q318" s="85">
        <f t="shared" si="33"/>
        <v>45388.963066803721</v>
      </c>
      <c r="R318" s="79">
        <f t="shared" si="34"/>
        <v>2795.0482447082818</v>
      </c>
      <c r="S318" s="85">
        <f t="shared" si="35"/>
        <v>37196.079675393514</v>
      </c>
      <c r="T318" s="85">
        <f t="shared" si="36"/>
        <v>9746.9887743635463</v>
      </c>
      <c r="U318" s="85">
        <f t="shared" si="37"/>
        <v>1200.8939175818914</v>
      </c>
      <c r="V318" s="85">
        <f t="shared" si="38"/>
        <v>40.048944173054835</v>
      </c>
      <c r="W318" s="79">
        <f t="shared" si="39"/>
        <v>48184.011311512004</v>
      </c>
    </row>
    <row r="319" spans="4:23" x14ac:dyDescent="0.25">
      <c r="D319" s="77" t="s">
        <v>31</v>
      </c>
      <c r="E319" s="77" t="s">
        <v>621</v>
      </c>
      <c r="F319" s="86" t="s">
        <v>950</v>
      </c>
      <c r="G319" s="77" t="s">
        <v>949</v>
      </c>
      <c r="H319" s="77" t="s">
        <v>1777</v>
      </c>
      <c r="I319" s="83">
        <v>417322.21282251697</v>
      </c>
      <c r="J319" s="83">
        <v>902114.10229845555</v>
      </c>
      <c r="K319" s="83">
        <v>39993.319376856547</v>
      </c>
      <c r="L319" s="83">
        <v>44011.013125289537</v>
      </c>
      <c r="M319" s="83">
        <f t="shared" si="32"/>
        <v>457315.53219937353</v>
      </c>
      <c r="N319" s="83">
        <f t="shared" si="32"/>
        <v>946125.11542374513</v>
      </c>
      <c r="O319" s="84">
        <f>INDEX('CHIRP Payment Calc'!AO:AO,MATCH(G:G,'CHIRP Payment Calc'!A:A,0))</f>
        <v>0.21</v>
      </c>
      <c r="P319" s="84">
        <f>INDEX('CHIRP Payment Calc'!AN:AN,MATCH(G:G,'CHIRP Payment Calc'!A:A,0))</f>
        <v>0.03</v>
      </c>
      <c r="Q319" s="85">
        <f t="shared" si="33"/>
        <v>124420.01522458078</v>
      </c>
      <c r="R319" s="79">
        <f t="shared" si="34"/>
        <v>7618.0361663139438</v>
      </c>
      <c r="S319" s="85">
        <f t="shared" si="35"/>
        <v>92984.259620932164</v>
      </c>
      <c r="T319" s="85">
        <f t="shared" si="36"/>
        <v>8934.677733127528</v>
      </c>
      <c r="U319" s="85">
        <f t="shared" si="37"/>
        <v>28714.507234964101</v>
      </c>
      <c r="V319" s="85">
        <f t="shared" si="38"/>
        <v>1404.6068018709427</v>
      </c>
      <c r="W319" s="79">
        <f t="shared" si="39"/>
        <v>132038.05139089472</v>
      </c>
    </row>
    <row r="320" spans="4:23" x14ac:dyDescent="0.25">
      <c r="D320" s="77" t="s">
        <v>31</v>
      </c>
      <c r="E320" s="77" t="s">
        <v>621</v>
      </c>
      <c r="F320" s="86" t="s">
        <v>1240</v>
      </c>
      <c r="G320" s="77" t="s">
        <v>1239</v>
      </c>
      <c r="H320" s="77" t="s">
        <v>1778</v>
      </c>
      <c r="I320" s="83">
        <v>117180.69436140322</v>
      </c>
      <c r="J320" s="83">
        <v>12020.583663717391</v>
      </c>
      <c r="K320" s="83">
        <v>28074.149935261405</v>
      </c>
      <c r="L320" s="83">
        <v>19702.362427230189</v>
      </c>
      <c r="M320" s="83">
        <f t="shared" si="32"/>
        <v>145254.84429666464</v>
      </c>
      <c r="N320" s="83">
        <f t="shared" si="32"/>
        <v>31722.946090947582</v>
      </c>
      <c r="O320" s="84">
        <f>INDEX('CHIRP Payment Calc'!AO:AO,MATCH(G:G,'CHIRP Payment Calc'!A:A,0))</f>
        <v>0.21</v>
      </c>
      <c r="P320" s="84">
        <f>INDEX('CHIRP Payment Calc'!AN:AN,MATCH(G:G,'CHIRP Payment Calc'!A:A,0))</f>
        <v>0.03</v>
      </c>
      <c r="Q320" s="85">
        <f t="shared" si="33"/>
        <v>31455.205685028002</v>
      </c>
      <c r="R320" s="79">
        <f t="shared" si="34"/>
        <v>1937.3220533594647</v>
      </c>
      <c r="S320" s="85">
        <f t="shared" si="35"/>
        <v>26109.226329861722</v>
      </c>
      <c r="T320" s="85">
        <f t="shared" si="36"/>
        <v>6271.8845600052073</v>
      </c>
      <c r="U320" s="85">
        <f t="shared" si="37"/>
        <v>382.6180476514819</v>
      </c>
      <c r="V320" s="85">
        <f t="shared" si="38"/>
        <v>628.7988008690487</v>
      </c>
      <c r="W320" s="79">
        <f t="shared" si="39"/>
        <v>33392.527738387464</v>
      </c>
    </row>
    <row r="321" spans="4:23" x14ac:dyDescent="0.25">
      <c r="D321" s="77" t="s">
        <v>31</v>
      </c>
      <c r="E321" s="77" t="s">
        <v>621</v>
      </c>
      <c r="F321" s="86" t="s">
        <v>1163</v>
      </c>
      <c r="G321" s="77" t="s">
        <v>1162</v>
      </c>
      <c r="H321" s="77" t="s">
        <v>1779</v>
      </c>
      <c r="I321" s="83">
        <v>269822.19843589904</v>
      </c>
      <c r="J321" s="83">
        <v>31201.198941647992</v>
      </c>
      <c r="K321" s="83">
        <v>104087.57797865354</v>
      </c>
      <c r="L321" s="83">
        <v>21378.870261440399</v>
      </c>
      <c r="M321" s="83">
        <f t="shared" si="32"/>
        <v>373909.77641455259</v>
      </c>
      <c r="N321" s="83">
        <f t="shared" si="32"/>
        <v>52580.069203088395</v>
      </c>
      <c r="O321" s="84">
        <f>INDEX('CHIRP Payment Calc'!AO:AO,MATCH(G:G,'CHIRP Payment Calc'!A:A,0))</f>
        <v>0.21</v>
      </c>
      <c r="P321" s="84">
        <f>INDEX('CHIRP Payment Calc'!AN:AN,MATCH(G:G,'CHIRP Payment Calc'!A:A,0))</f>
        <v>0.03</v>
      </c>
      <c r="Q321" s="85">
        <f t="shared" si="33"/>
        <v>80098.455123148684</v>
      </c>
      <c r="R321" s="79">
        <f t="shared" si="34"/>
        <v>4950.1336340815942</v>
      </c>
      <c r="S321" s="85">
        <f t="shared" si="35"/>
        <v>60119.534930014641</v>
      </c>
      <c r="T321" s="85">
        <f t="shared" si="36"/>
        <v>23253.607846294941</v>
      </c>
      <c r="U321" s="85">
        <f t="shared" si="37"/>
        <v>993.14161087473701</v>
      </c>
      <c r="V321" s="85">
        <f t="shared" si="38"/>
        <v>682.30437004597024</v>
      </c>
      <c r="W321" s="79">
        <f t="shared" si="39"/>
        <v>85048.588757230289</v>
      </c>
    </row>
    <row r="322" spans="4:23" x14ac:dyDescent="0.25">
      <c r="D322" s="77" t="s">
        <v>31</v>
      </c>
      <c r="E322" s="77" t="s">
        <v>621</v>
      </c>
      <c r="F322" s="86" t="s">
        <v>1114</v>
      </c>
      <c r="G322" s="77" t="s">
        <v>1113</v>
      </c>
      <c r="H322" s="77" t="s">
        <v>1780</v>
      </c>
      <c r="I322" s="83">
        <v>138007.65222128996</v>
      </c>
      <c r="J322" s="83">
        <v>7469.2662314495392</v>
      </c>
      <c r="K322" s="83">
        <v>208668.328572478</v>
      </c>
      <c r="L322" s="83">
        <v>19657.889229614229</v>
      </c>
      <c r="M322" s="83">
        <f t="shared" si="32"/>
        <v>346675.98079376796</v>
      </c>
      <c r="N322" s="83">
        <f t="shared" si="32"/>
        <v>27127.155461063769</v>
      </c>
      <c r="O322" s="84">
        <f>INDEX('CHIRP Payment Calc'!AO:AO,MATCH(G:G,'CHIRP Payment Calc'!A:A,0))</f>
        <v>0.21</v>
      </c>
      <c r="P322" s="84">
        <f>INDEX('CHIRP Payment Calc'!AN:AN,MATCH(G:G,'CHIRP Payment Calc'!A:A,0))</f>
        <v>0.03</v>
      </c>
      <c r="Q322" s="85">
        <f t="shared" si="33"/>
        <v>73615.770630523184</v>
      </c>
      <c r="R322" s="79">
        <f t="shared" si="34"/>
        <v>4616.4655079547947</v>
      </c>
      <c r="S322" s="85">
        <f t="shared" si="35"/>
        <v>30749.715614292723</v>
      </c>
      <c r="T322" s="85">
        <f t="shared" si="36"/>
        <v>46617.392553425932</v>
      </c>
      <c r="U322" s="85">
        <f t="shared" si="37"/>
        <v>237.74852726099326</v>
      </c>
      <c r="V322" s="85">
        <f t="shared" si="38"/>
        <v>627.3794434983264</v>
      </c>
      <c r="W322" s="79">
        <f t="shared" si="39"/>
        <v>78232.23613847798</v>
      </c>
    </row>
    <row r="323" spans="4:23" x14ac:dyDescent="0.25">
      <c r="D323" s="77" t="s">
        <v>31</v>
      </c>
      <c r="E323" s="77" t="s">
        <v>621</v>
      </c>
      <c r="F323" s="86" t="s">
        <v>1075</v>
      </c>
      <c r="G323" s="77" t="s">
        <v>1074</v>
      </c>
      <c r="H323" s="77" t="s">
        <v>1781</v>
      </c>
      <c r="I323" s="83">
        <v>464219.67762493069</v>
      </c>
      <c r="J323" s="83">
        <v>58045.655545647314</v>
      </c>
      <c r="K323" s="83">
        <v>206077.82511634723</v>
      </c>
      <c r="L323" s="83">
        <v>65618.686591242324</v>
      </c>
      <c r="M323" s="83">
        <f t="shared" si="32"/>
        <v>670297.50274127792</v>
      </c>
      <c r="N323" s="83">
        <f t="shared" si="32"/>
        <v>123664.34213688964</v>
      </c>
      <c r="O323" s="84">
        <f>INDEX('CHIRP Payment Calc'!AO:AO,MATCH(G:G,'CHIRP Payment Calc'!A:A,0))</f>
        <v>0.4</v>
      </c>
      <c r="P323" s="84">
        <f>INDEX('CHIRP Payment Calc'!AN:AN,MATCH(G:G,'CHIRP Payment Calc'!A:A,0))</f>
        <v>0.03</v>
      </c>
      <c r="Q323" s="85">
        <f t="shared" si="33"/>
        <v>271828.93136061786</v>
      </c>
      <c r="R323" s="79">
        <f t="shared" si="34"/>
        <v>16821.889459509101</v>
      </c>
      <c r="S323" s="85">
        <f t="shared" si="35"/>
        <v>197016.30880633663</v>
      </c>
      <c r="T323" s="85">
        <f t="shared" si="36"/>
        <v>87692.691538871164</v>
      </c>
      <c r="U323" s="85">
        <f t="shared" si="37"/>
        <v>1847.6070730710019</v>
      </c>
      <c r="V323" s="85">
        <f t="shared" si="38"/>
        <v>2094.2134018481593</v>
      </c>
      <c r="W323" s="79">
        <f t="shared" si="39"/>
        <v>288650.82082012697</v>
      </c>
    </row>
    <row r="324" spans="4:23" x14ac:dyDescent="0.25">
      <c r="D324" s="77" t="s">
        <v>31</v>
      </c>
      <c r="E324" s="77" t="s">
        <v>621</v>
      </c>
      <c r="F324" s="86" t="s">
        <v>1292</v>
      </c>
      <c r="G324" s="77" t="s">
        <v>1291</v>
      </c>
      <c r="H324" s="77" t="s">
        <v>1782</v>
      </c>
      <c r="I324" s="83">
        <v>0</v>
      </c>
      <c r="J324" s="83">
        <v>57316.705062390494</v>
      </c>
      <c r="K324" s="83">
        <v>2292.9300238021337</v>
      </c>
      <c r="L324" s="83">
        <v>6375.2314923204276</v>
      </c>
      <c r="M324" s="83">
        <f t="shared" si="32"/>
        <v>2292.9300238021337</v>
      </c>
      <c r="N324" s="83">
        <f t="shared" si="32"/>
        <v>63691.936554710919</v>
      </c>
      <c r="O324" s="84">
        <f>INDEX('CHIRP Payment Calc'!AO:AO,MATCH(G:G,'CHIRP Payment Calc'!A:A,0))</f>
        <v>1.63</v>
      </c>
      <c r="P324" s="84">
        <f>INDEX('CHIRP Payment Calc'!AN:AN,MATCH(G:G,'CHIRP Payment Calc'!A:A,0))</f>
        <v>0.03</v>
      </c>
      <c r="Q324" s="85">
        <f t="shared" si="33"/>
        <v>5648.2340354388052</v>
      </c>
      <c r="R324" s="79">
        <f t="shared" si="34"/>
        <v>355.67343735468728</v>
      </c>
      <c r="S324" s="85">
        <f t="shared" si="35"/>
        <v>0</v>
      </c>
      <c r="T324" s="85">
        <f t="shared" si="36"/>
        <v>3976.0382327632747</v>
      </c>
      <c r="U324" s="85">
        <f t="shared" si="37"/>
        <v>1824.4044051689282</v>
      </c>
      <c r="V324" s="85">
        <f t="shared" si="38"/>
        <v>203.46483486129026</v>
      </c>
      <c r="W324" s="79">
        <f t="shared" si="39"/>
        <v>6003.9074727934931</v>
      </c>
    </row>
    <row r="325" spans="4:23" x14ac:dyDescent="0.25">
      <c r="D325" s="77" t="s">
        <v>31</v>
      </c>
      <c r="E325" s="77" t="s">
        <v>621</v>
      </c>
      <c r="F325" s="86" t="s">
        <v>810</v>
      </c>
      <c r="G325" s="77" t="s">
        <v>809</v>
      </c>
      <c r="H325" s="77" t="s">
        <v>1783</v>
      </c>
      <c r="I325" s="83">
        <v>824363.31133109902</v>
      </c>
      <c r="J325" s="83">
        <v>1596911.2205227287</v>
      </c>
      <c r="K325" s="83">
        <v>263178.76480578881</v>
      </c>
      <c r="L325" s="83">
        <v>342545.04489833961</v>
      </c>
      <c r="M325" s="83">
        <f t="shared" si="32"/>
        <v>1087542.0761368878</v>
      </c>
      <c r="N325" s="83">
        <f t="shared" si="32"/>
        <v>1939456.2654210683</v>
      </c>
      <c r="O325" s="84">
        <f>INDEX('CHIRP Payment Calc'!AO:AO,MATCH(G:G,'CHIRP Payment Calc'!A:A,0))</f>
        <v>0.22999999999999998</v>
      </c>
      <c r="P325" s="84">
        <f>INDEX('CHIRP Payment Calc'!AN:AN,MATCH(G:G,'CHIRP Payment Calc'!A:A,0))</f>
        <v>0.03</v>
      </c>
      <c r="Q325" s="85">
        <f t="shared" si="33"/>
        <v>308318.36547411617</v>
      </c>
      <c r="R325" s="79">
        <f t="shared" si="34"/>
        <v>19009.680367974135</v>
      </c>
      <c r="S325" s="85">
        <f t="shared" si="35"/>
        <v>201170.88764578541</v>
      </c>
      <c r="T325" s="85">
        <f t="shared" si="36"/>
        <v>64394.804154607904</v>
      </c>
      <c r="U325" s="85">
        <f t="shared" si="37"/>
        <v>50830.065374728765</v>
      </c>
      <c r="V325" s="85">
        <f t="shared" si="38"/>
        <v>10932.288666968285</v>
      </c>
      <c r="W325" s="79">
        <f t="shared" si="39"/>
        <v>327328.04584209033</v>
      </c>
    </row>
    <row r="326" spans="4:23" x14ac:dyDescent="0.25">
      <c r="D326" s="77" t="s">
        <v>31</v>
      </c>
      <c r="E326" s="77" t="s">
        <v>621</v>
      </c>
      <c r="F326" s="86" t="s">
        <v>1196</v>
      </c>
      <c r="G326" s="77" t="s">
        <v>1195</v>
      </c>
      <c r="H326" s="77" t="s">
        <v>1784</v>
      </c>
      <c r="I326" s="83">
        <v>177079.35898606616</v>
      </c>
      <c r="J326" s="83">
        <v>14459.514702657269</v>
      </c>
      <c r="K326" s="83">
        <v>6948.4421947744677</v>
      </c>
      <c r="L326" s="83">
        <v>0</v>
      </c>
      <c r="M326" s="83">
        <f t="shared" ref="M326:N389" si="40">I326+K326</f>
        <v>184027.80118084062</v>
      </c>
      <c r="N326" s="83">
        <f t="shared" si="40"/>
        <v>14459.514702657269</v>
      </c>
      <c r="O326" s="84">
        <f>INDEX('CHIRP Payment Calc'!AO:AO,MATCH(G:G,'CHIRP Payment Calc'!A:A,0))</f>
        <v>0.36</v>
      </c>
      <c r="P326" s="84">
        <f>INDEX('CHIRP Payment Calc'!AN:AN,MATCH(G:G,'CHIRP Payment Calc'!A:A,0))</f>
        <v>0.03</v>
      </c>
      <c r="Q326" s="85">
        <f t="shared" ref="Q326:Q389" si="41">M326*O326+N326*P326</f>
        <v>66683.793866182328</v>
      </c>
      <c r="R326" s="79">
        <f t="shared" ref="R326:R389" si="42">(S326+U326)*$B$10+(T326+V326)*$B$11</f>
        <v>4075.3007014419022</v>
      </c>
      <c r="S326" s="85">
        <f t="shared" ref="S326:S389" si="43">I326/(1-$B$10)*O326</f>
        <v>67637.739241362142</v>
      </c>
      <c r="T326" s="85">
        <f t="shared" ref="T326:T389" si="44">K326/(1-$B$11)*O326</f>
        <v>2661.1055214029875</v>
      </c>
      <c r="U326" s="85">
        <f t="shared" ref="U326:U389" si="45">J326/(1-$B$10)*P326</f>
        <v>460.24980485911726</v>
      </c>
      <c r="V326" s="85">
        <f t="shared" ref="V326:V389" si="46">L326/(1-$B$11)*P326</f>
        <v>0</v>
      </c>
      <c r="W326" s="79">
        <f t="shared" ref="W326:W389" si="47">SUM(S326:V326)</f>
        <v>70759.094567624255</v>
      </c>
    </row>
    <row r="327" spans="4:23" x14ac:dyDescent="0.25">
      <c r="D327" s="77" t="s">
        <v>31</v>
      </c>
      <c r="E327" s="77" t="s">
        <v>702</v>
      </c>
      <c r="F327" s="86" t="s">
        <v>700</v>
      </c>
      <c r="G327" s="77" t="s">
        <v>699</v>
      </c>
      <c r="H327" s="77" t="s">
        <v>1785</v>
      </c>
      <c r="I327" s="83">
        <v>0</v>
      </c>
      <c r="J327" s="83">
        <v>719050.96623471112</v>
      </c>
      <c r="K327" s="83">
        <v>0</v>
      </c>
      <c r="L327" s="83">
        <v>0</v>
      </c>
      <c r="M327" s="83">
        <f t="shared" si="40"/>
        <v>0</v>
      </c>
      <c r="N327" s="83">
        <f t="shared" si="40"/>
        <v>719050.96623471112</v>
      </c>
      <c r="O327" s="84">
        <f>INDEX('CHIRP Payment Calc'!AO:AO,MATCH(G:G,'CHIRP Payment Calc'!A:A,0))</f>
        <v>0</v>
      </c>
      <c r="P327" s="84">
        <f>INDEX('CHIRP Payment Calc'!AN:AN,MATCH(G:G,'CHIRP Payment Calc'!A:A,0))</f>
        <v>1.1100000000000001</v>
      </c>
      <c r="Q327" s="85">
        <f t="shared" si="41"/>
        <v>798146.57252052939</v>
      </c>
      <c r="R327" s="79">
        <f t="shared" si="42"/>
        <v>48693.292222737873</v>
      </c>
      <c r="S327" s="85">
        <f t="shared" si="43"/>
        <v>0</v>
      </c>
      <c r="T327" s="85">
        <f t="shared" si="44"/>
        <v>0</v>
      </c>
      <c r="U327" s="85">
        <f t="shared" si="45"/>
        <v>846839.8647432673</v>
      </c>
      <c r="V327" s="85">
        <f t="shared" si="46"/>
        <v>0</v>
      </c>
      <c r="W327" s="79">
        <f t="shared" si="47"/>
        <v>846839.8647432673</v>
      </c>
    </row>
    <row r="328" spans="4:23" x14ac:dyDescent="0.25">
      <c r="D328" s="77" t="s">
        <v>31</v>
      </c>
      <c r="E328" s="77" t="s">
        <v>702</v>
      </c>
      <c r="F328" s="86" t="s">
        <v>1386</v>
      </c>
      <c r="G328" s="77" t="s">
        <v>1385</v>
      </c>
      <c r="H328" s="77" t="s">
        <v>1786</v>
      </c>
      <c r="I328" s="83">
        <v>0</v>
      </c>
      <c r="J328" s="83">
        <v>0</v>
      </c>
      <c r="K328" s="83">
        <v>0</v>
      </c>
      <c r="L328" s="83">
        <v>0</v>
      </c>
      <c r="M328" s="83">
        <f t="shared" si="40"/>
        <v>0</v>
      </c>
      <c r="N328" s="83">
        <f t="shared" si="40"/>
        <v>0</v>
      </c>
      <c r="O328" s="84">
        <f>INDEX('CHIRP Payment Calc'!AO:AO,MATCH(G:G,'CHIRP Payment Calc'!A:A,0))</f>
        <v>0</v>
      </c>
      <c r="P328" s="84">
        <f>INDEX('CHIRP Payment Calc'!AN:AN,MATCH(G:G,'CHIRP Payment Calc'!A:A,0))</f>
        <v>1.1100000000000001</v>
      </c>
      <c r="Q328" s="85">
        <f t="shared" si="41"/>
        <v>0</v>
      </c>
      <c r="R328" s="79">
        <f t="shared" si="42"/>
        <v>0</v>
      </c>
      <c r="S328" s="85">
        <f t="shared" si="43"/>
        <v>0</v>
      </c>
      <c r="T328" s="85">
        <f t="shared" si="44"/>
        <v>0</v>
      </c>
      <c r="U328" s="85">
        <f t="shared" si="45"/>
        <v>0</v>
      </c>
      <c r="V328" s="85">
        <f t="shared" si="46"/>
        <v>0</v>
      </c>
      <c r="W328" s="79">
        <f t="shared" si="47"/>
        <v>0</v>
      </c>
    </row>
    <row r="329" spans="4:23" x14ac:dyDescent="0.25">
      <c r="D329" s="77" t="s">
        <v>31</v>
      </c>
      <c r="E329" s="77" t="s">
        <v>702</v>
      </c>
      <c r="F329" s="86" t="s">
        <v>865</v>
      </c>
      <c r="G329" s="77" t="s">
        <v>864</v>
      </c>
      <c r="H329" s="77" t="s">
        <v>1787</v>
      </c>
      <c r="I329" s="83">
        <v>0</v>
      </c>
      <c r="J329" s="83">
        <v>197291.20637768638</v>
      </c>
      <c r="K329" s="83">
        <v>0</v>
      </c>
      <c r="L329" s="83">
        <v>0</v>
      </c>
      <c r="M329" s="83">
        <f t="shared" si="40"/>
        <v>0</v>
      </c>
      <c r="N329" s="83">
        <f t="shared" si="40"/>
        <v>197291.20637768638</v>
      </c>
      <c r="O329" s="84">
        <f>INDEX('CHIRP Payment Calc'!AO:AO,MATCH(G:G,'CHIRP Payment Calc'!A:A,0))</f>
        <v>0</v>
      </c>
      <c r="P329" s="84">
        <f>INDEX('CHIRP Payment Calc'!AN:AN,MATCH(G:G,'CHIRP Payment Calc'!A:A,0))</f>
        <v>1.1100000000000001</v>
      </c>
      <c r="Q329" s="85">
        <f t="shared" si="41"/>
        <v>218993.23907923189</v>
      </c>
      <c r="R329" s="79">
        <f t="shared" si="42"/>
        <v>13360.330235603009</v>
      </c>
      <c r="S329" s="85">
        <f t="shared" si="43"/>
        <v>0</v>
      </c>
      <c r="T329" s="85">
        <f t="shared" si="44"/>
        <v>0</v>
      </c>
      <c r="U329" s="85">
        <f t="shared" si="45"/>
        <v>232353.56931483492</v>
      </c>
      <c r="V329" s="85">
        <f t="shared" si="46"/>
        <v>0</v>
      </c>
      <c r="W329" s="79">
        <f t="shared" si="47"/>
        <v>232353.56931483492</v>
      </c>
    </row>
    <row r="330" spans="4:23" x14ac:dyDescent="0.25">
      <c r="D330" s="77" t="s">
        <v>31</v>
      </c>
      <c r="E330" s="77" t="s">
        <v>702</v>
      </c>
      <c r="F330" s="86" t="s">
        <v>1383</v>
      </c>
      <c r="G330" s="77" t="s">
        <v>1382</v>
      </c>
      <c r="H330" s="77" t="s">
        <v>1788</v>
      </c>
      <c r="I330" s="83">
        <v>0</v>
      </c>
      <c r="J330" s="83">
        <v>0</v>
      </c>
      <c r="K330" s="83">
        <v>0</v>
      </c>
      <c r="L330" s="83">
        <v>0</v>
      </c>
      <c r="M330" s="83">
        <f t="shared" si="40"/>
        <v>0</v>
      </c>
      <c r="N330" s="83">
        <f t="shared" si="40"/>
        <v>0</v>
      </c>
      <c r="O330" s="84">
        <f>INDEX('CHIRP Payment Calc'!AO:AO,MATCH(G:G,'CHIRP Payment Calc'!A:A,0))</f>
        <v>0</v>
      </c>
      <c r="P330" s="84">
        <f>INDEX('CHIRP Payment Calc'!AN:AN,MATCH(G:G,'CHIRP Payment Calc'!A:A,0))</f>
        <v>1.1100000000000001</v>
      </c>
      <c r="Q330" s="85">
        <f t="shared" si="41"/>
        <v>0</v>
      </c>
      <c r="R330" s="79">
        <f t="shared" si="42"/>
        <v>0</v>
      </c>
      <c r="S330" s="85">
        <f t="shared" si="43"/>
        <v>0</v>
      </c>
      <c r="T330" s="85">
        <f t="shared" si="44"/>
        <v>0</v>
      </c>
      <c r="U330" s="85">
        <f t="shared" si="45"/>
        <v>0</v>
      </c>
      <c r="V330" s="85">
        <f t="shared" si="46"/>
        <v>0</v>
      </c>
      <c r="W330" s="79">
        <f t="shared" si="47"/>
        <v>0</v>
      </c>
    </row>
    <row r="331" spans="4:23" x14ac:dyDescent="0.25">
      <c r="D331" s="77" t="s">
        <v>31</v>
      </c>
      <c r="E331" s="77" t="s">
        <v>162</v>
      </c>
      <c r="F331" s="86" t="s">
        <v>303</v>
      </c>
      <c r="G331" s="77" t="s">
        <v>302</v>
      </c>
      <c r="H331" s="77" t="s">
        <v>1789</v>
      </c>
      <c r="I331" s="83">
        <v>3085456.5918214866</v>
      </c>
      <c r="J331" s="83">
        <v>5759431.1220827997</v>
      </c>
      <c r="K331" s="83">
        <v>1526459.6039311099</v>
      </c>
      <c r="L331" s="83">
        <v>5582062.5613405267</v>
      </c>
      <c r="M331" s="83">
        <f t="shared" si="40"/>
        <v>4611916.1957525965</v>
      </c>
      <c r="N331" s="83">
        <f t="shared" si="40"/>
        <v>11341493.683423325</v>
      </c>
      <c r="O331" s="84">
        <f>INDEX('CHIRP Payment Calc'!AO:AO,MATCH(G:G,'CHIRP Payment Calc'!A:A,0))</f>
        <v>2.57</v>
      </c>
      <c r="P331" s="84">
        <f>INDEX('CHIRP Payment Calc'!AN:AN,MATCH(G:G,'CHIRP Payment Calc'!A:A,0))</f>
        <v>1.8199999999999998</v>
      </c>
      <c r="Q331" s="85">
        <f t="shared" si="41"/>
        <v>32494143.126914624</v>
      </c>
      <c r="R331" s="79">
        <f t="shared" si="42"/>
        <v>2022139.3121723486</v>
      </c>
      <c r="S331" s="85">
        <f t="shared" si="43"/>
        <v>8413393.5713328589</v>
      </c>
      <c r="T331" s="85">
        <f t="shared" si="44"/>
        <v>4173405.512875481</v>
      </c>
      <c r="U331" s="85">
        <f t="shared" si="45"/>
        <v>11121660.097815059</v>
      </c>
      <c r="V331" s="85">
        <f t="shared" si="46"/>
        <v>10807823.257063573</v>
      </c>
      <c r="W331" s="79">
        <f t="shared" si="47"/>
        <v>34516282.439086974</v>
      </c>
    </row>
    <row r="332" spans="4:23" x14ac:dyDescent="0.25">
      <c r="D332" s="77" t="s">
        <v>31</v>
      </c>
      <c r="E332" s="77" t="s">
        <v>162</v>
      </c>
      <c r="F332" s="86" t="s">
        <v>429</v>
      </c>
      <c r="G332" s="77" t="s">
        <v>428</v>
      </c>
      <c r="H332" s="77" t="s">
        <v>1790</v>
      </c>
      <c r="I332" s="83">
        <v>3468385.2854623287</v>
      </c>
      <c r="J332" s="83">
        <v>4426002.4598321468</v>
      </c>
      <c r="K332" s="83">
        <v>673806.64386386226</v>
      </c>
      <c r="L332" s="83">
        <v>1611501.3421818826</v>
      </c>
      <c r="M332" s="83">
        <f t="shared" si="40"/>
        <v>4142191.9293261911</v>
      </c>
      <c r="N332" s="83">
        <f t="shared" si="40"/>
        <v>6037503.8020140296</v>
      </c>
      <c r="O332" s="84">
        <f>INDEX('CHIRP Payment Calc'!AO:AO,MATCH(G:G,'CHIRP Payment Calc'!A:A,0))</f>
        <v>1.02</v>
      </c>
      <c r="P332" s="84">
        <f>INDEX('CHIRP Payment Calc'!AN:AN,MATCH(G:G,'CHIRP Payment Calc'!A:A,0))</f>
        <v>0.4</v>
      </c>
      <c r="Q332" s="85">
        <f t="shared" si="41"/>
        <v>6640037.288718326</v>
      </c>
      <c r="R332" s="79">
        <f t="shared" si="42"/>
        <v>408853.46096197335</v>
      </c>
      <c r="S332" s="85">
        <f t="shared" si="43"/>
        <v>3753584.0755136078</v>
      </c>
      <c r="T332" s="85">
        <f t="shared" si="44"/>
        <v>731151.89015014842</v>
      </c>
      <c r="U332" s="85">
        <f t="shared" si="45"/>
        <v>1878409.5320242532</v>
      </c>
      <c r="V332" s="85">
        <f t="shared" si="46"/>
        <v>685745.25199229049</v>
      </c>
      <c r="W332" s="79">
        <f t="shared" si="47"/>
        <v>7048890.7496803002</v>
      </c>
    </row>
    <row r="333" spans="4:23" x14ac:dyDescent="0.25">
      <c r="D333" s="77" t="s">
        <v>31</v>
      </c>
      <c r="E333" s="77" t="s">
        <v>162</v>
      </c>
      <c r="F333" s="86" t="s">
        <v>1428</v>
      </c>
      <c r="G333" s="77" t="s">
        <v>1427</v>
      </c>
      <c r="H333" s="77" t="s">
        <v>1791</v>
      </c>
      <c r="I333" s="83">
        <v>4644594.0331234103</v>
      </c>
      <c r="J333" s="83">
        <v>7993169.9832519749</v>
      </c>
      <c r="K333" s="83">
        <v>2897056.362449009</v>
      </c>
      <c r="L333" s="83">
        <v>4521382.5710959556</v>
      </c>
      <c r="M333" s="83">
        <f t="shared" si="40"/>
        <v>7541650.3955724193</v>
      </c>
      <c r="N333" s="83">
        <f t="shared" si="40"/>
        <v>12514552.55434793</v>
      </c>
      <c r="O333" s="84">
        <f>INDEX('CHIRP Payment Calc'!AO:AO,MATCH(G:G,'CHIRP Payment Calc'!A:A,0))</f>
        <v>0.93</v>
      </c>
      <c r="P333" s="84">
        <f>INDEX('CHIRP Payment Calc'!AN:AN,MATCH(G:G,'CHIRP Payment Calc'!A:A,0))</f>
        <v>1.5499999999999998</v>
      </c>
      <c r="Q333" s="85">
        <f t="shared" si="41"/>
        <v>26411291.327121638</v>
      </c>
      <c r="R333" s="79">
        <f t="shared" si="42"/>
        <v>1638677.4758582488</v>
      </c>
      <c r="S333" s="85">
        <f t="shared" si="43"/>
        <v>4582994.6427636836</v>
      </c>
      <c r="T333" s="85">
        <f t="shared" si="44"/>
        <v>2866236.6139123179</v>
      </c>
      <c r="U333" s="85">
        <f t="shared" si="45"/>
        <v>13145266.285454175</v>
      </c>
      <c r="V333" s="85">
        <f t="shared" si="46"/>
        <v>7455471.2608497133</v>
      </c>
      <c r="W333" s="79">
        <f t="shared" si="47"/>
        <v>28049968.80297989</v>
      </c>
    </row>
    <row r="334" spans="4:23" x14ac:dyDescent="0.25">
      <c r="D334" s="77" t="s">
        <v>31</v>
      </c>
      <c r="E334" s="77" t="s">
        <v>162</v>
      </c>
      <c r="F334" s="86" t="s">
        <v>816</v>
      </c>
      <c r="G334" s="77" t="s">
        <v>815</v>
      </c>
      <c r="H334" s="77" t="s">
        <v>1792</v>
      </c>
      <c r="I334" s="83">
        <v>0</v>
      </c>
      <c r="J334" s="83">
        <v>127236.03500159929</v>
      </c>
      <c r="K334" s="83">
        <v>0</v>
      </c>
      <c r="L334" s="83">
        <v>594402.49775665847</v>
      </c>
      <c r="M334" s="83">
        <f t="shared" si="40"/>
        <v>0</v>
      </c>
      <c r="N334" s="83">
        <f t="shared" si="40"/>
        <v>721638.53275825782</v>
      </c>
      <c r="O334" s="84">
        <f>INDEX('CHIRP Payment Calc'!AO:AO,MATCH(G:G,'CHIRP Payment Calc'!A:A,0))</f>
        <v>0.93</v>
      </c>
      <c r="P334" s="84">
        <f>INDEX('CHIRP Payment Calc'!AN:AN,MATCH(G:G,'CHIRP Payment Calc'!A:A,0))</f>
        <v>0.4</v>
      </c>
      <c r="Q334" s="85">
        <f t="shared" si="41"/>
        <v>288655.41310330312</v>
      </c>
      <c r="R334" s="79">
        <f t="shared" si="42"/>
        <v>18281.198234652285</v>
      </c>
      <c r="S334" s="85">
        <f t="shared" si="43"/>
        <v>0</v>
      </c>
      <c r="T334" s="85">
        <f t="shared" si="44"/>
        <v>0</v>
      </c>
      <c r="U334" s="85">
        <f t="shared" si="45"/>
        <v>53999.378250015609</v>
      </c>
      <c r="V334" s="85">
        <f t="shared" si="46"/>
        <v>252937.23308793979</v>
      </c>
      <c r="W334" s="79">
        <f t="shared" si="47"/>
        <v>306936.6113379554</v>
      </c>
    </row>
    <row r="335" spans="4:23" x14ac:dyDescent="0.25">
      <c r="D335" s="77" t="s">
        <v>31</v>
      </c>
      <c r="E335" s="77" t="s">
        <v>162</v>
      </c>
      <c r="F335" s="82" t="s">
        <v>1353</v>
      </c>
      <c r="G335" s="77" t="s">
        <v>1352</v>
      </c>
      <c r="H335" s="77" t="s">
        <v>1793</v>
      </c>
      <c r="I335" s="83">
        <v>0</v>
      </c>
      <c r="J335" s="83">
        <v>0</v>
      </c>
      <c r="K335" s="83">
        <v>0</v>
      </c>
      <c r="L335" s="83">
        <v>0</v>
      </c>
      <c r="M335" s="83">
        <f t="shared" si="40"/>
        <v>0</v>
      </c>
      <c r="N335" s="83">
        <f t="shared" si="40"/>
        <v>0</v>
      </c>
      <c r="O335" s="84">
        <f>INDEX('CHIRP Payment Calc'!AO:AO,MATCH(G:G,'CHIRP Payment Calc'!A:A,0))</f>
        <v>0.93</v>
      </c>
      <c r="P335" s="84">
        <f>INDEX('CHIRP Payment Calc'!AN:AN,MATCH(G:G,'CHIRP Payment Calc'!A:A,0))</f>
        <v>0.4</v>
      </c>
      <c r="Q335" s="85">
        <f t="shared" si="41"/>
        <v>0</v>
      </c>
      <c r="R335" s="79">
        <f t="shared" si="42"/>
        <v>0</v>
      </c>
      <c r="S335" s="85">
        <f t="shared" si="43"/>
        <v>0</v>
      </c>
      <c r="T335" s="85">
        <f t="shared" si="44"/>
        <v>0</v>
      </c>
      <c r="U335" s="85">
        <f t="shared" si="45"/>
        <v>0</v>
      </c>
      <c r="V335" s="85">
        <f t="shared" si="46"/>
        <v>0</v>
      </c>
      <c r="W335" s="79">
        <f t="shared" si="47"/>
        <v>0</v>
      </c>
    </row>
    <row r="336" spans="4:23" x14ac:dyDescent="0.25">
      <c r="D336" s="77" t="s">
        <v>31</v>
      </c>
      <c r="E336" s="77" t="s">
        <v>162</v>
      </c>
      <c r="F336" s="82" t="s">
        <v>357</v>
      </c>
      <c r="G336" s="77" t="s">
        <v>356</v>
      </c>
      <c r="H336" s="77" t="s">
        <v>1794</v>
      </c>
      <c r="I336" s="83">
        <v>2866353.8571994756</v>
      </c>
      <c r="J336" s="83">
        <v>7221098.398287829</v>
      </c>
      <c r="K336" s="83">
        <v>1192766.8832033002</v>
      </c>
      <c r="L336" s="83">
        <v>2668134.25992028</v>
      </c>
      <c r="M336" s="83">
        <f t="shared" si="40"/>
        <v>4059120.7404027758</v>
      </c>
      <c r="N336" s="83">
        <f t="shared" si="40"/>
        <v>9889232.6582081094</v>
      </c>
      <c r="O336" s="84">
        <f>INDEX('CHIRP Payment Calc'!AO:AO,MATCH(G:G,'CHIRP Payment Calc'!A:A,0))</f>
        <v>0.95000000000000007</v>
      </c>
      <c r="P336" s="84">
        <f>INDEX('CHIRP Payment Calc'!AN:AN,MATCH(G:G,'CHIRP Payment Calc'!A:A,0))</f>
        <v>0.76</v>
      </c>
      <c r="Q336" s="85">
        <f t="shared" si="41"/>
        <v>11371981.523620801</v>
      </c>
      <c r="R336" s="79">
        <f t="shared" si="42"/>
        <v>702700.917425544</v>
      </c>
      <c r="S336" s="85">
        <f t="shared" si="43"/>
        <v>2889163.0390870045</v>
      </c>
      <c r="T336" s="85">
        <f t="shared" si="44"/>
        <v>1205455.8925990802</v>
      </c>
      <c r="U336" s="85">
        <f t="shared" si="45"/>
        <v>5822848.5758076925</v>
      </c>
      <c r="V336" s="85">
        <f t="shared" si="46"/>
        <v>2157214.9335525669</v>
      </c>
      <c r="W336" s="79">
        <f t="shared" si="47"/>
        <v>12074682.441046344</v>
      </c>
    </row>
    <row r="337" spans="4:23" x14ac:dyDescent="0.25">
      <c r="D337" s="77" t="s">
        <v>31</v>
      </c>
      <c r="E337" s="77" t="s">
        <v>162</v>
      </c>
      <c r="F337" s="82" t="s">
        <v>378</v>
      </c>
      <c r="G337" s="77" t="s">
        <v>377</v>
      </c>
      <c r="H337" s="77" t="s">
        <v>1795</v>
      </c>
      <c r="I337" s="83">
        <v>1514237.5166307071</v>
      </c>
      <c r="J337" s="83">
        <v>8699844.6915513352</v>
      </c>
      <c r="K337" s="83">
        <v>228476.11670778433</v>
      </c>
      <c r="L337" s="83">
        <v>565520.28642989066</v>
      </c>
      <c r="M337" s="83">
        <f t="shared" si="40"/>
        <v>1742713.6333384914</v>
      </c>
      <c r="N337" s="83">
        <f t="shared" si="40"/>
        <v>9265364.9779812265</v>
      </c>
      <c r="O337" s="84">
        <f>INDEX('CHIRP Payment Calc'!AO:AO,MATCH(G:G,'CHIRP Payment Calc'!A:A,0))</f>
        <v>1.79</v>
      </c>
      <c r="P337" s="84">
        <f>INDEX('CHIRP Payment Calc'!AN:AN,MATCH(G:G,'CHIRP Payment Calc'!A:A,0))</f>
        <v>1.92</v>
      </c>
      <c r="Q337" s="85">
        <f t="shared" si="41"/>
        <v>20908958.161399852</v>
      </c>
      <c r="R337" s="79">
        <f t="shared" si="42"/>
        <v>1279830.8218531436</v>
      </c>
      <c r="S337" s="85">
        <f t="shared" si="43"/>
        <v>2875846.3180572581</v>
      </c>
      <c r="T337" s="85">
        <f t="shared" si="44"/>
        <v>435076.86053929146</v>
      </c>
      <c r="U337" s="85">
        <f t="shared" si="45"/>
        <v>17722760.538757093</v>
      </c>
      <c r="V337" s="85">
        <f t="shared" si="46"/>
        <v>1155105.2658993511</v>
      </c>
      <c r="W337" s="79">
        <f t="shared" si="47"/>
        <v>22188788.983252995</v>
      </c>
    </row>
    <row r="338" spans="4:23" x14ac:dyDescent="0.25">
      <c r="D338" s="77" t="s">
        <v>31</v>
      </c>
      <c r="E338" s="77" t="s">
        <v>162</v>
      </c>
      <c r="F338" s="82" t="s">
        <v>774</v>
      </c>
      <c r="G338" s="77" t="s">
        <v>773</v>
      </c>
      <c r="H338" s="77" t="s">
        <v>1796</v>
      </c>
      <c r="I338" s="83">
        <v>0</v>
      </c>
      <c r="J338" s="83">
        <v>233634.67593025073</v>
      </c>
      <c r="K338" s="83">
        <v>0</v>
      </c>
      <c r="L338" s="83">
        <v>641631.8282717939</v>
      </c>
      <c r="M338" s="83">
        <f t="shared" si="40"/>
        <v>0</v>
      </c>
      <c r="N338" s="83">
        <f t="shared" si="40"/>
        <v>875266.50420204457</v>
      </c>
      <c r="O338" s="84">
        <f>INDEX('CHIRP Payment Calc'!AO:AO,MATCH(G:G,'CHIRP Payment Calc'!A:A,0))</f>
        <v>0.93</v>
      </c>
      <c r="P338" s="84">
        <f>INDEX('CHIRP Payment Calc'!AN:AN,MATCH(G:G,'CHIRP Payment Calc'!A:A,0))</f>
        <v>0.4</v>
      </c>
      <c r="Q338" s="85">
        <f t="shared" si="41"/>
        <v>350106.60168081784</v>
      </c>
      <c r="R338" s="79">
        <f t="shared" si="42"/>
        <v>22083.518989920427</v>
      </c>
      <c r="S338" s="85">
        <f t="shared" si="43"/>
        <v>0</v>
      </c>
      <c r="T338" s="85">
        <f t="shared" si="44"/>
        <v>0</v>
      </c>
      <c r="U338" s="85">
        <f t="shared" si="45"/>
        <v>99155.300129549389</v>
      </c>
      <c r="V338" s="85">
        <f t="shared" si="46"/>
        <v>273034.82054118894</v>
      </c>
      <c r="W338" s="79">
        <f t="shared" si="47"/>
        <v>372190.12067073834</v>
      </c>
    </row>
    <row r="339" spans="4:23" x14ac:dyDescent="0.25">
      <c r="D339" s="77" t="s">
        <v>31</v>
      </c>
      <c r="E339" s="77" t="s">
        <v>162</v>
      </c>
      <c r="F339" s="82" t="s">
        <v>417</v>
      </c>
      <c r="G339" s="77" t="s">
        <v>416</v>
      </c>
      <c r="H339" s="77" t="s">
        <v>1797</v>
      </c>
      <c r="I339" s="83">
        <v>2232798.8954016962</v>
      </c>
      <c r="J339" s="83">
        <v>3514279.7266739313</v>
      </c>
      <c r="K339" s="83">
        <v>1616526.3754505098</v>
      </c>
      <c r="L339" s="83">
        <v>3029723.7591913403</v>
      </c>
      <c r="M339" s="83">
        <f t="shared" si="40"/>
        <v>3849325.2708522063</v>
      </c>
      <c r="N339" s="83">
        <f t="shared" si="40"/>
        <v>6544003.4858652717</v>
      </c>
      <c r="O339" s="84">
        <f>INDEX('CHIRP Payment Calc'!AO:AO,MATCH(G:G,'CHIRP Payment Calc'!A:A,0))</f>
        <v>2.13</v>
      </c>
      <c r="P339" s="84">
        <f>INDEX('CHIRP Payment Calc'!AN:AN,MATCH(G:G,'CHIRP Payment Calc'!A:A,0))</f>
        <v>2.63</v>
      </c>
      <c r="Q339" s="85">
        <f t="shared" si="41"/>
        <v>25409791.994740866</v>
      </c>
      <c r="R339" s="79">
        <f t="shared" si="42"/>
        <v>1582400.4672743389</v>
      </c>
      <c r="S339" s="85">
        <f t="shared" si="43"/>
        <v>5046007.05273805</v>
      </c>
      <c r="T339" s="85">
        <f t="shared" si="44"/>
        <v>3662979.9784144531</v>
      </c>
      <c r="U339" s="85">
        <f t="shared" si="45"/>
        <v>9806425.1258911826</v>
      </c>
      <c r="V339" s="85">
        <f t="shared" si="46"/>
        <v>8476780.3049715161</v>
      </c>
      <c r="W339" s="79">
        <f t="shared" si="47"/>
        <v>26992192.462015204</v>
      </c>
    </row>
    <row r="340" spans="4:23" x14ac:dyDescent="0.25">
      <c r="D340" s="77" t="s">
        <v>32</v>
      </c>
      <c r="E340" s="77" t="s">
        <v>173</v>
      </c>
      <c r="F340" s="82" t="s">
        <v>243</v>
      </c>
      <c r="G340" s="77" t="s">
        <v>242</v>
      </c>
      <c r="H340" s="77" t="s">
        <v>1798</v>
      </c>
      <c r="I340" s="83">
        <v>73518401.285883084</v>
      </c>
      <c r="J340" s="83">
        <v>56360912.995440617</v>
      </c>
      <c r="K340" s="83">
        <v>292518.20409036078</v>
      </c>
      <c r="L340" s="83">
        <v>231074.31862077335</v>
      </c>
      <c r="M340" s="83">
        <f t="shared" si="40"/>
        <v>73810919.489973441</v>
      </c>
      <c r="N340" s="83">
        <f t="shared" si="40"/>
        <v>56591987.314061388</v>
      </c>
      <c r="O340" s="84">
        <f>INDEX('CHIRP Payment Calc'!AO:AO,MATCH(G:G,'CHIRP Payment Calc'!A:A,0))</f>
        <v>0.3</v>
      </c>
      <c r="P340" s="84">
        <f>INDEX('CHIRP Payment Calc'!AN:AN,MATCH(G:G,'CHIRP Payment Calc'!A:A,0))</f>
        <v>1.4200000000000002</v>
      </c>
      <c r="Q340" s="85">
        <f t="shared" si="41"/>
        <v>102503897.8329592</v>
      </c>
      <c r="R340" s="79">
        <f t="shared" si="42"/>
        <v>6254726.9940240616</v>
      </c>
      <c r="S340" s="85">
        <f t="shared" si="43"/>
        <v>23401082.637416366</v>
      </c>
      <c r="T340" s="85">
        <f t="shared" si="44"/>
        <v>93356.873645859829</v>
      </c>
      <c r="U340" s="85">
        <f t="shared" si="45"/>
        <v>84915115.600557759</v>
      </c>
      <c r="V340" s="85">
        <f t="shared" si="46"/>
        <v>349069.71536329598</v>
      </c>
      <c r="W340" s="79">
        <f t="shared" si="47"/>
        <v>108758624.82698327</v>
      </c>
    </row>
    <row r="341" spans="4:23" x14ac:dyDescent="0.25">
      <c r="D341" s="77" t="s">
        <v>32</v>
      </c>
      <c r="E341" s="77" t="s">
        <v>621</v>
      </c>
      <c r="F341" s="82" t="s">
        <v>734</v>
      </c>
      <c r="G341" s="77" t="s">
        <v>733</v>
      </c>
      <c r="H341" s="77" t="s">
        <v>1799</v>
      </c>
      <c r="I341" s="83">
        <v>1957999.0661659637</v>
      </c>
      <c r="J341" s="83">
        <v>937124.16067012167</v>
      </c>
      <c r="K341" s="83">
        <v>544853.2730967378</v>
      </c>
      <c r="L341" s="83">
        <v>1007397.7566930566</v>
      </c>
      <c r="M341" s="83">
        <f t="shared" si="40"/>
        <v>2502852.3392627016</v>
      </c>
      <c r="N341" s="83">
        <f t="shared" si="40"/>
        <v>1944521.9173631782</v>
      </c>
      <c r="O341" s="84">
        <f>INDEX('CHIRP Payment Calc'!AO:AO,MATCH(G:G,'CHIRP Payment Calc'!A:A,0))</f>
        <v>0.61</v>
      </c>
      <c r="P341" s="84">
        <f>INDEX('CHIRP Payment Calc'!AN:AN,MATCH(G:G,'CHIRP Payment Calc'!A:A,0))</f>
        <v>0.22</v>
      </c>
      <c r="Q341" s="85">
        <f t="shared" si="41"/>
        <v>1954534.7487701471</v>
      </c>
      <c r="R341" s="79">
        <f t="shared" si="42"/>
        <v>120805.43278817106</v>
      </c>
      <c r="S341" s="85">
        <f t="shared" si="43"/>
        <v>1267246.0799588729</v>
      </c>
      <c r="T341" s="85">
        <f t="shared" si="44"/>
        <v>353574.99637128733</v>
      </c>
      <c r="U341" s="85">
        <f t="shared" si="45"/>
        <v>218745.1621723361</v>
      </c>
      <c r="V341" s="85">
        <f t="shared" si="46"/>
        <v>235773.94305582173</v>
      </c>
      <c r="W341" s="79">
        <f t="shared" si="47"/>
        <v>2075340.1815583182</v>
      </c>
    </row>
    <row r="342" spans="4:23" x14ac:dyDescent="0.25">
      <c r="D342" s="77" t="s">
        <v>32</v>
      </c>
      <c r="E342" s="77" t="s">
        <v>621</v>
      </c>
      <c r="F342" s="82" t="s">
        <v>752</v>
      </c>
      <c r="G342" s="77" t="s">
        <v>751</v>
      </c>
      <c r="H342" s="77" t="s">
        <v>753</v>
      </c>
      <c r="I342" s="83">
        <v>1361403.3562001009</v>
      </c>
      <c r="J342" s="83">
        <v>1848714.65684236</v>
      </c>
      <c r="K342" s="83">
        <v>373440.26046997454</v>
      </c>
      <c r="L342" s="83">
        <v>641488.3668062432</v>
      </c>
      <c r="M342" s="83">
        <f t="shared" si="40"/>
        <v>1734843.6166700753</v>
      </c>
      <c r="N342" s="83">
        <f t="shared" si="40"/>
        <v>2490203.0236486034</v>
      </c>
      <c r="O342" s="84">
        <f>INDEX('CHIRP Payment Calc'!AO:AO,MATCH(G:G,'CHIRP Payment Calc'!A:A,0))</f>
        <v>0.78</v>
      </c>
      <c r="P342" s="84">
        <f>INDEX('CHIRP Payment Calc'!AN:AN,MATCH(G:G,'CHIRP Payment Calc'!A:A,0))</f>
        <v>0.23</v>
      </c>
      <c r="Q342" s="85">
        <f t="shared" si="41"/>
        <v>1925924.7164418376</v>
      </c>
      <c r="R342" s="79">
        <f t="shared" si="42"/>
        <v>118735.02482364848</v>
      </c>
      <c r="S342" s="85">
        <f t="shared" si="43"/>
        <v>1126678.6396138766</v>
      </c>
      <c r="T342" s="85">
        <f t="shared" si="44"/>
        <v>309875.96081551083</v>
      </c>
      <c r="U342" s="85">
        <f t="shared" si="45"/>
        <v>451145.22129840089</v>
      </c>
      <c r="V342" s="85">
        <f t="shared" si="46"/>
        <v>156959.9195376978</v>
      </c>
      <c r="W342" s="79">
        <f t="shared" si="47"/>
        <v>2044659.741265486</v>
      </c>
    </row>
    <row r="343" spans="4:23" x14ac:dyDescent="0.25">
      <c r="D343" s="77" t="s">
        <v>32</v>
      </c>
      <c r="E343" s="77" t="s">
        <v>621</v>
      </c>
      <c r="F343" s="82" t="s">
        <v>737</v>
      </c>
      <c r="G343" s="77" t="s">
        <v>736</v>
      </c>
      <c r="H343" s="77" t="s">
        <v>738</v>
      </c>
      <c r="I343" s="83">
        <v>1719184.0337169701</v>
      </c>
      <c r="J343" s="83">
        <v>1778417.4544404689</v>
      </c>
      <c r="K343" s="83">
        <v>351575.35343332589</v>
      </c>
      <c r="L343" s="83">
        <v>571221.21582003776</v>
      </c>
      <c r="M343" s="83">
        <f t="shared" si="40"/>
        <v>2070759.387150296</v>
      </c>
      <c r="N343" s="83">
        <f t="shared" si="40"/>
        <v>2349638.6702605067</v>
      </c>
      <c r="O343" s="84">
        <f>INDEX('CHIRP Payment Calc'!AO:AO,MATCH(G:G,'CHIRP Payment Calc'!A:A,0))</f>
        <v>0.54</v>
      </c>
      <c r="P343" s="84">
        <f>INDEX('CHIRP Payment Calc'!AN:AN,MATCH(G:G,'CHIRP Payment Calc'!A:A,0))</f>
        <v>0.19</v>
      </c>
      <c r="Q343" s="85">
        <f t="shared" si="41"/>
        <v>1564641.4164106562</v>
      </c>
      <c r="R343" s="79">
        <f t="shared" si="42"/>
        <v>96297.562347362124</v>
      </c>
      <c r="S343" s="85">
        <f t="shared" si="43"/>
        <v>984996.68775295909</v>
      </c>
      <c r="T343" s="85">
        <f t="shared" si="44"/>
        <v>201968.82005744256</v>
      </c>
      <c r="U343" s="85">
        <f t="shared" si="45"/>
        <v>358513.86349463032</v>
      </c>
      <c r="V343" s="85">
        <f t="shared" si="46"/>
        <v>115459.60745298637</v>
      </c>
      <c r="W343" s="79">
        <f t="shared" si="47"/>
        <v>1660938.9787580185</v>
      </c>
    </row>
    <row r="344" spans="4:23" x14ac:dyDescent="0.25">
      <c r="D344" s="77" t="s">
        <v>32</v>
      </c>
      <c r="E344" s="77" t="s">
        <v>621</v>
      </c>
      <c r="F344" s="82" t="s">
        <v>887</v>
      </c>
      <c r="G344" s="77" t="s">
        <v>886</v>
      </c>
      <c r="H344" s="77" t="s">
        <v>1800</v>
      </c>
      <c r="I344" s="83">
        <v>656322.63320254604</v>
      </c>
      <c r="J344" s="83">
        <v>659864.93871495617</v>
      </c>
      <c r="K344" s="83">
        <v>241709.27850294599</v>
      </c>
      <c r="L344" s="83">
        <v>180589.63421206051</v>
      </c>
      <c r="M344" s="83">
        <f t="shared" si="40"/>
        <v>898031.91170549206</v>
      </c>
      <c r="N344" s="83">
        <f t="shared" si="40"/>
        <v>840454.57292701665</v>
      </c>
      <c r="O344" s="84">
        <f>INDEX('CHIRP Payment Calc'!AO:AO,MATCH(G:G,'CHIRP Payment Calc'!A:A,0))</f>
        <v>0.16</v>
      </c>
      <c r="P344" s="84">
        <f>INDEX('CHIRP Payment Calc'!AN:AN,MATCH(G:G,'CHIRP Payment Calc'!A:A,0))</f>
        <v>0.19</v>
      </c>
      <c r="Q344" s="85">
        <f t="shared" si="41"/>
        <v>303371.47472901188</v>
      </c>
      <c r="R344" s="79">
        <f t="shared" si="42"/>
        <v>18714.02674728258</v>
      </c>
      <c r="S344" s="85">
        <f t="shared" si="43"/>
        <v>111418.16584870809</v>
      </c>
      <c r="T344" s="85">
        <f t="shared" si="44"/>
        <v>41142.004851565282</v>
      </c>
      <c r="U344" s="85">
        <f t="shared" si="45"/>
        <v>133023.17066932804</v>
      </c>
      <c r="V344" s="85">
        <f t="shared" si="46"/>
        <v>36502.160106693082</v>
      </c>
      <c r="W344" s="79">
        <f t="shared" si="47"/>
        <v>322085.50147629454</v>
      </c>
    </row>
    <row r="345" spans="4:23" x14ac:dyDescent="0.25">
      <c r="D345" s="77" t="s">
        <v>32</v>
      </c>
      <c r="E345" s="77" t="s">
        <v>621</v>
      </c>
      <c r="F345" s="82" t="s">
        <v>1018</v>
      </c>
      <c r="G345" s="77" t="s">
        <v>1017</v>
      </c>
      <c r="H345" s="77" t="s">
        <v>1801</v>
      </c>
      <c r="I345" s="83">
        <v>559758.95006941631</v>
      </c>
      <c r="J345" s="83">
        <v>21110.018681565285</v>
      </c>
      <c r="K345" s="83">
        <v>170229.49584793884</v>
      </c>
      <c r="L345" s="83">
        <v>15573.469534948026</v>
      </c>
      <c r="M345" s="83">
        <f t="shared" si="40"/>
        <v>729988.44591735513</v>
      </c>
      <c r="N345" s="83">
        <f t="shared" si="40"/>
        <v>36683.488216513309</v>
      </c>
      <c r="O345" s="84">
        <f>INDEX('CHIRP Payment Calc'!AO:AO,MATCH(G:G,'CHIRP Payment Calc'!A:A,0))</f>
        <v>0.22</v>
      </c>
      <c r="P345" s="84">
        <f>INDEX('CHIRP Payment Calc'!AN:AN,MATCH(G:G,'CHIRP Payment Calc'!A:A,0))</f>
        <v>0.62</v>
      </c>
      <c r="Q345" s="85">
        <f t="shared" si="41"/>
        <v>183341.22079605638</v>
      </c>
      <c r="R345" s="79">
        <f t="shared" si="42"/>
        <v>11318.198639338998</v>
      </c>
      <c r="S345" s="85">
        <f t="shared" si="43"/>
        <v>130659.91407455871</v>
      </c>
      <c r="T345" s="85">
        <f t="shared" si="44"/>
        <v>39840.945836751649</v>
      </c>
      <c r="U345" s="85">
        <f t="shared" si="45"/>
        <v>13886.696639332071</v>
      </c>
      <c r="V345" s="85">
        <f t="shared" si="46"/>
        <v>10271.862884752954</v>
      </c>
      <c r="W345" s="79">
        <f t="shared" si="47"/>
        <v>194659.41943539539</v>
      </c>
    </row>
    <row r="346" spans="4:23" x14ac:dyDescent="0.25">
      <c r="D346" s="77" t="s">
        <v>32</v>
      </c>
      <c r="E346" s="77" t="s">
        <v>621</v>
      </c>
      <c r="F346" s="82" t="s">
        <v>1087</v>
      </c>
      <c r="G346" s="77" t="s">
        <v>1086</v>
      </c>
      <c r="H346" s="77" t="s">
        <v>1802</v>
      </c>
      <c r="I346" s="83">
        <v>269075.24139146961</v>
      </c>
      <c r="J346" s="83">
        <v>57021.301128997249</v>
      </c>
      <c r="K346" s="83">
        <v>213910.08810653049</v>
      </c>
      <c r="L346" s="83">
        <v>6032.1254034927879</v>
      </c>
      <c r="M346" s="83">
        <f t="shared" si="40"/>
        <v>482985.32949800009</v>
      </c>
      <c r="N346" s="83">
        <f t="shared" si="40"/>
        <v>63053.426532490033</v>
      </c>
      <c r="O346" s="84">
        <f>INDEX('CHIRP Payment Calc'!AO:AO,MATCH(G:G,'CHIRP Payment Calc'!A:A,0))</f>
        <v>0.38</v>
      </c>
      <c r="P346" s="84">
        <f>INDEX('CHIRP Payment Calc'!AN:AN,MATCH(G:G,'CHIRP Payment Calc'!A:A,0))</f>
        <v>0.19</v>
      </c>
      <c r="Q346" s="85">
        <f t="shared" si="41"/>
        <v>195514.57625041314</v>
      </c>
      <c r="R346" s="79">
        <f t="shared" si="42"/>
        <v>12160.553856992714</v>
      </c>
      <c r="S346" s="85">
        <f t="shared" si="43"/>
        <v>108486.56947348377</v>
      </c>
      <c r="T346" s="85">
        <f t="shared" si="44"/>
        <v>86474.290936682548</v>
      </c>
      <c r="U346" s="85">
        <f t="shared" si="45"/>
        <v>11495.010307171859</v>
      </c>
      <c r="V346" s="85">
        <f t="shared" si="46"/>
        <v>1219.2593900676914</v>
      </c>
      <c r="W346" s="79">
        <f t="shared" si="47"/>
        <v>207675.13010740586</v>
      </c>
    </row>
    <row r="347" spans="4:23" x14ac:dyDescent="0.25">
      <c r="D347" s="77" t="s">
        <v>32</v>
      </c>
      <c r="E347" s="77" t="s">
        <v>162</v>
      </c>
      <c r="F347" s="82" t="s">
        <v>515</v>
      </c>
      <c r="G347" s="77" t="s">
        <v>514</v>
      </c>
      <c r="H347" s="77" t="s">
        <v>1803</v>
      </c>
      <c r="I347" s="83">
        <v>1132390.3592442637</v>
      </c>
      <c r="J347" s="83">
        <v>1684235.8895974469</v>
      </c>
      <c r="K347" s="83">
        <v>1275484.6262121499</v>
      </c>
      <c r="L347" s="83">
        <v>802306.76983087498</v>
      </c>
      <c r="M347" s="83">
        <f t="shared" si="40"/>
        <v>2407874.9854564136</v>
      </c>
      <c r="N347" s="83">
        <f t="shared" si="40"/>
        <v>2486542.6594283218</v>
      </c>
      <c r="O347" s="84">
        <f>INDEX('CHIRP Payment Calc'!AO:AO,MATCH(G:G,'CHIRP Payment Calc'!A:A,0))</f>
        <v>0.81</v>
      </c>
      <c r="P347" s="84">
        <f>INDEX('CHIRP Payment Calc'!AN:AN,MATCH(G:G,'CHIRP Payment Calc'!A:A,0))</f>
        <v>0.63</v>
      </c>
      <c r="Q347" s="85">
        <f t="shared" si="41"/>
        <v>3516900.6136595379</v>
      </c>
      <c r="R347" s="79">
        <f t="shared" si="42"/>
        <v>218900.5786995443</v>
      </c>
      <c r="S347" s="85">
        <f t="shared" si="43"/>
        <v>973194.89759984484</v>
      </c>
      <c r="T347" s="85">
        <f t="shared" si="44"/>
        <v>1099087.8162040866</v>
      </c>
      <c r="U347" s="85">
        <f t="shared" si="45"/>
        <v>1125802.2392004153</v>
      </c>
      <c r="V347" s="85">
        <f t="shared" si="46"/>
        <v>537716.23935473536</v>
      </c>
      <c r="W347" s="79">
        <f t="shared" si="47"/>
        <v>3735801.1923590824</v>
      </c>
    </row>
    <row r="348" spans="4:23" x14ac:dyDescent="0.25">
      <c r="D348" s="77" t="s">
        <v>32</v>
      </c>
      <c r="E348" s="77" t="s">
        <v>162</v>
      </c>
      <c r="F348" s="82" t="s">
        <v>228</v>
      </c>
      <c r="G348" s="77" t="s">
        <v>227</v>
      </c>
      <c r="H348" s="77" t="s">
        <v>1804</v>
      </c>
      <c r="I348" s="83">
        <v>3117301.1473816019</v>
      </c>
      <c r="J348" s="83">
        <v>21381461.584542245</v>
      </c>
      <c r="K348" s="83">
        <v>2029511.5574216957</v>
      </c>
      <c r="L348" s="83">
        <v>5760622.6402557697</v>
      </c>
      <c r="M348" s="83">
        <f t="shared" si="40"/>
        <v>5146812.7048032973</v>
      </c>
      <c r="N348" s="83">
        <f t="shared" si="40"/>
        <v>27142084.224798016</v>
      </c>
      <c r="O348" s="84">
        <f>INDEX('CHIRP Payment Calc'!AO:AO,MATCH(G:G,'CHIRP Payment Calc'!A:A,0))</f>
        <v>1.03</v>
      </c>
      <c r="P348" s="84">
        <f>INDEX('CHIRP Payment Calc'!AN:AN,MATCH(G:G,'CHIRP Payment Calc'!A:A,0))</f>
        <v>0.99</v>
      </c>
      <c r="Q348" s="85">
        <f t="shared" si="41"/>
        <v>32171880.468497433</v>
      </c>
      <c r="R348" s="79">
        <f t="shared" si="42"/>
        <v>1984732.4032025284</v>
      </c>
      <c r="S348" s="85">
        <f t="shared" si="43"/>
        <v>3406705.7631862597</v>
      </c>
      <c r="T348" s="85">
        <f t="shared" si="44"/>
        <v>2223826.4937705817</v>
      </c>
      <c r="U348" s="85">
        <f t="shared" si="45"/>
        <v>22459041.876601402</v>
      </c>
      <c r="V348" s="85">
        <f t="shared" si="46"/>
        <v>6067038.7381417146</v>
      </c>
      <c r="W348" s="79">
        <f t="shared" si="47"/>
        <v>34156612.871699959</v>
      </c>
    </row>
    <row r="349" spans="4:23" x14ac:dyDescent="0.25">
      <c r="D349" s="77" t="s">
        <v>32</v>
      </c>
      <c r="E349" s="77" t="s">
        <v>162</v>
      </c>
      <c r="F349" s="82" t="s">
        <v>225</v>
      </c>
      <c r="G349" s="77" t="s">
        <v>224</v>
      </c>
      <c r="H349" s="77" t="s">
        <v>226</v>
      </c>
      <c r="I349" s="83">
        <v>3716731.4548107125</v>
      </c>
      <c r="J349" s="83">
        <v>10133673.822076216</v>
      </c>
      <c r="K349" s="83">
        <v>5084677.3207647344</v>
      </c>
      <c r="L349" s="83">
        <v>9796713.203603629</v>
      </c>
      <c r="M349" s="83">
        <f t="shared" si="40"/>
        <v>8801408.7755754478</v>
      </c>
      <c r="N349" s="83">
        <f t="shared" si="40"/>
        <v>19930387.025679845</v>
      </c>
      <c r="O349" s="84">
        <f>INDEX('CHIRP Payment Calc'!AO:AO,MATCH(G:G,'CHIRP Payment Calc'!A:A,0))</f>
        <v>0.96000000000000008</v>
      </c>
      <c r="P349" s="84">
        <f>INDEX('CHIRP Payment Calc'!AN:AN,MATCH(G:G,'CHIRP Payment Calc'!A:A,0))</f>
        <v>0.73</v>
      </c>
      <c r="Q349" s="85">
        <f t="shared" si="41"/>
        <v>22998534.953298718</v>
      </c>
      <c r="R349" s="79">
        <f t="shared" si="42"/>
        <v>1437048.4128813227</v>
      </c>
      <c r="S349" s="85">
        <f t="shared" si="43"/>
        <v>3785742.383679877</v>
      </c>
      <c r="T349" s="85">
        <f t="shared" si="44"/>
        <v>5192861.9446107941</v>
      </c>
      <c r="U349" s="85">
        <f t="shared" si="45"/>
        <v>7848893.2521120822</v>
      </c>
      <c r="V349" s="85">
        <f t="shared" si="46"/>
        <v>7608085.7857772866</v>
      </c>
      <c r="W349" s="79">
        <f t="shared" si="47"/>
        <v>24435583.36618004</v>
      </c>
    </row>
    <row r="350" spans="4:23" x14ac:dyDescent="0.25">
      <c r="D350" s="77" t="s">
        <v>32</v>
      </c>
      <c r="E350" s="77" t="s">
        <v>162</v>
      </c>
      <c r="F350" s="82" t="s">
        <v>414</v>
      </c>
      <c r="G350" s="77" t="s">
        <v>413</v>
      </c>
      <c r="H350" s="77" t="s">
        <v>1805</v>
      </c>
      <c r="I350" s="83">
        <v>2284041.1393003031</v>
      </c>
      <c r="J350" s="83">
        <v>4245879.2572237737</v>
      </c>
      <c r="K350" s="83">
        <v>1078352.0655288752</v>
      </c>
      <c r="L350" s="83">
        <v>1454180.9918999141</v>
      </c>
      <c r="M350" s="83">
        <f t="shared" si="40"/>
        <v>3362393.2048291783</v>
      </c>
      <c r="N350" s="83">
        <f t="shared" si="40"/>
        <v>5700060.2491236879</v>
      </c>
      <c r="O350" s="84">
        <f>INDEX('CHIRP Payment Calc'!AO:AO,MATCH(G:G,'CHIRP Payment Calc'!A:A,0))</f>
        <v>1.48</v>
      </c>
      <c r="P350" s="84">
        <f>INDEX('CHIRP Payment Calc'!AN:AN,MATCH(G:G,'CHIRP Payment Calc'!A:A,0))</f>
        <v>1.37</v>
      </c>
      <c r="Q350" s="85">
        <f t="shared" si="41"/>
        <v>12785424.484446637</v>
      </c>
      <c r="R350" s="79">
        <f t="shared" si="42"/>
        <v>790137.89257187746</v>
      </c>
      <c r="S350" s="85">
        <f t="shared" si="43"/>
        <v>3586611.0198031282</v>
      </c>
      <c r="T350" s="85">
        <f t="shared" si="44"/>
        <v>1697830.911683761</v>
      </c>
      <c r="U350" s="85">
        <f t="shared" si="45"/>
        <v>6171728.9998902604</v>
      </c>
      <c r="V350" s="85">
        <f t="shared" si="46"/>
        <v>2119391.4456413644</v>
      </c>
      <c r="W350" s="79">
        <f t="shared" si="47"/>
        <v>13575562.377018515</v>
      </c>
    </row>
    <row r="351" spans="4:23" x14ac:dyDescent="0.25">
      <c r="D351" s="77" t="s">
        <v>33</v>
      </c>
      <c r="E351" s="77" t="s">
        <v>173</v>
      </c>
      <c r="F351" s="82" t="s">
        <v>213</v>
      </c>
      <c r="G351" s="77" t="s">
        <v>212</v>
      </c>
      <c r="H351" s="77" t="s">
        <v>1806</v>
      </c>
      <c r="I351" s="83">
        <v>86792715.742007926</v>
      </c>
      <c r="J351" s="83">
        <v>120835901.82249628</v>
      </c>
      <c r="K351" s="83">
        <v>318092.77984393586</v>
      </c>
      <c r="L351" s="83">
        <v>265476.8657041142</v>
      </c>
      <c r="M351" s="83">
        <f t="shared" si="40"/>
        <v>87110808.521851867</v>
      </c>
      <c r="N351" s="83">
        <f t="shared" si="40"/>
        <v>121101378.6882004</v>
      </c>
      <c r="O351" s="84">
        <f>INDEX('CHIRP Payment Calc'!AO:AO,MATCH(G:G,'CHIRP Payment Calc'!A:A,0))</f>
        <v>0.57000000000000006</v>
      </c>
      <c r="P351" s="84">
        <f>INDEX('CHIRP Payment Calc'!AN:AN,MATCH(G:G,'CHIRP Payment Calc'!A:A,0))</f>
        <v>1.3</v>
      </c>
      <c r="Q351" s="85">
        <f t="shared" si="41"/>
        <v>207084953.15211612</v>
      </c>
      <c r="R351" s="79">
        <f t="shared" si="42"/>
        <v>12635315.536877578</v>
      </c>
      <c r="S351" s="85">
        <f t="shared" si="43"/>
        <v>52490024.374476954</v>
      </c>
      <c r="T351" s="85">
        <f t="shared" si="44"/>
        <v>192886.04735217389</v>
      </c>
      <c r="U351" s="85">
        <f t="shared" si="45"/>
        <v>166670209.41033968</v>
      </c>
      <c r="V351" s="85">
        <f t="shared" si="46"/>
        <v>367148.85682483885</v>
      </c>
      <c r="W351" s="79">
        <f t="shared" si="47"/>
        <v>219720268.68899366</v>
      </c>
    </row>
    <row r="352" spans="4:23" x14ac:dyDescent="0.25">
      <c r="D352" s="77" t="s">
        <v>33</v>
      </c>
      <c r="E352" s="77" t="s">
        <v>657</v>
      </c>
      <c r="F352" s="82" t="s">
        <v>1224</v>
      </c>
      <c r="G352" s="77" t="s">
        <v>1223</v>
      </c>
      <c r="H352" s="77" t="s">
        <v>1807</v>
      </c>
      <c r="I352" s="83">
        <v>0</v>
      </c>
      <c r="J352" s="83">
        <v>3336822.8571538925</v>
      </c>
      <c r="K352" s="83">
        <v>0</v>
      </c>
      <c r="L352" s="83">
        <v>0</v>
      </c>
      <c r="M352" s="83">
        <f t="shared" si="40"/>
        <v>0</v>
      </c>
      <c r="N352" s="83">
        <f t="shared" si="40"/>
        <v>3336822.8571538925</v>
      </c>
      <c r="O352" s="84">
        <f>INDEX('CHIRP Payment Calc'!AO:AO,MATCH(G:G,'CHIRP Payment Calc'!A:A,0))</f>
        <v>0</v>
      </c>
      <c r="P352" s="84">
        <f>INDEX('CHIRP Payment Calc'!AN:AN,MATCH(G:G,'CHIRP Payment Calc'!A:A,0))</f>
        <v>0.28999999999999998</v>
      </c>
      <c r="Q352" s="85">
        <f t="shared" si="41"/>
        <v>967678.62857462873</v>
      </c>
      <c r="R352" s="79">
        <f t="shared" si="42"/>
        <v>59036.096703491938</v>
      </c>
      <c r="S352" s="85">
        <f t="shared" si="43"/>
        <v>0</v>
      </c>
      <c r="T352" s="85">
        <f t="shared" si="44"/>
        <v>0</v>
      </c>
      <c r="U352" s="85">
        <f t="shared" si="45"/>
        <v>1026714.7252781206</v>
      </c>
      <c r="V352" s="85">
        <f t="shared" si="46"/>
        <v>0</v>
      </c>
      <c r="W352" s="79">
        <f t="shared" si="47"/>
        <v>1026714.7252781206</v>
      </c>
    </row>
    <row r="353" spans="4:23" x14ac:dyDescent="0.25">
      <c r="D353" s="77" t="s">
        <v>33</v>
      </c>
      <c r="E353" s="77" t="s">
        <v>657</v>
      </c>
      <c r="F353" s="82" t="s">
        <v>1331</v>
      </c>
      <c r="G353" s="77" t="s">
        <v>1330</v>
      </c>
      <c r="H353" s="77" t="s">
        <v>1808</v>
      </c>
      <c r="I353" s="83">
        <v>0</v>
      </c>
      <c r="J353" s="83">
        <v>16261.897288415055</v>
      </c>
      <c r="K353" s="83">
        <v>0</v>
      </c>
      <c r="L353" s="83">
        <v>0</v>
      </c>
      <c r="M353" s="83">
        <f t="shared" si="40"/>
        <v>0</v>
      </c>
      <c r="N353" s="83">
        <f t="shared" si="40"/>
        <v>16261.897288415055</v>
      </c>
      <c r="O353" s="84">
        <f>INDEX('CHIRP Payment Calc'!AO:AO,MATCH(G:G,'CHIRP Payment Calc'!A:A,0))</f>
        <v>0</v>
      </c>
      <c r="P353" s="84">
        <f>INDEX('CHIRP Payment Calc'!AN:AN,MATCH(G:G,'CHIRP Payment Calc'!A:A,0))</f>
        <v>0.28999999999999998</v>
      </c>
      <c r="Q353" s="85">
        <f t="shared" si="41"/>
        <v>4715.9502136403653</v>
      </c>
      <c r="R353" s="79">
        <f t="shared" si="42"/>
        <v>287.71049048734324</v>
      </c>
      <c r="S353" s="85">
        <f t="shared" si="43"/>
        <v>0</v>
      </c>
      <c r="T353" s="85">
        <f t="shared" si="44"/>
        <v>0</v>
      </c>
      <c r="U353" s="85">
        <f t="shared" si="45"/>
        <v>5003.6607041277084</v>
      </c>
      <c r="V353" s="85">
        <f t="shared" si="46"/>
        <v>0</v>
      </c>
      <c r="W353" s="79">
        <f t="shared" si="47"/>
        <v>5003.6607041277084</v>
      </c>
    </row>
    <row r="354" spans="4:23" x14ac:dyDescent="0.25">
      <c r="D354" s="77" t="s">
        <v>33</v>
      </c>
      <c r="E354" s="77" t="s">
        <v>657</v>
      </c>
      <c r="F354" s="82" t="s">
        <v>1809</v>
      </c>
      <c r="G354" s="77" t="s">
        <v>1394</v>
      </c>
      <c r="H354" s="77" t="s">
        <v>1396</v>
      </c>
      <c r="I354" s="83">
        <v>0</v>
      </c>
      <c r="J354" s="83">
        <v>0</v>
      </c>
      <c r="K354" s="83">
        <v>0</v>
      </c>
      <c r="L354" s="83">
        <v>0</v>
      </c>
      <c r="M354" s="83">
        <f t="shared" si="40"/>
        <v>0</v>
      </c>
      <c r="N354" s="83">
        <f t="shared" si="40"/>
        <v>0</v>
      </c>
      <c r="O354" s="84">
        <f>INDEX('CHIRP Payment Calc'!AO:AO,MATCH(G:G,'CHIRP Payment Calc'!A:A,0))</f>
        <v>0</v>
      </c>
      <c r="P354" s="84">
        <f>INDEX('CHIRP Payment Calc'!AN:AN,MATCH(G:G,'CHIRP Payment Calc'!A:A,0))</f>
        <v>0.28999999999999998</v>
      </c>
      <c r="Q354" s="85">
        <f t="shared" si="41"/>
        <v>0</v>
      </c>
      <c r="R354" s="79">
        <f t="shared" si="42"/>
        <v>0</v>
      </c>
      <c r="S354" s="85">
        <f t="shared" si="43"/>
        <v>0</v>
      </c>
      <c r="T354" s="85">
        <f t="shared" si="44"/>
        <v>0</v>
      </c>
      <c r="U354" s="85">
        <f t="shared" si="45"/>
        <v>0</v>
      </c>
      <c r="V354" s="85">
        <f t="shared" si="46"/>
        <v>0</v>
      </c>
      <c r="W354" s="79">
        <f t="shared" si="47"/>
        <v>0</v>
      </c>
    </row>
    <row r="355" spans="4:23" x14ac:dyDescent="0.25">
      <c r="D355" s="77" t="s">
        <v>33</v>
      </c>
      <c r="E355" s="77" t="s">
        <v>657</v>
      </c>
      <c r="F355" s="82" t="s">
        <v>1389</v>
      </c>
      <c r="G355" s="77" t="s">
        <v>1388</v>
      </c>
      <c r="H355" s="77" t="s">
        <v>1810</v>
      </c>
      <c r="I355" s="83">
        <v>0</v>
      </c>
      <c r="J355" s="83">
        <v>1868407.7384504334</v>
      </c>
      <c r="K355" s="83">
        <v>0</v>
      </c>
      <c r="L355" s="83">
        <v>0</v>
      </c>
      <c r="M355" s="83">
        <f t="shared" si="40"/>
        <v>0</v>
      </c>
      <c r="N355" s="83">
        <f t="shared" si="40"/>
        <v>1868407.7384504334</v>
      </c>
      <c r="O355" s="84">
        <f>INDEX('CHIRP Payment Calc'!AO:AO,MATCH(G:G,'CHIRP Payment Calc'!A:A,0))</f>
        <v>0</v>
      </c>
      <c r="P355" s="84">
        <f>INDEX('CHIRP Payment Calc'!AN:AN,MATCH(G:G,'CHIRP Payment Calc'!A:A,0))</f>
        <v>0.28999999999999998</v>
      </c>
      <c r="Q355" s="85">
        <f t="shared" si="41"/>
        <v>541838.24415062566</v>
      </c>
      <c r="R355" s="79">
        <f t="shared" si="42"/>
        <v>33056.444603353826</v>
      </c>
      <c r="S355" s="85">
        <f t="shared" si="43"/>
        <v>0</v>
      </c>
      <c r="T355" s="85">
        <f t="shared" si="44"/>
        <v>0</v>
      </c>
      <c r="U355" s="85">
        <f t="shared" si="45"/>
        <v>574894.68875397951</v>
      </c>
      <c r="V355" s="85">
        <f t="shared" si="46"/>
        <v>0</v>
      </c>
      <c r="W355" s="79">
        <f t="shared" si="47"/>
        <v>574894.68875397951</v>
      </c>
    </row>
    <row r="356" spans="4:23" x14ac:dyDescent="0.25">
      <c r="D356" s="77" t="s">
        <v>33</v>
      </c>
      <c r="E356" s="77" t="s">
        <v>657</v>
      </c>
      <c r="F356" s="82" t="s">
        <v>872</v>
      </c>
      <c r="G356" s="77" t="s">
        <v>871</v>
      </c>
      <c r="H356" s="77" t="s">
        <v>1811</v>
      </c>
      <c r="I356" s="83">
        <v>0</v>
      </c>
      <c r="J356" s="83">
        <v>1267956.0699244346</v>
      </c>
      <c r="K356" s="83">
        <v>0</v>
      </c>
      <c r="L356" s="83">
        <v>0</v>
      </c>
      <c r="M356" s="83">
        <f t="shared" si="40"/>
        <v>0</v>
      </c>
      <c r="N356" s="83">
        <f t="shared" si="40"/>
        <v>1267956.0699244346</v>
      </c>
      <c r="O356" s="84">
        <f>INDEX('CHIRP Payment Calc'!AO:AO,MATCH(G:G,'CHIRP Payment Calc'!A:A,0))</f>
        <v>0</v>
      </c>
      <c r="P356" s="84">
        <f>INDEX('CHIRP Payment Calc'!AN:AN,MATCH(G:G,'CHIRP Payment Calc'!A:A,0))</f>
        <v>0.28999999999999998</v>
      </c>
      <c r="Q356" s="85">
        <f t="shared" si="41"/>
        <v>367707.260278086</v>
      </c>
      <c r="R356" s="79">
        <f t="shared" si="42"/>
        <v>22433.068929432306</v>
      </c>
      <c r="S356" s="85">
        <f t="shared" si="43"/>
        <v>0</v>
      </c>
      <c r="T356" s="85">
        <f t="shared" si="44"/>
        <v>0</v>
      </c>
      <c r="U356" s="85">
        <f t="shared" si="45"/>
        <v>390140.32920751837</v>
      </c>
      <c r="V356" s="85">
        <f t="shared" si="46"/>
        <v>0</v>
      </c>
      <c r="W356" s="79">
        <f t="shared" si="47"/>
        <v>390140.32920751837</v>
      </c>
    </row>
    <row r="357" spans="4:23" x14ac:dyDescent="0.25">
      <c r="D357" s="77" t="s">
        <v>33</v>
      </c>
      <c r="E357" s="77" t="s">
        <v>621</v>
      </c>
      <c r="F357" s="82" t="s">
        <v>731</v>
      </c>
      <c r="G357" s="77" t="s">
        <v>730</v>
      </c>
      <c r="H357" s="77" t="s">
        <v>1812</v>
      </c>
      <c r="I357" s="83">
        <v>1305341.3155758581</v>
      </c>
      <c r="J357" s="83">
        <v>1883902.7094567521</v>
      </c>
      <c r="K357" s="83">
        <v>465361.99453987955</v>
      </c>
      <c r="L357" s="83">
        <v>1047350.8979924703</v>
      </c>
      <c r="M357" s="83">
        <f t="shared" si="40"/>
        <v>1770703.3101157376</v>
      </c>
      <c r="N357" s="83">
        <f t="shared" si="40"/>
        <v>2931253.6074492224</v>
      </c>
      <c r="O357" s="84">
        <f>INDEX('CHIRP Payment Calc'!AO:AO,MATCH(G:G,'CHIRP Payment Calc'!A:A,0))</f>
        <v>2.27</v>
      </c>
      <c r="P357" s="84">
        <f>INDEX('CHIRP Payment Calc'!AN:AN,MATCH(G:G,'CHIRP Payment Calc'!A:A,0))</f>
        <v>1.62</v>
      </c>
      <c r="Q357" s="85">
        <f t="shared" si="41"/>
        <v>8768127.3580304645</v>
      </c>
      <c r="R357" s="79">
        <f t="shared" si="42"/>
        <v>542694.26509106613</v>
      </c>
      <c r="S357" s="85">
        <f t="shared" si="43"/>
        <v>3143898.9775673188</v>
      </c>
      <c r="T357" s="85">
        <f t="shared" si="44"/>
        <v>1123799.7102186454</v>
      </c>
      <c r="U357" s="85">
        <f t="shared" si="45"/>
        <v>3238113.9409230119</v>
      </c>
      <c r="V357" s="85">
        <f t="shared" si="46"/>
        <v>1805008.9944125556</v>
      </c>
      <c r="W357" s="79">
        <f t="shared" si="47"/>
        <v>9310821.6231215317</v>
      </c>
    </row>
    <row r="358" spans="4:23" x14ac:dyDescent="0.25">
      <c r="D358" s="77" t="s">
        <v>33</v>
      </c>
      <c r="E358" s="77" t="s">
        <v>621</v>
      </c>
      <c r="F358" s="82" t="s">
        <v>652</v>
      </c>
      <c r="G358" s="77" t="s">
        <v>651</v>
      </c>
      <c r="H358" s="77" t="s">
        <v>1813</v>
      </c>
      <c r="I358" s="83">
        <v>1511085.2027450937</v>
      </c>
      <c r="J358" s="83">
        <v>3070776.5159428068</v>
      </c>
      <c r="K358" s="83">
        <v>965230.74212037551</v>
      </c>
      <c r="L358" s="83">
        <v>2171561.3308190089</v>
      </c>
      <c r="M358" s="83">
        <f t="shared" si="40"/>
        <v>2476315.9448654694</v>
      </c>
      <c r="N358" s="83">
        <f t="shared" si="40"/>
        <v>5242337.8467618152</v>
      </c>
      <c r="O358" s="84">
        <f>INDEX('CHIRP Payment Calc'!AO:AO,MATCH(G:G,'CHIRP Payment Calc'!A:A,0))</f>
        <v>1.77</v>
      </c>
      <c r="P358" s="84">
        <f>INDEX('CHIRP Payment Calc'!AN:AN,MATCH(G:G,'CHIRP Payment Calc'!A:A,0))</f>
        <v>0.32</v>
      </c>
      <c r="Q358" s="85">
        <f t="shared" si="41"/>
        <v>6060627.3333756626</v>
      </c>
      <c r="R358" s="79">
        <f t="shared" si="42"/>
        <v>376528.36217336461</v>
      </c>
      <c r="S358" s="85">
        <f t="shared" si="43"/>
        <v>2837793.9616539162</v>
      </c>
      <c r="T358" s="85">
        <f t="shared" si="44"/>
        <v>1817508.9505883667</v>
      </c>
      <c r="U358" s="85">
        <f t="shared" si="45"/>
        <v>1042597.8621768682</v>
      </c>
      <c r="V358" s="85">
        <f t="shared" si="46"/>
        <v>739254.92112987535</v>
      </c>
      <c r="W358" s="79">
        <f t="shared" si="47"/>
        <v>6437155.6955490261</v>
      </c>
    </row>
    <row r="359" spans="4:23" x14ac:dyDescent="0.25">
      <c r="D359" s="77" t="s">
        <v>33</v>
      </c>
      <c r="E359" s="77" t="s">
        <v>162</v>
      </c>
      <c r="F359" s="82" t="s">
        <v>447</v>
      </c>
      <c r="G359" s="77" t="s">
        <v>446</v>
      </c>
      <c r="H359" s="77" t="s">
        <v>1814</v>
      </c>
      <c r="I359" s="83">
        <v>1561821.1763856551</v>
      </c>
      <c r="J359" s="83">
        <v>3740830.7402272578</v>
      </c>
      <c r="K359" s="83">
        <v>883685.35770943365</v>
      </c>
      <c r="L359" s="83">
        <v>1681418.0625321951</v>
      </c>
      <c r="M359" s="83">
        <f t="shared" si="40"/>
        <v>2445506.534095089</v>
      </c>
      <c r="N359" s="83">
        <f t="shared" si="40"/>
        <v>5422248.8027594527</v>
      </c>
      <c r="O359" s="84">
        <f>INDEX('CHIRP Payment Calc'!AO:AO,MATCH(G:G,'CHIRP Payment Calc'!A:A,0))</f>
        <v>1</v>
      </c>
      <c r="P359" s="84">
        <f>INDEX('CHIRP Payment Calc'!AN:AN,MATCH(G:G,'CHIRP Payment Calc'!A:A,0))</f>
        <v>2.31</v>
      </c>
      <c r="Q359" s="85">
        <f t="shared" si="41"/>
        <v>14970901.268469427</v>
      </c>
      <c r="R359" s="79">
        <f t="shared" si="42"/>
        <v>926797.9189188662</v>
      </c>
      <c r="S359" s="85">
        <f t="shared" si="43"/>
        <v>1657104.6964304033</v>
      </c>
      <c r="T359" s="85">
        <f t="shared" si="44"/>
        <v>940090.80607386562</v>
      </c>
      <c r="U359" s="85">
        <f t="shared" si="45"/>
        <v>9168508.2333421391</v>
      </c>
      <c r="V359" s="85">
        <f t="shared" si="46"/>
        <v>4131995.4515418843</v>
      </c>
      <c r="W359" s="79">
        <f t="shared" si="47"/>
        <v>15897699.187388292</v>
      </c>
    </row>
    <row r="360" spans="4:23" x14ac:dyDescent="0.25">
      <c r="D360" s="77" t="s">
        <v>33</v>
      </c>
      <c r="E360" s="77" t="s">
        <v>162</v>
      </c>
      <c r="F360" s="82" t="s">
        <v>393</v>
      </c>
      <c r="G360" s="77" t="s">
        <v>392</v>
      </c>
      <c r="H360" s="77" t="s">
        <v>1815</v>
      </c>
      <c r="I360" s="83">
        <v>2737689.6818671087</v>
      </c>
      <c r="J360" s="83">
        <v>2948922.2371710078</v>
      </c>
      <c r="K360" s="83">
        <v>2527827.3370118779</v>
      </c>
      <c r="L360" s="83">
        <v>3052381.3193215309</v>
      </c>
      <c r="M360" s="83">
        <f t="shared" si="40"/>
        <v>5265517.0188789871</v>
      </c>
      <c r="N360" s="83">
        <f t="shared" si="40"/>
        <v>6001303.5564925391</v>
      </c>
      <c r="O360" s="84">
        <f>INDEX('CHIRP Payment Calc'!AO:AO,MATCH(G:G,'CHIRP Payment Calc'!A:A,0))</f>
        <v>0.66</v>
      </c>
      <c r="P360" s="84">
        <f>INDEX('CHIRP Payment Calc'!AN:AN,MATCH(G:G,'CHIRP Payment Calc'!A:A,0))</f>
        <v>2.2599999999999998</v>
      </c>
      <c r="Q360" s="85">
        <f t="shared" si="41"/>
        <v>17038187.270133268</v>
      </c>
      <c r="R360" s="79">
        <f t="shared" si="42"/>
        <v>1063638.9090929956</v>
      </c>
      <c r="S360" s="85">
        <f t="shared" si="43"/>
        <v>1917108.9549414238</v>
      </c>
      <c r="T360" s="85">
        <f t="shared" si="44"/>
        <v>1774857.49194451</v>
      </c>
      <c r="U360" s="85">
        <f t="shared" si="45"/>
        <v>7071155.7092906917</v>
      </c>
      <c r="V360" s="85">
        <f t="shared" si="46"/>
        <v>7338704.0230496386</v>
      </c>
      <c r="W360" s="79">
        <f t="shared" si="47"/>
        <v>18101826.179226264</v>
      </c>
    </row>
    <row r="361" spans="4:23" x14ac:dyDescent="0.25">
      <c r="D361" s="77" t="s">
        <v>33</v>
      </c>
      <c r="E361" s="77" t="s">
        <v>162</v>
      </c>
      <c r="F361" s="82" t="s">
        <v>1377</v>
      </c>
      <c r="G361" s="77" t="s">
        <v>1376</v>
      </c>
      <c r="H361" s="77" t="s">
        <v>1816</v>
      </c>
      <c r="I361" s="83">
        <v>0</v>
      </c>
      <c r="J361" s="83">
        <v>0</v>
      </c>
      <c r="K361" s="83">
        <v>0</v>
      </c>
      <c r="L361" s="83">
        <v>0</v>
      </c>
      <c r="M361" s="83">
        <f t="shared" si="40"/>
        <v>0</v>
      </c>
      <c r="N361" s="83">
        <f t="shared" si="40"/>
        <v>0</v>
      </c>
      <c r="O361" s="84">
        <f>INDEX('CHIRP Payment Calc'!AO:AO,MATCH(G:G,'CHIRP Payment Calc'!A:A,0))</f>
        <v>0.66</v>
      </c>
      <c r="P361" s="84">
        <f>INDEX('CHIRP Payment Calc'!AN:AN,MATCH(G:G,'CHIRP Payment Calc'!A:A,0))</f>
        <v>0.77</v>
      </c>
      <c r="Q361" s="85">
        <f t="shared" si="41"/>
        <v>0</v>
      </c>
      <c r="R361" s="79">
        <f t="shared" si="42"/>
        <v>0</v>
      </c>
      <c r="S361" s="85">
        <f t="shared" si="43"/>
        <v>0</v>
      </c>
      <c r="T361" s="85">
        <f t="shared" si="44"/>
        <v>0</v>
      </c>
      <c r="U361" s="85">
        <f t="shared" si="45"/>
        <v>0</v>
      </c>
      <c r="V361" s="85">
        <f t="shared" si="46"/>
        <v>0</v>
      </c>
      <c r="W361" s="79">
        <f t="shared" si="47"/>
        <v>0</v>
      </c>
    </row>
    <row r="362" spans="4:23" x14ac:dyDescent="0.25">
      <c r="D362" s="77" t="s">
        <v>33</v>
      </c>
      <c r="E362" s="77" t="s">
        <v>162</v>
      </c>
      <c r="F362" s="82" t="s">
        <v>453</v>
      </c>
      <c r="G362" s="77" t="s">
        <v>452</v>
      </c>
      <c r="H362" s="77" t="s">
        <v>1817</v>
      </c>
      <c r="I362" s="83">
        <v>1358326.3433763664</v>
      </c>
      <c r="J362" s="83">
        <v>4248102.1725248853</v>
      </c>
      <c r="K362" s="83">
        <v>489573.92922223505</v>
      </c>
      <c r="L362" s="83">
        <v>1000132.6373155996</v>
      </c>
      <c r="M362" s="83">
        <f t="shared" si="40"/>
        <v>1847900.2725986014</v>
      </c>
      <c r="N362" s="83">
        <f t="shared" si="40"/>
        <v>5248234.8098404845</v>
      </c>
      <c r="O362" s="84">
        <f>INDEX('CHIRP Payment Calc'!AO:AO,MATCH(G:G,'CHIRP Payment Calc'!A:A,0))</f>
        <v>1.05</v>
      </c>
      <c r="P362" s="84">
        <f>INDEX('CHIRP Payment Calc'!AN:AN,MATCH(G:G,'CHIRP Payment Calc'!A:A,0))</f>
        <v>2.33</v>
      </c>
      <c r="Q362" s="85">
        <f t="shared" si="41"/>
        <v>14168682.393156862</v>
      </c>
      <c r="R362" s="79">
        <f t="shared" si="42"/>
        <v>872428.67828511784</v>
      </c>
      <c r="S362" s="85">
        <f t="shared" si="43"/>
        <v>1513254.8122495329</v>
      </c>
      <c r="T362" s="85">
        <f t="shared" si="44"/>
        <v>546864.49540781579</v>
      </c>
      <c r="U362" s="85">
        <f t="shared" si="45"/>
        <v>10501939.588310858</v>
      </c>
      <c r="V362" s="85">
        <f t="shared" si="46"/>
        <v>2479052.1754737739</v>
      </c>
      <c r="W362" s="79">
        <f t="shared" si="47"/>
        <v>15041111.07144198</v>
      </c>
    </row>
    <row r="363" spans="4:23" x14ac:dyDescent="0.25">
      <c r="D363" s="77" t="s">
        <v>33</v>
      </c>
      <c r="E363" s="77" t="s">
        <v>162</v>
      </c>
      <c r="F363" s="82" t="s">
        <v>288</v>
      </c>
      <c r="G363" s="77" t="s">
        <v>287</v>
      </c>
      <c r="H363" s="77" t="s">
        <v>1818</v>
      </c>
      <c r="I363" s="83">
        <v>3098892.7548536044</v>
      </c>
      <c r="J363" s="83">
        <v>17227224.950276759</v>
      </c>
      <c r="K363" s="83">
        <v>537439.56534864125</v>
      </c>
      <c r="L363" s="83">
        <v>1919149.5407930787</v>
      </c>
      <c r="M363" s="83">
        <f t="shared" si="40"/>
        <v>3636332.3202022454</v>
      </c>
      <c r="N363" s="83">
        <f t="shared" si="40"/>
        <v>19146374.491069838</v>
      </c>
      <c r="O363" s="84">
        <f>INDEX('CHIRP Payment Calc'!AO:AO,MATCH(G:G,'CHIRP Payment Calc'!A:A,0))</f>
        <v>1.02</v>
      </c>
      <c r="P363" s="84">
        <f>INDEX('CHIRP Payment Calc'!AN:AN,MATCH(G:G,'CHIRP Payment Calc'!A:A,0))</f>
        <v>1.37</v>
      </c>
      <c r="Q363" s="85">
        <f t="shared" si="41"/>
        <v>29939592.019371971</v>
      </c>
      <c r="R363" s="79">
        <f t="shared" si="42"/>
        <v>1835519.5064235118</v>
      </c>
      <c r="S363" s="85">
        <f t="shared" si="43"/>
        <v>3353708.8699741927</v>
      </c>
      <c r="T363" s="85">
        <f t="shared" si="44"/>
        <v>583179.10282512137</v>
      </c>
      <c r="U363" s="85">
        <f t="shared" si="45"/>
        <v>25041165.179712638</v>
      </c>
      <c r="V363" s="85">
        <f t="shared" si="46"/>
        <v>2797058.3732835297</v>
      </c>
      <c r="W363" s="79">
        <f t="shared" si="47"/>
        <v>31775111.525795482</v>
      </c>
    </row>
    <row r="364" spans="4:23" x14ac:dyDescent="0.25">
      <c r="D364" s="77" t="s">
        <v>33</v>
      </c>
      <c r="E364" s="77" t="s">
        <v>162</v>
      </c>
      <c r="F364" s="82" t="s">
        <v>420</v>
      </c>
      <c r="G364" s="77" t="s">
        <v>419</v>
      </c>
      <c r="H364" s="77" t="s">
        <v>1819</v>
      </c>
      <c r="I364" s="83">
        <v>2264347.1098249438</v>
      </c>
      <c r="J364" s="83">
        <v>2978473.0293253325</v>
      </c>
      <c r="K364" s="83">
        <v>1047486.5475784031</v>
      </c>
      <c r="L364" s="83">
        <v>1736086.4265737259</v>
      </c>
      <c r="M364" s="83">
        <f t="shared" si="40"/>
        <v>3311833.6574033471</v>
      </c>
      <c r="N364" s="83">
        <f t="shared" si="40"/>
        <v>4714559.4558990579</v>
      </c>
      <c r="O364" s="84">
        <f>INDEX('CHIRP Payment Calc'!AO:AO,MATCH(G:G,'CHIRP Payment Calc'!A:A,0))</f>
        <v>1.1100000000000001</v>
      </c>
      <c r="P364" s="84">
        <f>INDEX('CHIRP Payment Calc'!AN:AN,MATCH(G:G,'CHIRP Payment Calc'!A:A,0))</f>
        <v>2.95</v>
      </c>
      <c r="Q364" s="85">
        <f t="shared" si="41"/>
        <v>17584085.754619937</v>
      </c>
      <c r="R364" s="79">
        <f t="shared" si="42"/>
        <v>1090502.0007931814</v>
      </c>
      <c r="S364" s="85">
        <f t="shared" si="43"/>
        <v>2666764.2354437006</v>
      </c>
      <c r="T364" s="85">
        <f t="shared" si="44"/>
        <v>1236925.6040553486</v>
      </c>
      <c r="U364" s="85">
        <f t="shared" si="45"/>
        <v>9322541.5771986544</v>
      </c>
      <c r="V364" s="85">
        <f t="shared" si="46"/>
        <v>5448356.3387154173</v>
      </c>
      <c r="W364" s="79">
        <f t="shared" si="47"/>
        <v>18674587.755413122</v>
      </c>
    </row>
    <row r="365" spans="4:23" x14ac:dyDescent="0.25">
      <c r="D365" s="77" t="s">
        <v>33</v>
      </c>
      <c r="E365" s="77" t="s">
        <v>162</v>
      </c>
      <c r="F365" s="82" t="s">
        <v>1341</v>
      </c>
      <c r="G365" s="77" t="s">
        <v>1340</v>
      </c>
      <c r="H365" s="77" t="s">
        <v>1820</v>
      </c>
      <c r="I365" s="83">
        <v>0</v>
      </c>
      <c r="J365" s="83">
        <v>0</v>
      </c>
      <c r="K365" s="83">
        <v>0</v>
      </c>
      <c r="L365" s="83">
        <v>0</v>
      </c>
      <c r="M365" s="83">
        <f t="shared" si="40"/>
        <v>0</v>
      </c>
      <c r="N365" s="83">
        <f t="shared" si="40"/>
        <v>0</v>
      </c>
      <c r="O365" s="84">
        <f>INDEX('CHIRP Payment Calc'!AO:AO,MATCH(G:G,'CHIRP Payment Calc'!A:A,0))</f>
        <v>0.66</v>
      </c>
      <c r="P365" s="84">
        <f>INDEX('CHIRP Payment Calc'!AN:AN,MATCH(G:G,'CHIRP Payment Calc'!A:A,0))</f>
        <v>0.77</v>
      </c>
      <c r="Q365" s="85">
        <f t="shared" si="41"/>
        <v>0</v>
      </c>
      <c r="R365" s="79">
        <f t="shared" si="42"/>
        <v>0</v>
      </c>
      <c r="S365" s="85">
        <f t="shared" si="43"/>
        <v>0</v>
      </c>
      <c r="T365" s="85">
        <f t="shared" si="44"/>
        <v>0</v>
      </c>
      <c r="U365" s="85">
        <f t="shared" si="45"/>
        <v>0</v>
      </c>
      <c r="V365" s="85">
        <f t="shared" si="46"/>
        <v>0</v>
      </c>
      <c r="W365" s="79">
        <f t="shared" si="47"/>
        <v>0</v>
      </c>
    </row>
    <row r="366" spans="4:23" x14ac:dyDescent="0.25">
      <c r="D366" s="77" t="s">
        <v>33</v>
      </c>
      <c r="E366" s="77" t="s">
        <v>162</v>
      </c>
      <c r="F366" s="82" t="s">
        <v>593</v>
      </c>
      <c r="G366" s="77" t="s">
        <v>592</v>
      </c>
      <c r="H366" s="77" t="s">
        <v>1821</v>
      </c>
      <c r="I366" s="83">
        <v>763398.43076281284</v>
      </c>
      <c r="J366" s="83">
        <v>1436054.0644544896</v>
      </c>
      <c r="K366" s="83">
        <v>302526.1222373998</v>
      </c>
      <c r="L366" s="83">
        <v>347673.11587862635</v>
      </c>
      <c r="M366" s="83">
        <f t="shared" si="40"/>
        <v>1065924.5530002126</v>
      </c>
      <c r="N366" s="83">
        <f t="shared" si="40"/>
        <v>1783727.1803331161</v>
      </c>
      <c r="O366" s="84">
        <f>INDEX('CHIRP Payment Calc'!AO:AO,MATCH(G:G,'CHIRP Payment Calc'!A:A,0))</f>
        <v>0.84000000000000008</v>
      </c>
      <c r="P366" s="84">
        <f>INDEX('CHIRP Payment Calc'!AN:AN,MATCH(G:G,'CHIRP Payment Calc'!A:A,0))</f>
        <v>2.4299999999999997</v>
      </c>
      <c r="Q366" s="85">
        <f t="shared" si="41"/>
        <v>5229833.6727296505</v>
      </c>
      <c r="R366" s="79">
        <f t="shared" si="42"/>
        <v>322162.57017517783</v>
      </c>
      <c r="S366" s="85">
        <f t="shared" si="43"/>
        <v>680376.32025545137</v>
      </c>
      <c r="T366" s="85">
        <f t="shared" si="44"/>
        <v>270342.49221214454</v>
      </c>
      <c r="U366" s="85">
        <f t="shared" si="45"/>
        <v>3702505.439389294</v>
      </c>
      <c r="V366" s="85">
        <f t="shared" si="46"/>
        <v>898771.99104793824</v>
      </c>
      <c r="W366" s="79">
        <f t="shared" si="47"/>
        <v>5551996.2429048279</v>
      </c>
    </row>
    <row r="367" spans="4:23" x14ac:dyDescent="0.25">
      <c r="D367" s="77" t="s">
        <v>33</v>
      </c>
      <c r="E367" s="77" t="s">
        <v>162</v>
      </c>
      <c r="F367" s="82" t="s">
        <v>552</v>
      </c>
      <c r="G367" s="77" t="s">
        <v>551</v>
      </c>
      <c r="H367" s="77" t="s">
        <v>1822</v>
      </c>
      <c r="I367" s="83">
        <v>1090986.2427875178</v>
      </c>
      <c r="J367" s="83">
        <v>2287220.8464851682</v>
      </c>
      <c r="K367" s="83">
        <v>175113.17949501402</v>
      </c>
      <c r="L367" s="83">
        <v>390559.25077060034</v>
      </c>
      <c r="M367" s="83">
        <f t="shared" si="40"/>
        <v>1266099.4222825319</v>
      </c>
      <c r="N367" s="83">
        <f t="shared" si="40"/>
        <v>2677780.0972557687</v>
      </c>
      <c r="O367" s="84">
        <f>INDEX('CHIRP Payment Calc'!AO:AO,MATCH(G:G,'CHIRP Payment Calc'!A:A,0))</f>
        <v>0.99</v>
      </c>
      <c r="P367" s="84">
        <f>INDEX('CHIRP Payment Calc'!AN:AN,MATCH(G:G,'CHIRP Payment Calc'!A:A,0))</f>
        <v>1.83</v>
      </c>
      <c r="Q367" s="85">
        <f t="shared" si="41"/>
        <v>6153776.0060377633</v>
      </c>
      <c r="R367" s="79">
        <f t="shared" si="42"/>
        <v>377935.33135940717</v>
      </c>
      <c r="S367" s="85">
        <f t="shared" si="43"/>
        <v>1145969.6343338382</v>
      </c>
      <c r="T367" s="85">
        <f t="shared" si="44"/>
        <v>184427.71031921692</v>
      </c>
      <c r="U367" s="85">
        <f t="shared" si="45"/>
        <v>4440969.9194353931</v>
      </c>
      <c r="V367" s="85">
        <f t="shared" si="46"/>
        <v>760344.073308722</v>
      </c>
      <c r="W367" s="79">
        <f t="shared" si="47"/>
        <v>6531711.3373971703</v>
      </c>
    </row>
    <row r="368" spans="4:23" x14ac:dyDescent="0.25">
      <c r="D368" s="77" t="s">
        <v>33</v>
      </c>
      <c r="E368" s="77" t="s">
        <v>162</v>
      </c>
      <c r="F368" s="82" t="s">
        <v>567</v>
      </c>
      <c r="G368" s="77" t="s">
        <v>566</v>
      </c>
      <c r="H368" s="77" t="s">
        <v>1823</v>
      </c>
      <c r="I368" s="83">
        <v>684730.44875053642</v>
      </c>
      <c r="J368" s="83">
        <v>294626.67242233502</v>
      </c>
      <c r="K368" s="83">
        <v>354211.28675837547</v>
      </c>
      <c r="L368" s="83">
        <v>1819553.9653478328</v>
      </c>
      <c r="M368" s="83">
        <f t="shared" si="40"/>
        <v>1038941.7355089119</v>
      </c>
      <c r="N368" s="83">
        <f t="shared" si="40"/>
        <v>2114180.6377701676</v>
      </c>
      <c r="O368" s="84">
        <f>INDEX('CHIRP Payment Calc'!AO:AO,MATCH(G:G,'CHIRP Payment Calc'!A:A,0))</f>
        <v>1.2200000000000002</v>
      </c>
      <c r="P368" s="84">
        <f>INDEX('CHIRP Payment Calc'!AN:AN,MATCH(G:G,'CHIRP Payment Calc'!A:A,0))</f>
        <v>1.97</v>
      </c>
      <c r="Q368" s="85">
        <f t="shared" si="41"/>
        <v>5432444.7737281024</v>
      </c>
      <c r="R368" s="79">
        <f t="shared" si="42"/>
        <v>342756.6879891135</v>
      </c>
      <c r="S368" s="85">
        <f t="shared" si="43"/>
        <v>886335.43498743186</v>
      </c>
      <c r="T368" s="85">
        <f t="shared" si="44"/>
        <v>459721.0317502321</v>
      </c>
      <c r="U368" s="85">
        <f t="shared" si="45"/>
        <v>615824.45058037131</v>
      </c>
      <c r="V368" s="85">
        <f t="shared" si="46"/>
        <v>3813320.5443991814</v>
      </c>
      <c r="W368" s="79">
        <f t="shared" si="47"/>
        <v>5775201.4617172163</v>
      </c>
    </row>
    <row r="369" spans="4:23" x14ac:dyDescent="0.25">
      <c r="D369" s="77" t="s">
        <v>33</v>
      </c>
      <c r="E369" s="77" t="s">
        <v>162</v>
      </c>
      <c r="F369" s="82" t="s">
        <v>207</v>
      </c>
      <c r="G369" s="77" t="s">
        <v>206</v>
      </c>
      <c r="H369" s="77" t="s">
        <v>1824</v>
      </c>
      <c r="I369" s="83">
        <v>5084297.6078089355</v>
      </c>
      <c r="J369" s="83">
        <v>14571985.095646027</v>
      </c>
      <c r="K369" s="83">
        <v>5525288.2289836295</v>
      </c>
      <c r="L369" s="83">
        <v>12726048.653353559</v>
      </c>
      <c r="M369" s="83">
        <f t="shared" si="40"/>
        <v>10609585.836792566</v>
      </c>
      <c r="N369" s="83">
        <f t="shared" si="40"/>
        <v>27298033.748999588</v>
      </c>
      <c r="O369" s="84">
        <f>INDEX('CHIRP Payment Calc'!AO:AO,MATCH(G:G,'CHIRP Payment Calc'!A:A,0))</f>
        <v>0.8600000000000001</v>
      </c>
      <c r="P369" s="84">
        <f>INDEX('CHIRP Payment Calc'!AN:AN,MATCH(G:G,'CHIRP Payment Calc'!A:A,0))</f>
        <v>2.1799999999999997</v>
      </c>
      <c r="Q369" s="85">
        <f t="shared" si="41"/>
        <v>68633957.392460704</v>
      </c>
      <c r="R369" s="79">
        <f t="shared" si="42"/>
        <v>4278911.5998821519</v>
      </c>
      <c r="S369" s="85">
        <f t="shared" si="43"/>
        <v>4639252.9896187643</v>
      </c>
      <c r="T369" s="85">
        <f t="shared" si="44"/>
        <v>5055050.9328999175</v>
      </c>
      <c r="U369" s="85">
        <f t="shared" si="45"/>
        <v>33704962.873748899</v>
      </c>
      <c r="V369" s="85">
        <f t="shared" si="46"/>
        <v>29513602.196075276</v>
      </c>
      <c r="W369" s="79">
        <f t="shared" si="47"/>
        <v>72912868.99234286</v>
      </c>
    </row>
    <row r="370" spans="4:23" x14ac:dyDescent="0.25">
      <c r="D370" s="77" t="s">
        <v>33</v>
      </c>
      <c r="E370" s="77" t="s">
        <v>162</v>
      </c>
      <c r="F370" s="82" t="s">
        <v>1415</v>
      </c>
      <c r="G370" s="77" t="s">
        <v>1414</v>
      </c>
      <c r="H370" s="77" t="s">
        <v>1416</v>
      </c>
      <c r="I370" s="83">
        <v>0</v>
      </c>
      <c r="J370" s="83">
        <v>0</v>
      </c>
      <c r="K370" s="83">
        <v>0</v>
      </c>
      <c r="L370" s="83">
        <v>0</v>
      </c>
      <c r="M370" s="83">
        <f t="shared" si="40"/>
        <v>0</v>
      </c>
      <c r="N370" s="83">
        <f t="shared" si="40"/>
        <v>0</v>
      </c>
      <c r="O370" s="84">
        <f>INDEX('CHIRP Payment Calc'!AO:AO,MATCH(G:G,'CHIRP Payment Calc'!A:A,0))</f>
        <v>0.66</v>
      </c>
      <c r="P370" s="84">
        <f>INDEX('CHIRP Payment Calc'!AN:AN,MATCH(G:G,'CHIRP Payment Calc'!A:A,0))</f>
        <v>0.77</v>
      </c>
      <c r="Q370" s="85">
        <f t="shared" si="41"/>
        <v>0</v>
      </c>
      <c r="R370" s="79">
        <f t="shared" si="42"/>
        <v>0</v>
      </c>
      <c r="S370" s="85">
        <f t="shared" si="43"/>
        <v>0</v>
      </c>
      <c r="T370" s="85">
        <f t="shared" si="44"/>
        <v>0</v>
      </c>
      <c r="U370" s="85">
        <f t="shared" si="45"/>
        <v>0</v>
      </c>
      <c r="V370" s="85">
        <f t="shared" si="46"/>
        <v>0</v>
      </c>
      <c r="W370" s="79">
        <f t="shared" si="47"/>
        <v>0</v>
      </c>
    </row>
    <row r="371" spans="4:23" x14ac:dyDescent="0.25">
      <c r="D371" s="77" t="s">
        <v>33</v>
      </c>
      <c r="E371" s="77" t="s">
        <v>162</v>
      </c>
      <c r="F371" s="82" t="s">
        <v>570</v>
      </c>
      <c r="G371" s="77" t="s">
        <v>569</v>
      </c>
      <c r="H371" s="77" t="s">
        <v>1825</v>
      </c>
      <c r="I371" s="83">
        <v>1114819.7344951825</v>
      </c>
      <c r="J371" s="83">
        <v>1045492.2167072537</v>
      </c>
      <c r="K371" s="83">
        <v>637805.4826207679</v>
      </c>
      <c r="L371" s="83">
        <v>489797.26019790635</v>
      </c>
      <c r="M371" s="83">
        <f t="shared" si="40"/>
        <v>1752625.2171159503</v>
      </c>
      <c r="N371" s="83">
        <f t="shared" si="40"/>
        <v>1535289.4769051601</v>
      </c>
      <c r="O371" s="84">
        <f>INDEX('CHIRP Payment Calc'!AO:AO,MATCH(G:G,'CHIRP Payment Calc'!A:A,0))</f>
        <v>1.1000000000000001</v>
      </c>
      <c r="P371" s="84">
        <f>INDEX('CHIRP Payment Calc'!AN:AN,MATCH(G:G,'CHIRP Payment Calc'!A:A,0))</f>
        <v>2.31</v>
      </c>
      <c r="Q371" s="85">
        <f t="shared" si="41"/>
        <v>5474406.4304784657</v>
      </c>
      <c r="R371" s="79">
        <f t="shared" si="42"/>
        <v>339154.8189200419</v>
      </c>
      <c r="S371" s="85">
        <f t="shared" si="43"/>
        <v>1301115.8704983564</v>
      </c>
      <c r="T371" s="85">
        <f t="shared" si="44"/>
        <v>746368.11796047317</v>
      </c>
      <c r="U371" s="85">
        <f t="shared" si="45"/>
        <v>2562426.5470490782</v>
      </c>
      <c r="V371" s="85">
        <f t="shared" si="46"/>
        <v>1203650.7138905998</v>
      </c>
      <c r="W371" s="79">
        <f t="shared" si="47"/>
        <v>5813561.2493985081</v>
      </c>
    </row>
    <row r="372" spans="4:23" x14ac:dyDescent="0.25">
      <c r="D372" s="77" t="s">
        <v>33</v>
      </c>
      <c r="E372" s="77" t="s">
        <v>162</v>
      </c>
      <c r="F372" s="82" t="s">
        <v>1033</v>
      </c>
      <c r="G372" s="77" t="s">
        <v>1032</v>
      </c>
      <c r="H372" s="77" t="s">
        <v>1826</v>
      </c>
      <c r="I372" s="83">
        <v>19790.1964700102</v>
      </c>
      <c r="J372" s="83">
        <v>0</v>
      </c>
      <c r="K372" s="83">
        <v>61001.088134060497</v>
      </c>
      <c r="L372" s="83">
        <v>54247.465095585241</v>
      </c>
      <c r="M372" s="83">
        <f t="shared" si="40"/>
        <v>80791.284604070694</v>
      </c>
      <c r="N372" s="83">
        <f t="shared" si="40"/>
        <v>54247.465095585241</v>
      </c>
      <c r="O372" s="84">
        <f>INDEX('CHIRP Payment Calc'!AO:AO,MATCH(G:G,'CHIRP Payment Calc'!A:A,0))</f>
        <v>1.46</v>
      </c>
      <c r="P372" s="84">
        <f>INDEX('CHIRP Payment Calc'!AN:AN,MATCH(G:G,'CHIRP Payment Calc'!A:A,0))</f>
        <v>2.56</v>
      </c>
      <c r="Q372" s="85">
        <f t="shared" si="41"/>
        <v>256828.78616664145</v>
      </c>
      <c r="R372" s="79">
        <f t="shared" si="42"/>
        <v>16311.793713649797</v>
      </c>
      <c r="S372" s="85">
        <f t="shared" si="43"/>
        <v>30656.431667071502</v>
      </c>
      <c r="T372" s="85">
        <f t="shared" si="44"/>
        <v>94746.37093162589</v>
      </c>
      <c r="U372" s="85">
        <f t="shared" si="45"/>
        <v>0</v>
      </c>
      <c r="V372" s="85">
        <f t="shared" si="46"/>
        <v>147737.77728159385</v>
      </c>
      <c r="W372" s="79">
        <f t="shared" si="47"/>
        <v>273140.57988029125</v>
      </c>
    </row>
    <row r="373" spans="4:23" x14ac:dyDescent="0.25">
      <c r="D373" s="77" t="s">
        <v>33</v>
      </c>
      <c r="E373" s="77" t="s">
        <v>162</v>
      </c>
      <c r="F373" s="82" t="s">
        <v>558</v>
      </c>
      <c r="G373" s="77" t="s">
        <v>557</v>
      </c>
      <c r="H373" s="77" t="s">
        <v>1827</v>
      </c>
      <c r="I373" s="83">
        <v>901307.18536238454</v>
      </c>
      <c r="J373" s="83">
        <v>1512927.6651903612</v>
      </c>
      <c r="K373" s="83">
        <v>451993.46315627941</v>
      </c>
      <c r="L373" s="83">
        <v>923350.71214697557</v>
      </c>
      <c r="M373" s="83">
        <f t="shared" si="40"/>
        <v>1353300.6485186638</v>
      </c>
      <c r="N373" s="83">
        <f t="shared" si="40"/>
        <v>2436278.3773373365</v>
      </c>
      <c r="O373" s="84">
        <f>INDEX('CHIRP Payment Calc'!AO:AO,MATCH(G:G,'CHIRP Payment Calc'!A:A,0))</f>
        <v>0.99</v>
      </c>
      <c r="P373" s="84">
        <f>INDEX('CHIRP Payment Calc'!AN:AN,MATCH(G:G,'CHIRP Payment Calc'!A:A,0))</f>
        <v>1.57</v>
      </c>
      <c r="Q373" s="85">
        <f t="shared" si="41"/>
        <v>5164724.694453096</v>
      </c>
      <c r="R373" s="79">
        <f t="shared" si="42"/>
        <v>320442.69439774088</v>
      </c>
      <c r="S373" s="85">
        <f t="shared" si="43"/>
        <v>946731.15491645702</v>
      </c>
      <c r="T373" s="85">
        <f t="shared" si="44"/>
        <v>476035.66864331556</v>
      </c>
      <c r="U373" s="85">
        <f t="shared" si="45"/>
        <v>2520208.4184072865</v>
      </c>
      <c r="V373" s="85">
        <f t="shared" si="46"/>
        <v>1542192.1468837785</v>
      </c>
      <c r="W373" s="79">
        <f t="shared" si="47"/>
        <v>5485167.3888508379</v>
      </c>
    </row>
    <row r="374" spans="4:23" x14ac:dyDescent="0.25">
      <c r="D374" s="77" t="s">
        <v>33</v>
      </c>
      <c r="E374" s="77" t="s">
        <v>162</v>
      </c>
      <c r="F374" s="82" t="s">
        <v>396</v>
      </c>
      <c r="G374" s="77" t="s">
        <v>395</v>
      </c>
      <c r="H374" s="77" t="s">
        <v>1828</v>
      </c>
      <c r="I374" s="83">
        <v>1872699.5406132189</v>
      </c>
      <c r="J374" s="83">
        <v>6629346.7097823117</v>
      </c>
      <c r="K374" s="83">
        <v>1416542.4957220748</v>
      </c>
      <c r="L374" s="83">
        <v>1522298.7521747556</v>
      </c>
      <c r="M374" s="83">
        <f t="shared" si="40"/>
        <v>3289242.0363352937</v>
      </c>
      <c r="N374" s="83">
        <f t="shared" si="40"/>
        <v>8151645.4619570673</v>
      </c>
      <c r="O374" s="84">
        <f>INDEX('CHIRP Payment Calc'!AO:AO,MATCH(G:G,'CHIRP Payment Calc'!A:A,0))</f>
        <v>0.98</v>
      </c>
      <c r="P374" s="84">
        <f>INDEX('CHIRP Payment Calc'!AN:AN,MATCH(G:G,'CHIRP Payment Calc'!A:A,0))</f>
        <v>2.37</v>
      </c>
      <c r="Q374" s="85">
        <f t="shared" si="41"/>
        <v>22542856.940446839</v>
      </c>
      <c r="R374" s="79">
        <f t="shared" si="42"/>
        <v>1389391.6889805363</v>
      </c>
      <c r="S374" s="85">
        <f t="shared" si="43"/>
        <v>1947210.1324148059</v>
      </c>
      <c r="T374" s="85">
        <f t="shared" si="44"/>
        <v>1476820.8997953546</v>
      </c>
      <c r="U374" s="85">
        <f t="shared" si="45"/>
        <v>16670081.381627671</v>
      </c>
      <c r="V374" s="85">
        <f t="shared" si="46"/>
        <v>3838136.2155895438</v>
      </c>
      <c r="W374" s="79">
        <f t="shared" si="47"/>
        <v>23932248.629427373</v>
      </c>
    </row>
    <row r="375" spans="4:23" x14ac:dyDescent="0.25">
      <c r="D375" s="77" t="s">
        <v>33</v>
      </c>
      <c r="E375" s="77" t="s">
        <v>162</v>
      </c>
      <c r="F375" s="82" t="s">
        <v>1368</v>
      </c>
      <c r="G375" s="77" t="s">
        <v>1367</v>
      </c>
      <c r="H375" s="77" t="s">
        <v>1829</v>
      </c>
      <c r="I375" s="83">
        <v>0</v>
      </c>
      <c r="J375" s="83">
        <v>0</v>
      </c>
      <c r="K375" s="83">
        <v>0</v>
      </c>
      <c r="L375" s="83">
        <v>0</v>
      </c>
      <c r="M375" s="83">
        <f t="shared" si="40"/>
        <v>0</v>
      </c>
      <c r="N375" s="83">
        <f t="shared" si="40"/>
        <v>0</v>
      </c>
      <c r="O375" s="84">
        <f>INDEX('CHIRP Payment Calc'!AO:AO,MATCH(G:G,'CHIRP Payment Calc'!A:A,0))</f>
        <v>0.66</v>
      </c>
      <c r="P375" s="84">
        <f>INDEX('CHIRP Payment Calc'!AN:AN,MATCH(G:G,'CHIRP Payment Calc'!A:A,0))</f>
        <v>0.77</v>
      </c>
      <c r="Q375" s="85">
        <f t="shared" si="41"/>
        <v>0</v>
      </c>
      <c r="R375" s="79">
        <f t="shared" si="42"/>
        <v>0</v>
      </c>
      <c r="S375" s="85">
        <f t="shared" si="43"/>
        <v>0</v>
      </c>
      <c r="T375" s="85">
        <f t="shared" si="44"/>
        <v>0</v>
      </c>
      <c r="U375" s="85">
        <f t="shared" si="45"/>
        <v>0</v>
      </c>
      <c r="V375" s="85">
        <f t="shared" si="46"/>
        <v>0</v>
      </c>
      <c r="W375" s="79">
        <f t="shared" si="47"/>
        <v>0</v>
      </c>
    </row>
    <row r="376" spans="4:23" x14ac:dyDescent="0.25">
      <c r="D376" s="77" t="s">
        <v>33</v>
      </c>
      <c r="E376" s="77" t="s">
        <v>162</v>
      </c>
      <c r="F376" s="82" t="s">
        <v>675</v>
      </c>
      <c r="G376" s="77" t="s">
        <v>674</v>
      </c>
      <c r="H376" s="77" t="s">
        <v>1830</v>
      </c>
      <c r="I376" s="83">
        <v>596156.88866796228</v>
      </c>
      <c r="J376" s="83">
        <v>89246.213430158765</v>
      </c>
      <c r="K376" s="83">
        <v>459418.89440105733</v>
      </c>
      <c r="L376" s="83">
        <v>320285.23352911399</v>
      </c>
      <c r="M376" s="83">
        <f t="shared" si="40"/>
        <v>1055575.7830690197</v>
      </c>
      <c r="N376" s="83">
        <f t="shared" si="40"/>
        <v>409531.44695927273</v>
      </c>
      <c r="O376" s="84">
        <f>INDEX('CHIRP Payment Calc'!AO:AO,MATCH(G:G,'CHIRP Payment Calc'!A:A,0))</f>
        <v>0.85000000000000009</v>
      </c>
      <c r="P376" s="84">
        <f>INDEX('CHIRP Payment Calc'!AN:AN,MATCH(G:G,'CHIRP Payment Calc'!A:A,0))</f>
        <v>2.29</v>
      </c>
      <c r="Q376" s="85">
        <f t="shared" si="41"/>
        <v>1835066.4291454013</v>
      </c>
      <c r="R376" s="79">
        <f t="shared" si="42"/>
        <v>115125.27637887621</v>
      </c>
      <c r="S376" s="85">
        <f t="shared" si="43"/>
        <v>537648.12240611983</v>
      </c>
      <c r="T376" s="85">
        <f t="shared" si="44"/>
        <v>415431.97897967958</v>
      </c>
      <c r="U376" s="85">
        <f t="shared" si="45"/>
        <v>216842.25862606216</v>
      </c>
      <c r="V376" s="85">
        <f t="shared" si="46"/>
        <v>780269.3455124161</v>
      </c>
      <c r="W376" s="79">
        <f t="shared" si="47"/>
        <v>1950191.7055242779</v>
      </c>
    </row>
    <row r="377" spans="4:23" x14ac:dyDescent="0.25">
      <c r="D377" s="77" t="s">
        <v>33</v>
      </c>
      <c r="E377" s="77" t="s">
        <v>162</v>
      </c>
      <c r="F377" s="82" t="s">
        <v>608</v>
      </c>
      <c r="G377" s="77" t="s">
        <v>607</v>
      </c>
      <c r="H377" s="77" t="s">
        <v>1831</v>
      </c>
      <c r="I377" s="83">
        <v>640548.17215111619</v>
      </c>
      <c r="J377" s="83">
        <v>175684.8299112448</v>
      </c>
      <c r="K377" s="83">
        <v>337454.96107648098</v>
      </c>
      <c r="L377" s="83">
        <v>739745.86881178722</v>
      </c>
      <c r="M377" s="83">
        <f t="shared" si="40"/>
        <v>978003.13322759722</v>
      </c>
      <c r="N377" s="83">
        <f t="shared" si="40"/>
        <v>915430.69872303202</v>
      </c>
      <c r="O377" s="84">
        <f>INDEX('CHIRP Payment Calc'!AO:AO,MATCH(G:G,'CHIRP Payment Calc'!A:A,0))</f>
        <v>1.02</v>
      </c>
      <c r="P377" s="84">
        <f>INDEX('CHIRP Payment Calc'!AN:AN,MATCH(G:G,'CHIRP Payment Calc'!A:A,0))</f>
        <v>2.97</v>
      </c>
      <c r="Q377" s="85">
        <f t="shared" si="41"/>
        <v>3716392.3710995545</v>
      </c>
      <c r="R377" s="79">
        <f t="shared" si="42"/>
        <v>233900.4807095248</v>
      </c>
      <c r="S377" s="85">
        <f t="shared" si="43"/>
        <v>693219.24200969609</v>
      </c>
      <c r="T377" s="85">
        <f t="shared" si="44"/>
        <v>366174.53223192616</v>
      </c>
      <c r="U377" s="85">
        <f t="shared" si="45"/>
        <v>553616.91759829933</v>
      </c>
      <c r="V377" s="85">
        <f t="shared" si="46"/>
        <v>2337282.159969158</v>
      </c>
      <c r="W377" s="79">
        <f t="shared" si="47"/>
        <v>3950292.8518090798</v>
      </c>
    </row>
    <row r="378" spans="4:23" x14ac:dyDescent="0.25">
      <c r="D378" s="77" t="s">
        <v>33</v>
      </c>
      <c r="E378" s="77" t="s">
        <v>162</v>
      </c>
      <c r="F378" s="82" t="s">
        <v>1111</v>
      </c>
      <c r="G378" s="77" t="s">
        <v>1110</v>
      </c>
      <c r="H378" s="77" t="s">
        <v>1832</v>
      </c>
      <c r="I378" s="83">
        <v>66268.293911699322</v>
      </c>
      <c r="J378" s="83">
        <v>0</v>
      </c>
      <c r="K378" s="83">
        <v>6895.5508826073474</v>
      </c>
      <c r="L378" s="83">
        <v>0</v>
      </c>
      <c r="M378" s="83">
        <f t="shared" si="40"/>
        <v>73163.844794306671</v>
      </c>
      <c r="N378" s="83">
        <f t="shared" si="40"/>
        <v>0</v>
      </c>
      <c r="O378" s="84">
        <f>INDEX('CHIRP Payment Calc'!AO:AO,MATCH(G:G,'CHIRP Payment Calc'!A:A,0))</f>
        <v>2.39</v>
      </c>
      <c r="P378" s="84">
        <f>INDEX('CHIRP Payment Calc'!AN:AN,MATCH(G:G,'CHIRP Payment Calc'!A:A,0))</f>
        <v>0.77</v>
      </c>
      <c r="Q378" s="85">
        <f t="shared" si="41"/>
        <v>174861.58905839294</v>
      </c>
      <c r="R378" s="79">
        <f t="shared" si="42"/>
        <v>10714.453191635777</v>
      </c>
      <c r="S378" s="85">
        <f t="shared" si="43"/>
        <v>168043.73734637813</v>
      </c>
      <c r="T378" s="85">
        <f t="shared" si="44"/>
        <v>17532.304903650598</v>
      </c>
      <c r="U378" s="85">
        <f t="shared" si="45"/>
        <v>0</v>
      </c>
      <c r="V378" s="85">
        <f t="shared" si="46"/>
        <v>0</v>
      </c>
      <c r="W378" s="79">
        <f t="shared" si="47"/>
        <v>185576.04225002872</v>
      </c>
    </row>
    <row r="379" spans="4:23" x14ac:dyDescent="0.25">
      <c r="D379" s="77" t="s">
        <v>33</v>
      </c>
      <c r="E379" s="77" t="s">
        <v>162</v>
      </c>
      <c r="F379" s="82" t="s">
        <v>471</v>
      </c>
      <c r="G379" s="77" t="s">
        <v>470</v>
      </c>
      <c r="H379" s="77" t="s">
        <v>1833</v>
      </c>
      <c r="I379" s="83">
        <v>1266307.1499326618</v>
      </c>
      <c r="J379" s="83">
        <v>1292866.5994288288</v>
      </c>
      <c r="K379" s="83">
        <v>1713217.4077209432</v>
      </c>
      <c r="L379" s="83">
        <v>3494167.9358451683</v>
      </c>
      <c r="M379" s="83">
        <f t="shared" si="40"/>
        <v>2979524.557653605</v>
      </c>
      <c r="N379" s="83">
        <f t="shared" si="40"/>
        <v>4787034.5352739971</v>
      </c>
      <c r="O379" s="84">
        <f>INDEX('CHIRP Payment Calc'!AO:AO,MATCH(G:G,'CHIRP Payment Calc'!A:A,0))</f>
        <v>1.6800000000000002</v>
      </c>
      <c r="P379" s="84">
        <f>INDEX('CHIRP Payment Calc'!AN:AN,MATCH(G:G,'CHIRP Payment Calc'!A:A,0))</f>
        <v>2.14</v>
      </c>
      <c r="Q379" s="85">
        <f t="shared" si="41"/>
        <v>15249855.162344411</v>
      </c>
      <c r="R379" s="79">
        <f t="shared" si="42"/>
        <v>959584.60758949723</v>
      </c>
      <c r="S379" s="85">
        <f t="shared" si="43"/>
        <v>2257184.0974927023</v>
      </c>
      <c r="T379" s="85">
        <f t="shared" si="44"/>
        <v>3061920.4733736012</v>
      </c>
      <c r="U379" s="85">
        <f t="shared" si="45"/>
        <v>2935527.3451222219</v>
      </c>
      <c r="V379" s="85">
        <f t="shared" si="46"/>
        <v>7954807.8539453838</v>
      </c>
      <c r="W379" s="79">
        <f t="shared" si="47"/>
        <v>16209439.769933909</v>
      </c>
    </row>
    <row r="380" spans="4:23" x14ac:dyDescent="0.25">
      <c r="D380" s="77" t="s">
        <v>33</v>
      </c>
      <c r="E380" s="77" t="s">
        <v>162</v>
      </c>
      <c r="F380" s="82" t="s">
        <v>777</v>
      </c>
      <c r="G380" s="77" t="s">
        <v>776</v>
      </c>
      <c r="H380" s="77" t="s">
        <v>1834</v>
      </c>
      <c r="I380" s="83">
        <v>215756.27912159532</v>
      </c>
      <c r="J380" s="83">
        <v>50550.241673558965</v>
      </c>
      <c r="K380" s="83">
        <v>100123.70834365382</v>
      </c>
      <c r="L380" s="83">
        <v>429237.78877924377</v>
      </c>
      <c r="M380" s="83">
        <f t="shared" si="40"/>
        <v>315879.98746524914</v>
      </c>
      <c r="N380" s="83">
        <f t="shared" si="40"/>
        <v>479788.03045280272</v>
      </c>
      <c r="O380" s="84">
        <f>INDEX('CHIRP Payment Calc'!AO:AO,MATCH(G:G,'CHIRP Payment Calc'!A:A,0))</f>
        <v>0.82000000000000006</v>
      </c>
      <c r="P380" s="84">
        <f>INDEX('CHIRP Payment Calc'!AN:AN,MATCH(G:G,'CHIRP Payment Calc'!A:A,0))</f>
        <v>1.5899999999999999</v>
      </c>
      <c r="Q380" s="85">
        <f t="shared" si="41"/>
        <v>1021884.5581414606</v>
      </c>
      <c r="R380" s="79">
        <f t="shared" si="42"/>
        <v>64500.63116434103</v>
      </c>
      <c r="S380" s="85">
        <f t="shared" si="43"/>
        <v>187713.685814014</v>
      </c>
      <c r="T380" s="85">
        <f t="shared" si="44"/>
        <v>87341.958342336322</v>
      </c>
      <c r="U380" s="85">
        <f t="shared" si="45"/>
        <v>85278.391788815643</v>
      </c>
      <c r="V380" s="85">
        <f t="shared" si="46"/>
        <v>726051.15336063574</v>
      </c>
      <c r="W380" s="79">
        <f t="shared" si="47"/>
        <v>1086385.1893058016</v>
      </c>
    </row>
    <row r="381" spans="4:23" x14ac:dyDescent="0.25">
      <c r="D381" s="77" t="s">
        <v>33</v>
      </c>
      <c r="E381" s="77" t="s">
        <v>162</v>
      </c>
      <c r="F381" s="82" t="s">
        <v>348</v>
      </c>
      <c r="G381" s="77" t="s">
        <v>347</v>
      </c>
      <c r="H381" s="77" t="s">
        <v>1835</v>
      </c>
      <c r="I381" s="83">
        <v>2028069.2138289164</v>
      </c>
      <c r="J381" s="83">
        <v>14300365.37643595</v>
      </c>
      <c r="K381" s="83">
        <v>508349.6424537673</v>
      </c>
      <c r="L381" s="83">
        <v>1244081.8434435609</v>
      </c>
      <c r="M381" s="83">
        <f t="shared" si="40"/>
        <v>2536418.8562826836</v>
      </c>
      <c r="N381" s="83">
        <f t="shared" si="40"/>
        <v>15544447.219879512</v>
      </c>
      <c r="O381" s="84">
        <f>INDEX('CHIRP Payment Calc'!AO:AO,MATCH(G:G,'CHIRP Payment Calc'!A:A,0))</f>
        <v>1.1600000000000001</v>
      </c>
      <c r="P381" s="84">
        <f>INDEX('CHIRP Payment Calc'!AN:AN,MATCH(G:G,'CHIRP Payment Calc'!A:A,0))</f>
        <v>1.81</v>
      </c>
      <c r="Q381" s="85">
        <f t="shared" si="41"/>
        <v>31077695.341269828</v>
      </c>
      <c r="R381" s="79">
        <f t="shared" si="42"/>
        <v>1904004.8733002227</v>
      </c>
      <c r="S381" s="85">
        <f t="shared" si="43"/>
        <v>2496085.1862509744</v>
      </c>
      <c r="T381" s="85">
        <f t="shared" si="44"/>
        <v>627325.09068762779</v>
      </c>
      <c r="U381" s="85">
        <f t="shared" si="45"/>
        <v>27462770.643341187</v>
      </c>
      <c r="V381" s="85">
        <f t="shared" si="46"/>
        <v>2395519.2942902609</v>
      </c>
      <c r="W381" s="79">
        <f t="shared" si="47"/>
        <v>32981700.214570049</v>
      </c>
    </row>
    <row r="382" spans="4:23" x14ac:dyDescent="0.25">
      <c r="D382" s="77" t="s">
        <v>33</v>
      </c>
      <c r="E382" s="77" t="s">
        <v>162</v>
      </c>
      <c r="F382" s="82" t="s">
        <v>1447</v>
      </c>
      <c r="G382" s="77" t="s">
        <v>1446</v>
      </c>
      <c r="H382" s="77" t="s">
        <v>1448</v>
      </c>
      <c r="I382" s="83">
        <v>445662.23207968537</v>
      </c>
      <c r="J382" s="83">
        <v>0</v>
      </c>
      <c r="K382" s="83">
        <v>0</v>
      </c>
      <c r="L382" s="83">
        <v>0</v>
      </c>
      <c r="M382" s="83">
        <f t="shared" si="40"/>
        <v>445662.23207968537</v>
      </c>
      <c r="N382" s="83">
        <f t="shared" si="40"/>
        <v>0</v>
      </c>
      <c r="O382" s="84">
        <f>INDEX('CHIRP Payment Calc'!AO:AO,MATCH(G:G,'CHIRP Payment Calc'!A:A,0))</f>
        <v>1.46</v>
      </c>
      <c r="P382" s="84">
        <f>INDEX('CHIRP Payment Calc'!AN:AN,MATCH(G:G,'CHIRP Payment Calc'!A:A,0))</f>
        <v>0.77</v>
      </c>
      <c r="Q382" s="85">
        <f t="shared" si="41"/>
        <v>650666.8588363406</v>
      </c>
      <c r="R382" s="79">
        <f t="shared" si="42"/>
        <v>39695.856109378874</v>
      </c>
      <c r="S382" s="85">
        <f t="shared" si="43"/>
        <v>690362.71494571946</v>
      </c>
      <c r="T382" s="85">
        <f t="shared" si="44"/>
        <v>0</v>
      </c>
      <c r="U382" s="85">
        <f t="shared" si="45"/>
        <v>0</v>
      </c>
      <c r="V382" s="85">
        <f t="shared" si="46"/>
        <v>0</v>
      </c>
      <c r="W382" s="79">
        <f t="shared" si="47"/>
        <v>690362.71494571946</v>
      </c>
    </row>
    <row r="383" spans="4:23" x14ac:dyDescent="0.25">
      <c r="D383" s="77" t="s">
        <v>33</v>
      </c>
      <c r="E383" s="77" t="s">
        <v>162</v>
      </c>
      <c r="F383" s="82" t="s">
        <v>561</v>
      </c>
      <c r="G383" s="77" t="s">
        <v>560</v>
      </c>
      <c r="H383" s="77" t="s">
        <v>1836</v>
      </c>
      <c r="I383" s="83">
        <v>816001.92258936341</v>
      </c>
      <c r="J383" s="83">
        <v>1947161.9877348309</v>
      </c>
      <c r="K383" s="83">
        <v>237198.08413594365</v>
      </c>
      <c r="L383" s="83">
        <v>582453.69195207092</v>
      </c>
      <c r="M383" s="83">
        <f t="shared" si="40"/>
        <v>1053200.0067253071</v>
      </c>
      <c r="N383" s="83">
        <f t="shared" si="40"/>
        <v>2529615.6796869021</v>
      </c>
      <c r="O383" s="84">
        <f>INDEX('CHIRP Payment Calc'!AO:AO,MATCH(G:G,'CHIRP Payment Calc'!A:A,0))</f>
        <v>1.31</v>
      </c>
      <c r="P383" s="84">
        <f>INDEX('CHIRP Payment Calc'!AN:AN,MATCH(G:G,'CHIRP Payment Calc'!A:A,0))</f>
        <v>2.63</v>
      </c>
      <c r="Q383" s="85">
        <f t="shared" si="41"/>
        <v>8032581.246386705</v>
      </c>
      <c r="R383" s="79">
        <f t="shared" si="42"/>
        <v>495250.83031472604</v>
      </c>
      <c r="S383" s="85">
        <f t="shared" si="43"/>
        <v>1134177.7385592214</v>
      </c>
      <c r="T383" s="85">
        <f t="shared" si="44"/>
        <v>330563.28746604914</v>
      </c>
      <c r="U383" s="85">
        <f t="shared" si="45"/>
        <v>5433459.9763847273</v>
      </c>
      <c r="V383" s="85">
        <f t="shared" si="46"/>
        <v>1629631.0742914325</v>
      </c>
      <c r="W383" s="79">
        <f t="shared" si="47"/>
        <v>8527832.0767014306</v>
      </c>
    </row>
    <row r="384" spans="4:23" x14ac:dyDescent="0.25">
      <c r="D384" s="77" t="s">
        <v>33</v>
      </c>
      <c r="E384" s="77" t="s">
        <v>162</v>
      </c>
      <c r="F384" s="82" t="s">
        <v>1371</v>
      </c>
      <c r="G384" s="77" t="s">
        <v>1370</v>
      </c>
      <c r="H384" s="77" t="s">
        <v>1837</v>
      </c>
      <c r="I384" s="83">
        <v>0</v>
      </c>
      <c r="J384" s="83">
        <v>0</v>
      </c>
      <c r="K384" s="83">
        <v>0</v>
      </c>
      <c r="L384" s="83">
        <v>0</v>
      </c>
      <c r="M384" s="83">
        <f t="shared" si="40"/>
        <v>0</v>
      </c>
      <c r="N384" s="83">
        <f t="shared" si="40"/>
        <v>0</v>
      </c>
      <c r="O384" s="84">
        <f>INDEX('CHIRP Payment Calc'!AO:AO,MATCH(G:G,'CHIRP Payment Calc'!A:A,0))</f>
        <v>0.66</v>
      </c>
      <c r="P384" s="84">
        <f>INDEX('CHIRP Payment Calc'!AN:AN,MATCH(G:G,'CHIRP Payment Calc'!A:A,0))</f>
        <v>0.77</v>
      </c>
      <c r="Q384" s="85">
        <f t="shared" si="41"/>
        <v>0</v>
      </c>
      <c r="R384" s="79">
        <f t="shared" si="42"/>
        <v>0</v>
      </c>
      <c r="S384" s="85">
        <f t="shared" si="43"/>
        <v>0</v>
      </c>
      <c r="T384" s="85">
        <f t="shared" si="44"/>
        <v>0</v>
      </c>
      <c r="U384" s="85">
        <f t="shared" si="45"/>
        <v>0</v>
      </c>
      <c r="V384" s="85">
        <f t="shared" si="46"/>
        <v>0</v>
      </c>
      <c r="W384" s="79">
        <f t="shared" si="47"/>
        <v>0</v>
      </c>
    </row>
    <row r="385" spans="4:23" x14ac:dyDescent="0.25">
      <c r="D385" s="77" t="s">
        <v>33</v>
      </c>
      <c r="E385" s="77" t="s">
        <v>162</v>
      </c>
      <c r="F385" s="82" t="s">
        <v>1338</v>
      </c>
      <c r="G385" s="77" t="s">
        <v>1336</v>
      </c>
      <c r="H385" s="77" t="s">
        <v>1838</v>
      </c>
      <c r="I385" s="83">
        <v>0</v>
      </c>
      <c r="J385" s="83">
        <v>0</v>
      </c>
      <c r="K385" s="83">
        <v>0</v>
      </c>
      <c r="L385" s="83">
        <v>0</v>
      </c>
      <c r="M385" s="83">
        <f t="shared" si="40"/>
        <v>0</v>
      </c>
      <c r="N385" s="83">
        <f t="shared" si="40"/>
        <v>0</v>
      </c>
      <c r="O385" s="84">
        <f>INDEX('CHIRP Payment Calc'!AO:AO,MATCH(G:G,'CHIRP Payment Calc'!A:A,0))</f>
        <v>0.66</v>
      </c>
      <c r="P385" s="84">
        <f>INDEX('CHIRP Payment Calc'!AN:AN,MATCH(G:G,'CHIRP Payment Calc'!A:A,0))</f>
        <v>0.77</v>
      </c>
      <c r="Q385" s="85">
        <f t="shared" si="41"/>
        <v>0</v>
      </c>
      <c r="R385" s="79">
        <f t="shared" si="42"/>
        <v>0</v>
      </c>
      <c r="S385" s="85">
        <f t="shared" si="43"/>
        <v>0</v>
      </c>
      <c r="T385" s="85">
        <f t="shared" si="44"/>
        <v>0</v>
      </c>
      <c r="U385" s="85">
        <f t="shared" si="45"/>
        <v>0</v>
      </c>
      <c r="V385" s="85">
        <f t="shared" si="46"/>
        <v>0</v>
      </c>
      <c r="W385" s="79">
        <f t="shared" si="47"/>
        <v>0</v>
      </c>
    </row>
    <row r="386" spans="4:23" x14ac:dyDescent="0.25">
      <c r="D386" s="77" t="s">
        <v>33</v>
      </c>
      <c r="E386" s="77" t="s">
        <v>162</v>
      </c>
      <c r="F386" s="82" t="s">
        <v>1374</v>
      </c>
      <c r="G386" s="77" t="s">
        <v>1373</v>
      </c>
      <c r="H386" s="77" t="s">
        <v>1839</v>
      </c>
      <c r="I386" s="83">
        <v>0</v>
      </c>
      <c r="J386" s="83">
        <v>0</v>
      </c>
      <c r="K386" s="83">
        <v>0</v>
      </c>
      <c r="L386" s="83">
        <v>0</v>
      </c>
      <c r="M386" s="83">
        <f t="shared" si="40"/>
        <v>0</v>
      </c>
      <c r="N386" s="83">
        <f t="shared" si="40"/>
        <v>0</v>
      </c>
      <c r="O386" s="84">
        <f>INDEX('CHIRP Payment Calc'!AO:AO,MATCH(G:G,'CHIRP Payment Calc'!A:A,0))</f>
        <v>0.66</v>
      </c>
      <c r="P386" s="84">
        <f>INDEX('CHIRP Payment Calc'!AN:AN,MATCH(G:G,'CHIRP Payment Calc'!A:A,0))</f>
        <v>0.77</v>
      </c>
      <c r="Q386" s="85">
        <f t="shared" si="41"/>
        <v>0</v>
      </c>
      <c r="R386" s="79">
        <f t="shared" si="42"/>
        <v>0</v>
      </c>
      <c r="S386" s="85">
        <f t="shared" si="43"/>
        <v>0</v>
      </c>
      <c r="T386" s="85">
        <f t="shared" si="44"/>
        <v>0</v>
      </c>
      <c r="U386" s="85">
        <f t="shared" si="45"/>
        <v>0</v>
      </c>
      <c r="V386" s="85">
        <f t="shared" si="46"/>
        <v>0</v>
      </c>
      <c r="W386" s="79">
        <f t="shared" si="47"/>
        <v>0</v>
      </c>
    </row>
    <row r="387" spans="4:23" x14ac:dyDescent="0.25">
      <c r="D387" s="77" t="s">
        <v>33</v>
      </c>
      <c r="E387" s="77" t="s">
        <v>162</v>
      </c>
      <c r="F387" s="82" t="s">
        <v>1310</v>
      </c>
      <c r="G387" s="77" t="s">
        <v>1309</v>
      </c>
      <c r="H387" s="77" t="s">
        <v>1840</v>
      </c>
      <c r="I387" s="83">
        <v>0</v>
      </c>
      <c r="J387" s="83">
        <v>0</v>
      </c>
      <c r="K387" s="83">
        <v>10428.076222567706</v>
      </c>
      <c r="L387" s="83">
        <v>0</v>
      </c>
      <c r="M387" s="83">
        <f t="shared" si="40"/>
        <v>10428.076222567706</v>
      </c>
      <c r="N387" s="83">
        <f t="shared" si="40"/>
        <v>0</v>
      </c>
      <c r="O387" s="84">
        <f>INDEX('CHIRP Payment Calc'!AO:AO,MATCH(G:G,'CHIRP Payment Calc'!A:A,0))</f>
        <v>0.8600000000000001</v>
      </c>
      <c r="P387" s="84">
        <f>INDEX('CHIRP Payment Calc'!AN:AN,MATCH(G:G,'CHIRP Payment Calc'!A:A,0))</f>
        <v>0.77</v>
      </c>
      <c r="Q387" s="85">
        <f t="shared" si="41"/>
        <v>8968.1455514082281</v>
      </c>
      <c r="R387" s="79">
        <f t="shared" si="42"/>
        <v>572.43482243031258</v>
      </c>
      <c r="S387" s="85">
        <f t="shared" si="43"/>
        <v>0</v>
      </c>
      <c r="T387" s="85">
        <f t="shared" si="44"/>
        <v>9540.5803738385421</v>
      </c>
      <c r="U387" s="85">
        <f t="shared" si="45"/>
        <v>0</v>
      </c>
      <c r="V387" s="85">
        <f t="shared" si="46"/>
        <v>0</v>
      </c>
      <c r="W387" s="79">
        <f t="shared" si="47"/>
        <v>9540.5803738385421</v>
      </c>
    </row>
    <row r="388" spans="4:23" x14ac:dyDescent="0.25">
      <c r="D388" s="77" t="s">
        <v>33</v>
      </c>
      <c r="E388" s="77" t="s">
        <v>162</v>
      </c>
      <c r="F388" s="82" t="s">
        <v>584</v>
      </c>
      <c r="G388" s="77" t="s">
        <v>583</v>
      </c>
      <c r="H388" s="77" t="s">
        <v>1841</v>
      </c>
      <c r="I388" s="83">
        <v>827758.76184230985</v>
      </c>
      <c r="J388" s="83">
        <v>1208154.8613134418</v>
      </c>
      <c r="K388" s="83">
        <v>147442.77397977872</v>
      </c>
      <c r="L388" s="83">
        <v>670860.405009337</v>
      </c>
      <c r="M388" s="83">
        <f t="shared" si="40"/>
        <v>975201.5358220886</v>
      </c>
      <c r="N388" s="83">
        <f t="shared" si="40"/>
        <v>1879015.2663227788</v>
      </c>
      <c r="O388" s="84">
        <f>INDEX('CHIRP Payment Calc'!AO:AO,MATCH(G:G,'CHIRP Payment Calc'!A:A,0))</f>
        <v>1.01</v>
      </c>
      <c r="P388" s="84">
        <f>INDEX('CHIRP Payment Calc'!AN:AN,MATCH(G:G,'CHIRP Payment Calc'!A:A,0))</f>
        <v>1.4300000000000002</v>
      </c>
      <c r="Q388" s="85">
        <f t="shared" si="41"/>
        <v>3671945.3820218835</v>
      </c>
      <c r="R388" s="79">
        <f t="shared" si="42"/>
        <v>227145.17393813437</v>
      </c>
      <c r="S388" s="85">
        <f t="shared" si="43"/>
        <v>887041.2195869846</v>
      </c>
      <c r="T388" s="85">
        <f t="shared" si="44"/>
        <v>158422.55502082608</v>
      </c>
      <c r="U388" s="85">
        <f t="shared" si="45"/>
        <v>1833062.5481997048</v>
      </c>
      <c r="V388" s="85">
        <f t="shared" si="46"/>
        <v>1020564.2331525022</v>
      </c>
      <c r="W388" s="79">
        <f t="shared" si="47"/>
        <v>3899090.5559600177</v>
      </c>
    </row>
    <row r="389" spans="4:23" x14ac:dyDescent="0.25">
      <c r="D389" s="77" t="s">
        <v>33</v>
      </c>
      <c r="E389" s="77" t="s">
        <v>162</v>
      </c>
      <c r="F389" s="82" t="s">
        <v>599</v>
      </c>
      <c r="G389" s="77" t="s">
        <v>598</v>
      </c>
      <c r="H389" s="77" t="s">
        <v>1842</v>
      </c>
      <c r="I389" s="83">
        <v>542608.11772448081</v>
      </c>
      <c r="J389" s="83">
        <v>1647136.5040686892</v>
      </c>
      <c r="K389" s="83">
        <v>121192.00201376008</v>
      </c>
      <c r="L389" s="83">
        <v>100994.43726290994</v>
      </c>
      <c r="M389" s="83">
        <f t="shared" si="40"/>
        <v>663800.11973824084</v>
      </c>
      <c r="N389" s="83">
        <f t="shared" si="40"/>
        <v>1748130.9413315991</v>
      </c>
      <c r="O389" s="84">
        <f>INDEX('CHIRP Payment Calc'!AO:AO,MATCH(G:G,'CHIRP Payment Calc'!A:A,0))</f>
        <v>0.95</v>
      </c>
      <c r="P389" s="84">
        <f>INDEX('CHIRP Payment Calc'!AN:AN,MATCH(G:G,'CHIRP Payment Calc'!A:A,0))</f>
        <v>2.79</v>
      </c>
      <c r="Q389" s="85">
        <f t="shared" si="41"/>
        <v>5507895.4400664903</v>
      </c>
      <c r="R389" s="79">
        <f t="shared" si="42"/>
        <v>337145.45486797817</v>
      </c>
      <c r="S389" s="85">
        <f t="shared" si="43"/>
        <v>546925.95420504687</v>
      </c>
      <c r="T389" s="85">
        <f t="shared" si="44"/>
        <v>122481.27863092774</v>
      </c>
      <c r="U389" s="85">
        <f t="shared" si="45"/>
        <v>4875873.5770309204</v>
      </c>
      <c r="V389" s="85">
        <f t="shared" si="46"/>
        <v>299760.08506757312</v>
      </c>
      <c r="W389" s="79">
        <f t="shared" si="47"/>
        <v>5845040.894934468</v>
      </c>
    </row>
    <row r="390" spans="4:23" x14ac:dyDescent="0.25">
      <c r="D390" s="77" t="s">
        <v>33</v>
      </c>
      <c r="E390" s="77" t="s">
        <v>162</v>
      </c>
      <c r="F390" s="82" t="s">
        <v>204</v>
      </c>
      <c r="G390" s="77" t="s">
        <v>203</v>
      </c>
      <c r="H390" s="77" t="s">
        <v>1843</v>
      </c>
      <c r="I390" s="83">
        <v>12090236.265389688</v>
      </c>
      <c r="J390" s="83">
        <v>14051966.744091917</v>
      </c>
      <c r="K390" s="83">
        <v>10628862.52962094</v>
      </c>
      <c r="L390" s="83">
        <v>13092783.044525832</v>
      </c>
      <c r="M390" s="83">
        <f t="shared" ref="M390:N422" si="48">I390+K390</f>
        <v>22719098.795010626</v>
      </c>
      <c r="N390" s="83">
        <f t="shared" si="48"/>
        <v>27144749.788617749</v>
      </c>
      <c r="O390" s="84">
        <f>INDEX('CHIRP Payment Calc'!AO:AO,MATCH(G:G,'CHIRP Payment Calc'!A:A,0))</f>
        <v>0.66</v>
      </c>
      <c r="P390" s="84">
        <f>INDEX('CHIRP Payment Calc'!AN:AN,MATCH(G:G,'CHIRP Payment Calc'!A:A,0))</f>
        <v>1.1100000000000001</v>
      </c>
      <c r="Q390" s="85">
        <f t="shared" ref="Q390:Q422" si="49">M390*O390+N390*P390</f>
        <v>45125277.470072716</v>
      </c>
      <c r="R390" s="79">
        <f t="shared" ref="R390:R422" si="50">(S390+U390)*$B$10+(T390+V390)*$B$11</f>
        <v>2813805.9070826396</v>
      </c>
      <c r="S390" s="85">
        <f t="shared" ref="S390:S422" si="51">I390/(1-$B$10)*O390</f>
        <v>8466372.3449943718</v>
      </c>
      <c r="T390" s="85">
        <f t="shared" ref="T390:T422" si="52">K390/(1-$B$11)*O390</f>
        <v>7462818.3718615109</v>
      </c>
      <c r="U390" s="85">
        <f t="shared" ref="U390:U422" si="53">J390/(1-$B$10)*P390</f>
        <v>16549265.873678545</v>
      </c>
      <c r="V390" s="85">
        <f t="shared" ref="V390:V422" si="54">L390/(1-$B$11)*P390</f>
        <v>15460626.786620932</v>
      </c>
      <c r="W390" s="79">
        <f t="shared" ref="W390:W422" si="55">SUM(S390:V390)</f>
        <v>47939083.377155356</v>
      </c>
    </row>
    <row r="391" spans="4:23" x14ac:dyDescent="0.25">
      <c r="D391" s="77" t="s">
        <v>34</v>
      </c>
      <c r="E391" s="77" t="s">
        <v>173</v>
      </c>
      <c r="F391" s="82" t="s">
        <v>327</v>
      </c>
      <c r="G391" s="77" t="s">
        <v>326</v>
      </c>
      <c r="H391" s="77" t="s">
        <v>1844</v>
      </c>
      <c r="I391" s="83">
        <v>17119995.712523293</v>
      </c>
      <c r="J391" s="83">
        <v>54821546.715475641</v>
      </c>
      <c r="K391" s="83">
        <v>138591.55534921243</v>
      </c>
      <c r="L391" s="83">
        <v>917986.37528019527</v>
      </c>
      <c r="M391" s="83">
        <f t="shared" si="48"/>
        <v>17258587.267872505</v>
      </c>
      <c r="N391" s="83">
        <f t="shared" si="48"/>
        <v>55739533.090755835</v>
      </c>
      <c r="O391" s="84">
        <f>INDEX('CHIRP Payment Calc'!AO:AO,MATCH(G:G,'CHIRP Payment Calc'!A:A,0))</f>
        <v>1.6099999999999999</v>
      </c>
      <c r="P391" s="84">
        <f>INDEX('CHIRP Payment Calc'!AN:AN,MATCH(G:G,'CHIRP Payment Calc'!A:A,0))</f>
        <v>1.48</v>
      </c>
      <c r="Q391" s="85">
        <f t="shared" si="49"/>
        <v>110280834.47559337</v>
      </c>
      <c r="R391" s="79">
        <f t="shared" si="50"/>
        <v>6732471.9047402674</v>
      </c>
      <c r="S391" s="85">
        <f t="shared" si="51"/>
        <v>29244767.211843502</v>
      </c>
      <c r="T391" s="85">
        <f t="shared" si="52"/>
        <v>237374.89799173619</v>
      </c>
      <c r="U391" s="85">
        <f t="shared" si="53"/>
        <v>86085824.020057246</v>
      </c>
      <c r="V391" s="85">
        <f t="shared" si="54"/>
        <v>1445340.2504411587</v>
      </c>
      <c r="W391" s="79">
        <f t="shared" si="55"/>
        <v>117013306.38033365</v>
      </c>
    </row>
    <row r="392" spans="4:23" x14ac:dyDescent="0.25">
      <c r="D392" s="77" t="s">
        <v>34</v>
      </c>
      <c r="E392" s="77" t="s">
        <v>657</v>
      </c>
      <c r="F392" s="82" t="s">
        <v>932</v>
      </c>
      <c r="G392" s="77" t="s">
        <v>931</v>
      </c>
      <c r="H392" s="77" t="s">
        <v>1845</v>
      </c>
      <c r="I392" s="83">
        <v>0</v>
      </c>
      <c r="J392" s="83">
        <v>1167503.5843556933</v>
      </c>
      <c r="K392" s="83">
        <v>0</v>
      </c>
      <c r="L392" s="83">
        <v>0</v>
      </c>
      <c r="M392" s="83">
        <f t="shared" si="48"/>
        <v>0</v>
      </c>
      <c r="N392" s="83">
        <f t="shared" si="48"/>
        <v>1167503.5843556933</v>
      </c>
      <c r="O392" s="84">
        <f>INDEX('CHIRP Payment Calc'!AO:AO,MATCH(G:G,'CHIRP Payment Calc'!A:A,0))</f>
        <v>0</v>
      </c>
      <c r="P392" s="84">
        <f>INDEX('CHIRP Payment Calc'!AN:AN,MATCH(G:G,'CHIRP Payment Calc'!A:A,0))</f>
        <v>0.44</v>
      </c>
      <c r="Q392" s="85">
        <f t="shared" si="49"/>
        <v>513701.57711650507</v>
      </c>
      <c r="R392" s="79">
        <f t="shared" si="50"/>
        <v>31339.884015065298</v>
      </c>
      <c r="S392" s="85">
        <f t="shared" si="51"/>
        <v>0</v>
      </c>
      <c r="T392" s="85">
        <f t="shared" si="52"/>
        <v>0</v>
      </c>
      <c r="U392" s="85">
        <f t="shared" si="53"/>
        <v>545041.4611315704</v>
      </c>
      <c r="V392" s="85">
        <f t="shared" si="54"/>
        <v>0</v>
      </c>
      <c r="W392" s="79">
        <f t="shared" si="55"/>
        <v>545041.4611315704</v>
      </c>
    </row>
    <row r="393" spans="4:23" x14ac:dyDescent="0.25">
      <c r="D393" s="77" t="s">
        <v>34</v>
      </c>
      <c r="E393" s="77" t="s">
        <v>657</v>
      </c>
      <c r="F393" s="82" t="s">
        <v>1246</v>
      </c>
      <c r="G393" s="77" t="s">
        <v>1245</v>
      </c>
      <c r="H393" s="77" t="s">
        <v>1846</v>
      </c>
      <c r="I393" s="83">
        <v>0</v>
      </c>
      <c r="J393" s="83">
        <v>69140.78558191433</v>
      </c>
      <c r="K393" s="83">
        <v>0</v>
      </c>
      <c r="L393" s="83">
        <v>0</v>
      </c>
      <c r="M393" s="83">
        <f t="shared" si="48"/>
        <v>0</v>
      </c>
      <c r="N393" s="83">
        <f t="shared" si="48"/>
        <v>69140.78558191433</v>
      </c>
      <c r="O393" s="84">
        <f>INDEX('CHIRP Payment Calc'!AO:AO,MATCH(G:G,'CHIRP Payment Calc'!A:A,0))</f>
        <v>0</v>
      </c>
      <c r="P393" s="84">
        <f>INDEX('CHIRP Payment Calc'!AN:AN,MATCH(G:G,'CHIRP Payment Calc'!A:A,0))</f>
        <v>0.44</v>
      </c>
      <c r="Q393" s="85">
        <f t="shared" si="49"/>
        <v>30421.945656042306</v>
      </c>
      <c r="R393" s="79">
        <f t="shared" si="50"/>
        <v>1855.9807694667718</v>
      </c>
      <c r="S393" s="85">
        <f t="shared" si="51"/>
        <v>0</v>
      </c>
      <c r="T393" s="85">
        <f t="shared" si="52"/>
        <v>0</v>
      </c>
      <c r="U393" s="85">
        <f t="shared" si="53"/>
        <v>32277.926425509075</v>
      </c>
      <c r="V393" s="85">
        <f t="shared" si="54"/>
        <v>0</v>
      </c>
      <c r="W393" s="79">
        <f t="shared" si="55"/>
        <v>32277.926425509075</v>
      </c>
    </row>
    <row r="394" spans="4:23" x14ac:dyDescent="0.25">
      <c r="D394" s="77" t="s">
        <v>34</v>
      </c>
      <c r="E394" s="77" t="s">
        <v>657</v>
      </c>
      <c r="F394" s="82" t="s">
        <v>923</v>
      </c>
      <c r="G394" s="77" t="s">
        <v>922</v>
      </c>
      <c r="H394" s="77" t="s">
        <v>1847</v>
      </c>
      <c r="I394" s="83">
        <v>0</v>
      </c>
      <c r="J394" s="83">
        <v>1202327.9168504071</v>
      </c>
      <c r="K394" s="83">
        <v>0</v>
      </c>
      <c r="L394" s="83">
        <v>0</v>
      </c>
      <c r="M394" s="83">
        <f t="shared" si="48"/>
        <v>0</v>
      </c>
      <c r="N394" s="83">
        <f t="shared" si="48"/>
        <v>1202327.9168504071</v>
      </c>
      <c r="O394" s="84">
        <f>INDEX('CHIRP Payment Calc'!AO:AO,MATCH(G:G,'CHIRP Payment Calc'!A:A,0))</f>
        <v>0</v>
      </c>
      <c r="P394" s="84">
        <f>INDEX('CHIRP Payment Calc'!AN:AN,MATCH(G:G,'CHIRP Payment Calc'!A:A,0))</f>
        <v>0.44</v>
      </c>
      <c r="Q394" s="85">
        <f t="shared" si="49"/>
        <v>529024.28341417911</v>
      </c>
      <c r="R394" s="79">
        <f t="shared" si="50"/>
        <v>32274.691030573267</v>
      </c>
      <c r="S394" s="85">
        <f t="shared" si="51"/>
        <v>0</v>
      </c>
      <c r="T394" s="85">
        <f t="shared" si="52"/>
        <v>0</v>
      </c>
      <c r="U394" s="85">
        <f t="shared" si="53"/>
        <v>561298.97444475244</v>
      </c>
      <c r="V394" s="85">
        <f t="shared" si="54"/>
        <v>0</v>
      </c>
      <c r="W394" s="79">
        <f t="shared" si="55"/>
        <v>561298.97444475244</v>
      </c>
    </row>
    <row r="395" spans="4:23" x14ac:dyDescent="0.25">
      <c r="D395" s="77" t="s">
        <v>34</v>
      </c>
      <c r="E395" s="77" t="s">
        <v>657</v>
      </c>
      <c r="F395" s="82" t="s">
        <v>1304</v>
      </c>
      <c r="G395" s="77" t="s">
        <v>1303</v>
      </c>
      <c r="H395" s="77" t="s">
        <v>1848</v>
      </c>
      <c r="I395" s="83">
        <v>0</v>
      </c>
      <c r="J395" s="83">
        <v>103109.04088324743</v>
      </c>
      <c r="K395" s="83">
        <v>0</v>
      </c>
      <c r="L395" s="83">
        <v>0</v>
      </c>
      <c r="M395" s="83">
        <f t="shared" si="48"/>
        <v>0</v>
      </c>
      <c r="N395" s="83">
        <f t="shared" si="48"/>
        <v>103109.04088324743</v>
      </c>
      <c r="O395" s="84">
        <f>INDEX('CHIRP Payment Calc'!AO:AO,MATCH(G:G,'CHIRP Payment Calc'!A:A,0))</f>
        <v>0</v>
      </c>
      <c r="P395" s="84">
        <f>INDEX('CHIRP Payment Calc'!AN:AN,MATCH(G:G,'CHIRP Payment Calc'!A:A,0))</f>
        <v>0.44</v>
      </c>
      <c r="Q395" s="85">
        <f t="shared" si="49"/>
        <v>45367.977988628874</v>
      </c>
      <c r="R395" s="79">
        <f t="shared" si="50"/>
        <v>2767.8076756988435</v>
      </c>
      <c r="S395" s="85">
        <f t="shared" si="51"/>
        <v>0</v>
      </c>
      <c r="T395" s="85">
        <f t="shared" si="52"/>
        <v>0</v>
      </c>
      <c r="U395" s="85">
        <f t="shared" si="53"/>
        <v>48135.785664327712</v>
      </c>
      <c r="V395" s="85">
        <f t="shared" si="54"/>
        <v>0</v>
      </c>
      <c r="W395" s="79">
        <f t="shared" si="55"/>
        <v>48135.785664327712</v>
      </c>
    </row>
    <row r="396" spans="4:23" x14ac:dyDescent="0.25">
      <c r="D396" s="77" t="s">
        <v>34</v>
      </c>
      <c r="E396" s="77" t="s">
        <v>657</v>
      </c>
      <c r="F396" s="82" t="s">
        <v>780</v>
      </c>
      <c r="G396" s="77" t="s">
        <v>779</v>
      </c>
      <c r="H396" s="77" t="s">
        <v>1849</v>
      </c>
      <c r="I396" s="83">
        <v>0</v>
      </c>
      <c r="J396" s="83">
        <v>1759869.3275945126</v>
      </c>
      <c r="K396" s="83">
        <v>0</v>
      </c>
      <c r="L396" s="83">
        <v>0</v>
      </c>
      <c r="M396" s="83">
        <f t="shared" si="48"/>
        <v>0</v>
      </c>
      <c r="N396" s="83">
        <f t="shared" si="48"/>
        <v>1759869.3275945126</v>
      </c>
      <c r="O396" s="84">
        <f>INDEX('CHIRP Payment Calc'!AO:AO,MATCH(G:G,'CHIRP Payment Calc'!A:A,0))</f>
        <v>0</v>
      </c>
      <c r="P396" s="84">
        <f>INDEX('CHIRP Payment Calc'!AN:AN,MATCH(G:G,'CHIRP Payment Calc'!A:A,0))</f>
        <v>0.44</v>
      </c>
      <c r="Q396" s="85">
        <f t="shared" si="49"/>
        <v>774342.50414158555</v>
      </c>
      <c r="R396" s="79">
        <f t="shared" si="50"/>
        <v>47241.054629327504</v>
      </c>
      <c r="S396" s="85">
        <f t="shared" si="51"/>
        <v>0</v>
      </c>
      <c r="T396" s="85">
        <f t="shared" si="52"/>
        <v>0</v>
      </c>
      <c r="U396" s="85">
        <f t="shared" si="53"/>
        <v>821583.55877091305</v>
      </c>
      <c r="V396" s="85">
        <f t="shared" si="54"/>
        <v>0</v>
      </c>
      <c r="W396" s="79">
        <f t="shared" si="55"/>
        <v>821583.55877091305</v>
      </c>
    </row>
    <row r="397" spans="4:23" x14ac:dyDescent="0.25">
      <c r="D397" s="77" t="s">
        <v>34</v>
      </c>
      <c r="E397" s="77" t="s">
        <v>657</v>
      </c>
      <c r="F397" s="82" t="s">
        <v>1313</v>
      </c>
      <c r="G397" s="77" t="s">
        <v>1312</v>
      </c>
      <c r="H397" s="77" t="s">
        <v>1850</v>
      </c>
      <c r="I397" s="83">
        <v>0</v>
      </c>
      <c r="J397" s="83">
        <v>42101.76545821617</v>
      </c>
      <c r="K397" s="83">
        <v>0</v>
      </c>
      <c r="L397" s="83">
        <v>0</v>
      </c>
      <c r="M397" s="83">
        <f t="shared" si="48"/>
        <v>0</v>
      </c>
      <c r="N397" s="83">
        <f t="shared" si="48"/>
        <v>42101.76545821617</v>
      </c>
      <c r="O397" s="84">
        <f>INDEX('CHIRP Payment Calc'!AO:AO,MATCH(G:G,'CHIRP Payment Calc'!A:A,0))</f>
        <v>0</v>
      </c>
      <c r="P397" s="84">
        <f>INDEX('CHIRP Payment Calc'!AN:AN,MATCH(G:G,'CHIRP Payment Calc'!A:A,0))</f>
        <v>0.44</v>
      </c>
      <c r="Q397" s="85">
        <f t="shared" si="49"/>
        <v>18524.776801615117</v>
      </c>
      <c r="R397" s="79">
        <f t="shared" si="50"/>
        <v>1130.1587969155109</v>
      </c>
      <c r="S397" s="85">
        <f t="shared" si="51"/>
        <v>0</v>
      </c>
      <c r="T397" s="85">
        <f t="shared" si="52"/>
        <v>0</v>
      </c>
      <c r="U397" s="85">
        <f t="shared" si="53"/>
        <v>19654.935598530625</v>
      </c>
      <c r="V397" s="85">
        <f t="shared" si="54"/>
        <v>0</v>
      </c>
      <c r="W397" s="79">
        <f t="shared" si="55"/>
        <v>19654.935598530625</v>
      </c>
    </row>
    <row r="398" spans="4:23" x14ac:dyDescent="0.25">
      <c r="D398" s="77" t="s">
        <v>34</v>
      </c>
      <c r="E398" s="77" t="s">
        <v>621</v>
      </c>
      <c r="F398" s="82" t="s">
        <v>1000</v>
      </c>
      <c r="G398" s="77" t="s">
        <v>999</v>
      </c>
      <c r="H398" s="77" t="s">
        <v>1851</v>
      </c>
      <c r="I398" s="83">
        <v>113.52835076293164</v>
      </c>
      <c r="J398" s="83">
        <v>476041.23950624082</v>
      </c>
      <c r="K398" s="83">
        <v>877.68154822153042</v>
      </c>
      <c r="L398" s="83">
        <v>437940.52046164754</v>
      </c>
      <c r="M398" s="83">
        <f t="shared" si="48"/>
        <v>991.20989898446203</v>
      </c>
      <c r="N398" s="83">
        <f t="shared" si="48"/>
        <v>913981.75996788836</v>
      </c>
      <c r="O398" s="84">
        <f>INDEX('CHIRP Payment Calc'!AO:AO,MATCH(G:G,'CHIRP Payment Calc'!A:A,0))</f>
        <v>20.079999999999998</v>
      </c>
      <c r="P398" s="84">
        <f>INDEX('CHIRP Payment Calc'!AN:AN,MATCH(G:G,'CHIRP Payment Calc'!A:A,0))</f>
        <v>0.24</v>
      </c>
      <c r="Q398" s="85">
        <f t="shared" si="49"/>
        <v>239259.11716390122</v>
      </c>
      <c r="R398" s="79">
        <f t="shared" si="50"/>
        <v>14943.032009375889</v>
      </c>
      <c r="S398" s="85">
        <f t="shared" si="51"/>
        <v>2418.7260300473922</v>
      </c>
      <c r="T398" s="85">
        <f t="shared" si="52"/>
        <v>18748.771796051416</v>
      </c>
      <c r="U398" s="85">
        <f t="shared" si="53"/>
        <v>121220.05037824699</v>
      </c>
      <c r="V398" s="85">
        <f t="shared" si="54"/>
        <v>111814.60096893129</v>
      </c>
      <c r="W398" s="79">
        <f t="shared" si="55"/>
        <v>254202.14917327708</v>
      </c>
    </row>
    <row r="399" spans="4:23" x14ac:dyDescent="0.25">
      <c r="D399" s="77" t="s">
        <v>34</v>
      </c>
      <c r="E399" s="77" t="s">
        <v>621</v>
      </c>
      <c r="F399" s="82" t="s">
        <v>985</v>
      </c>
      <c r="G399" s="77" t="s">
        <v>984</v>
      </c>
      <c r="H399" s="77" t="s">
        <v>1852</v>
      </c>
      <c r="I399" s="83">
        <v>796.90431707814298</v>
      </c>
      <c r="J399" s="83">
        <v>810057.00319275085</v>
      </c>
      <c r="K399" s="83">
        <v>2789.8795979928223</v>
      </c>
      <c r="L399" s="83">
        <v>236599.21678333843</v>
      </c>
      <c r="M399" s="83">
        <f t="shared" si="48"/>
        <v>3586.7839150709651</v>
      </c>
      <c r="N399" s="83">
        <f t="shared" si="48"/>
        <v>1046656.2199760893</v>
      </c>
      <c r="O399" s="84">
        <f>INDEX('CHIRP Payment Calc'!AO:AO,MATCH(G:G,'CHIRP Payment Calc'!A:A,0))</f>
        <v>1.55</v>
      </c>
      <c r="P399" s="84">
        <f>INDEX('CHIRP Payment Calc'!AN:AN,MATCH(G:G,'CHIRP Payment Calc'!A:A,0))</f>
        <v>0.43</v>
      </c>
      <c r="Q399" s="85">
        <f t="shared" si="49"/>
        <v>455621.68965807842</v>
      </c>
      <c r="R399" s="79">
        <f t="shared" si="50"/>
        <v>28095.837538804055</v>
      </c>
      <c r="S399" s="85">
        <f t="shared" si="51"/>
        <v>1310.5588238420389</v>
      </c>
      <c r="T399" s="85">
        <f t="shared" si="52"/>
        <v>4600.3333796690158</v>
      </c>
      <c r="U399" s="85">
        <f t="shared" si="53"/>
        <v>369575.07837971661</v>
      </c>
      <c r="V399" s="85">
        <f t="shared" si="54"/>
        <v>108231.55661365483</v>
      </c>
      <c r="W399" s="79">
        <f t="shared" si="55"/>
        <v>483717.52719688247</v>
      </c>
    </row>
    <row r="400" spans="4:23" x14ac:dyDescent="0.25">
      <c r="D400" s="77" t="s">
        <v>34</v>
      </c>
      <c r="E400" s="77" t="s">
        <v>621</v>
      </c>
      <c r="F400" s="82" t="s">
        <v>746</v>
      </c>
      <c r="G400" s="77" t="s">
        <v>745</v>
      </c>
      <c r="H400" s="77" t="s">
        <v>1853</v>
      </c>
      <c r="I400" s="83">
        <v>1726379.3165350882</v>
      </c>
      <c r="J400" s="83">
        <v>1726740.702102297</v>
      </c>
      <c r="K400" s="83">
        <v>887909.51433035126</v>
      </c>
      <c r="L400" s="83">
        <v>537987.32175571658</v>
      </c>
      <c r="M400" s="83">
        <f t="shared" si="48"/>
        <v>2614288.8308654395</v>
      </c>
      <c r="N400" s="83">
        <f t="shared" si="48"/>
        <v>2264728.0238580136</v>
      </c>
      <c r="O400" s="84">
        <f>INDEX('CHIRP Payment Calc'!AO:AO,MATCH(G:G,'CHIRP Payment Calc'!A:A,0))</f>
        <v>0.3</v>
      </c>
      <c r="P400" s="84">
        <f>INDEX('CHIRP Payment Calc'!AN:AN,MATCH(G:G,'CHIRP Payment Calc'!A:A,0))</f>
        <v>0.32</v>
      </c>
      <c r="Q400" s="85">
        <f t="shared" si="49"/>
        <v>1508999.6168941963</v>
      </c>
      <c r="R400" s="79">
        <f t="shared" si="50"/>
        <v>93298.43815822975</v>
      </c>
      <c r="S400" s="85">
        <f t="shared" si="51"/>
        <v>549510.65778305195</v>
      </c>
      <c r="T400" s="85">
        <f t="shared" si="52"/>
        <v>283375.37691394187</v>
      </c>
      <c r="U400" s="85">
        <f t="shared" si="53"/>
        <v>586267.40018327325</v>
      </c>
      <c r="V400" s="85">
        <f t="shared" si="54"/>
        <v>183144.62017215884</v>
      </c>
      <c r="W400" s="79">
        <f t="shared" si="55"/>
        <v>1602298.0550524259</v>
      </c>
    </row>
    <row r="401" spans="4:23" x14ac:dyDescent="0.25">
      <c r="D401" s="77" t="s">
        <v>34</v>
      </c>
      <c r="E401" s="77" t="s">
        <v>621</v>
      </c>
      <c r="F401" s="82" t="s">
        <v>1024</v>
      </c>
      <c r="G401" s="77" t="s">
        <v>1023</v>
      </c>
      <c r="H401" s="77" t="s">
        <v>1854</v>
      </c>
      <c r="I401" s="83">
        <v>275417.54301786009</v>
      </c>
      <c r="J401" s="83">
        <v>100996.6464657582</v>
      </c>
      <c r="K401" s="83">
        <v>239778.2120318565</v>
      </c>
      <c r="L401" s="83">
        <v>201648.42488369189</v>
      </c>
      <c r="M401" s="83">
        <f t="shared" si="48"/>
        <v>515195.75504971656</v>
      </c>
      <c r="N401" s="83">
        <f t="shared" si="48"/>
        <v>302645.0713494501</v>
      </c>
      <c r="O401" s="84">
        <f>INDEX('CHIRP Payment Calc'!AO:AO,MATCH(G:G,'CHIRP Payment Calc'!A:A,0))</f>
        <v>0.47</v>
      </c>
      <c r="P401" s="84">
        <f>INDEX('CHIRP Payment Calc'!AN:AN,MATCH(G:G,'CHIRP Payment Calc'!A:A,0))</f>
        <v>0.18</v>
      </c>
      <c r="Q401" s="85">
        <f t="shared" si="49"/>
        <v>296618.11771626776</v>
      </c>
      <c r="R401" s="79">
        <f t="shared" si="50"/>
        <v>18516.496927478263</v>
      </c>
      <c r="S401" s="85">
        <f t="shared" si="51"/>
        <v>137343.49625293817</v>
      </c>
      <c r="T401" s="85">
        <f t="shared" si="52"/>
        <v>119889.10601592825</v>
      </c>
      <c r="U401" s="85">
        <f t="shared" si="53"/>
        <v>19288.484205662044</v>
      </c>
      <c r="V401" s="85">
        <f t="shared" si="54"/>
        <v>38613.528169217599</v>
      </c>
      <c r="W401" s="79">
        <f t="shared" si="55"/>
        <v>315134.61464374606</v>
      </c>
    </row>
    <row r="402" spans="4:23" x14ac:dyDescent="0.25">
      <c r="D402" s="77" t="s">
        <v>34</v>
      </c>
      <c r="E402" s="77" t="s">
        <v>621</v>
      </c>
      <c r="F402" s="82" t="s">
        <v>1063</v>
      </c>
      <c r="G402" s="77" t="s">
        <v>1062</v>
      </c>
      <c r="H402" s="77" t="s">
        <v>1855</v>
      </c>
      <c r="I402" s="83">
        <v>463635.78530494618</v>
      </c>
      <c r="J402" s="83">
        <v>38676.288912016855</v>
      </c>
      <c r="K402" s="83">
        <v>178036.39728589548</v>
      </c>
      <c r="L402" s="83">
        <v>28835.695933437739</v>
      </c>
      <c r="M402" s="83">
        <f t="shared" si="48"/>
        <v>641672.18259084166</v>
      </c>
      <c r="N402" s="83">
        <f t="shared" si="48"/>
        <v>67511.984845454601</v>
      </c>
      <c r="O402" s="84">
        <f>INDEX('CHIRP Payment Calc'!AO:AO,MATCH(G:G,'CHIRP Payment Calc'!A:A,0))</f>
        <v>0.28000000000000003</v>
      </c>
      <c r="P402" s="84">
        <f>INDEX('CHIRP Payment Calc'!AN:AN,MATCH(G:G,'CHIRP Payment Calc'!A:A,0))</f>
        <v>0.66999999999999993</v>
      </c>
      <c r="Q402" s="85">
        <f t="shared" si="49"/>
        <v>224901.24097189028</v>
      </c>
      <c r="R402" s="79">
        <f t="shared" si="50"/>
        <v>13915.951626298667</v>
      </c>
      <c r="S402" s="85">
        <f t="shared" si="51"/>
        <v>137737.95213303441</v>
      </c>
      <c r="T402" s="85">
        <f t="shared" si="52"/>
        <v>53032.118340479516</v>
      </c>
      <c r="U402" s="85">
        <f t="shared" si="53"/>
        <v>27494.019704033199</v>
      </c>
      <c r="V402" s="85">
        <f t="shared" si="54"/>
        <v>20553.102420641793</v>
      </c>
      <c r="W402" s="79">
        <f t="shared" si="55"/>
        <v>238817.19259818894</v>
      </c>
    </row>
    <row r="403" spans="4:23" x14ac:dyDescent="0.25">
      <c r="D403" s="77" t="s">
        <v>34</v>
      </c>
      <c r="E403" s="77" t="s">
        <v>702</v>
      </c>
      <c r="F403" s="82" t="s">
        <v>905</v>
      </c>
      <c r="G403" s="77" t="s">
        <v>904</v>
      </c>
      <c r="H403" s="77" t="s">
        <v>1856</v>
      </c>
      <c r="I403" s="83">
        <v>0</v>
      </c>
      <c r="J403" s="83">
        <v>117255.43434887739</v>
      </c>
      <c r="K403" s="83">
        <v>0</v>
      </c>
      <c r="L403" s="83">
        <v>0</v>
      </c>
      <c r="M403" s="83">
        <f t="shared" si="48"/>
        <v>0</v>
      </c>
      <c r="N403" s="83">
        <f t="shared" si="48"/>
        <v>117255.43434887739</v>
      </c>
      <c r="O403" s="84">
        <f>INDEX('CHIRP Payment Calc'!AO:AO,MATCH(G:G,'CHIRP Payment Calc'!A:A,0))</f>
        <v>0</v>
      </c>
      <c r="P403" s="84">
        <f>INDEX('CHIRP Payment Calc'!AN:AN,MATCH(G:G,'CHIRP Payment Calc'!A:A,0))</f>
        <v>4.5199999999999996</v>
      </c>
      <c r="Q403" s="85">
        <f t="shared" si="49"/>
        <v>529994.56325692579</v>
      </c>
      <c r="R403" s="79">
        <f t="shared" si="50"/>
        <v>32333.885822040564</v>
      </c>
      <c r="S403" s="85">
        <f t="shared" si="51"/>
        <v>0</v>
      </c>
      <c r="T403" s="85">
        <f t="shared" si="52"/>
        <v>0</v>
      </c>
      <c r="U403" s="85">
        <f t="shared" si="53"/>
        <v>562328.44907896628</v>
      </c>
      <c r="V403" s="85">
        <f t="shared" si="54"/>
        <v>0</v>
      </c>
      <c r="W403" s="79">
        <f t="shared" si="55"/>
        <v>562328.44907896628</v>
      </c>
    </row>
    <row r="404" spans="4:23" x14ac:dyDescent="0.25">
      <c r="D404" s="77" t="s">
        <v>34</v>
      </c>
      <c r="E404" s="77" t="s">
        <v>162</v>
      </c>
      <c r="F404" s="82" t="s">
        <v>324</v>
      </c>
      <c r="G404" s="77" t="s">
        <v>323</v>
      </c>
      <c r="H404" s="77" t="s">
        <v>1857</v>
      </c>
      <c r="I404" s="83">
        <v>2547868.0511430218</v>
      </c>
      <c r="J404" s="83">
        <v>1851572.4145550984</v>
      </c>
      <c r="K404" s="83">
        <v>3254876.5734015857</v>
      </c>
      <c r="L404" s="83">
        <v>7047995.9317144463</v>
      </c>
      <c r="M404" s="83">
        <f t="shared" si="48"/>
        <v>5802744.6245446075</v>
      </c>
      <c r="N404" s="83">
        <f t="shared" si="48"/>
        <v>8899568.3462695442</v>
      </c>
      <c r="O404" s="84">
        <f>INDEX('CHIRP Payment Calc'!AO:AO,MATCH(G:G,'CHIRP Payment Calc'!A:A,0))</f>
        <v>1.2</v>
      </c>
      <c r="P404" s="84">
        <f>INDEX('CHIRP Payment Calc'!AN:AN,MATCH(G:G,'CHIRP Payment Calc'!A:A,0))</f>
        <v>1.8199999999999998</v>
      </c>
      <c r="Q404" s="85">
        <f t="shared" si="49"/>
        <v>23160507.939664096</v>
      </c>
      <c r="R404" s="79">
        <f t="shared" si="50"/>
        <v>1460193.5384032396</v>
      </c>
      <c r="S404" s="85">
        <f t="shared" si="51"/>
        <v>3243969.9324897886</v>
      </c>
      <c r="T404" s="85">
        <f t="shared" si="52"/>
        <v>4155161.5830658539</v>
      </c>
      <c r="U404" s="85">
        <f t="shared" si="53"/>
        <v>3575450.1798305348</v>
      </c>
      <c r="V404" s="85">
        <f t="shared" si="54"/>
        <v>13646119.782681162</v>
      </c>
      <c r="W404" s="79">
        <f t="shared" si="55"/>
        <v>24620701.478067338</v>
      </c>
    </row>
    <row r="405" spans="4:23" x14ac:dyDescent="0.25">
      <c r="D405" s="77" t="s">
        <v>34</v>
      </c>
      <c r="E405" s="77" t="s">
        <v>162</v>
      </c>
      <c r="F405" s="82" t="s">
        <v>518</v>
      </c>
      <c r="G405" s="77" t="s">
        <v>517</v>
      </c>
      <c r="H405" s="77" t="s">
        <v>1858</v>
      </c>
      <c r="I405" s="83">
        <v>1030366.548578025</v>
      </c>
      <c r="J405" s="83">
        <v>2574922.9860434327</v>
      </c>
      <c r="K405" s="83">
        <v>354182.19446836424</v>
      </c>
      <c r="L405" s="83">
        <v>416646.48092924932</v>
      </c>
      <c r="M405" s="83">
        <f t="shared" si="48"/>
        <v>1384548.7430463892</v>
      </c>
      <c r="N405" s="83">
        <f t="shared" si="48"/>
        <v>2991569.4669726822</v>
      </c>
      <c r="O405" s="84">
        <f>INDEX('CHIRP Payment Calc'!AO:AO,MATCH(G:G,'CHIRP Payment Calc'!A:A,0))</f>
        <v>1.2</v>
      </c>
      <c r="P405" s="84">
        <f>INDEX('CHIRP Payment Calc'!AN:AN,MATCH(G:G,'CHIRP Payment Calc'!A:A,0))</f>
        <v>1.46</v>
      </c>
      <c r="Q405" s="85">
        <f t="shared" si="49"/>
        <v>6029149.9134357832</v>
      </c>
      <c r="R405" s="79">
        <f t="shared" si="50"/>
        <v>370741.98212088819</v>
      </c>
      <c r="S405" s="85">
        <f t="shared" si="51"/>
        <v>1311872.5286935067</v>
      </c>
      <c r="T405" s="85">
        <f t="shared" si="52"/>
        <v>452147.48230003944</v>
      </c>
      <c r="U405" s="85">
        <f t="shared" si="53"/>
        <v>3988740.1163113117</v>
      </c>
      <c r="V405" s="85">
        <f t="shared" si="54"/>
        <v>647131.76825181278</v>
      </c>
      <c r="W405" s="79">
        <f t="shared" si="55"/>
        <v>6399891.8955566706</v>
      </c>
    </row>
    <row r="406" spans="4:23" x14ac:dyDescent="0.25">
      <c r="D406" s="77" t="s">
        <v>34</v>
      </c>
      <c r="E406" s="77" t="s">
        <v>162</v>
      </c>
      <c r="F406" s="82" t="s">
        <v>1425</v>
      </c>
      <c r="G406" s="77" t="s">
        <v>1424</v>
      </c>
      <c r="H406" s="77" t="s">
        <v>1426</v>
      </c>
      <c r="I406" s="83">
        <v>43895.506437424752</v>
      </c>
      <c r="J406" s="83">
        <v>5390.7695180508499</v>
      </c>
      <c r="K406" s="83">
        <v>18192.777076527909</v>
      </c>
      <c r="L406" s="83">
        <v>57.713473071941472</v>
      </c>
      <c r="M406" s="83">
        <f t="shared" si="48"/>
        <v>62088.283513952658</v>
      </c>
      <c r="N406" s="83">
        <f t="shared" si="48"/>
        <v>5448.4829911227916</v>
      </c>
      <c r="O406" s="84">
        <f>INDEX('CHIRP Payment Calc'!AO:AO,MATCH(G:G,'CHIRP Payment Calc'!A:A,0))</f>
        <v>1.2</v>
      </c>
      <c r="P406" s="84">
        <f>INDEX('CHIRP Payment Calc'!AN:AN,MATCH(G:G,'CHIRP Payment Calc'!A:A,0))</f>
        <v>0.4</v>
      </c>
      <c r="Q406" s="85">
        <f t="shared" si="49"/>
        <v>76685.333413192304</v>
      </c>
      <c r="R406" s="79">
        <f t="shared" si="50"/>
        <v>4740.0850112147418</v>
      </c>
      <c r="S406" s="85">
        <f t="shared" si="51"/>
        <v>55888.177957463871</v>
      </c>
      <c r="T406" s="85">
        <f t="shared" si="52"/>
        <v>23224.821799822865</v>
      </c>
      <c r="U406" s="85">
        <f t="shared" si="53"/>
        <v>2287.8597424088489</v>
      </c>
      <c r="V406" s="85">
        <f t="shared" si="54"/>
        <v>24.558924711464456</v>
      </c>
      <c r="W406" s="79">
        <f t="shared" si="55"/>
        <v>81425.418424407064</v>
      </c>
    </row>
    <row r="407" spans="4:23" x14ac:dyDescent="0.25">
      <c r="D407" s="77" t="s">
        <v>34</v>
      </c>
      <c r="E407" s="77" t="s">
        <v>162</v>
      </c>
      <c r="F407" s="82" t="s">
        <v>843</v>
      </c>
      <c r="G407" s="77" t="s">
        <v>842</v>
      </c>
      <c r="H407" s="77" t="s">
        <v>1859</v>
      </c>
      <c r="I407" s="83">
        <v>325661.31846930354</v>
      </c>
      <c r="J407" s="83">
        <v>14843.978919702484</v>
      </c>
      <c r="K407" s="83">
        <v>183952.14284665298</v>
      </c>
      <c r="L407" s="83">
        <v>26377.595245582412</v>
      </c>
      <c r="M407" s="83">
        <f t="shared" si="48"/>
        <v>509613.46131595655</v>
      </c>
      <c r="N407" s="83">
        <f t="shared" si="48"/>
        <v>41221.574165284896</v>
      </c>
      <c r="O407" s="84">
        <f>INDEX('CHIRP Payment Calc'!AO:AO,MATCH(G:G,'CHIRP Payment Calc'!A:A,0))</f>
        <v>1.2</v>
      </c>
      <c r="P407" s="84">
        <f>INDEX('CHIRP Payment Calc'!AN:AN,MATCH(G:G,'CHIRP Payment Calc'!A:A,0))</f>
        <v>2.52</v>
      </c>
      <c r="Q407" s="85">
        <f t="shared" si="49"/>
        <v>715414.52047566581</v>
      </c>
      <c r="R407" s="79">
        <f t="shared" si="50"/>
        <v>44456.4480053015</v>
      </c>
      <c r="S407" s="85">
        <f t="shared" si="51"/>
        <v>414635.10043837054</v>
      </c>
      <c r="T407" s="85">
        <f t="shared" si="52"/>
        <v>234832.52278296126</v>
      </c>
      <c r="U407" s="85">
        <f t="shared" si="53"/>
        <v>39688.940984244306</v>
      </c>
      <c r="V407" s="85">
        <f t="shared" si="54"/>
        <v>70714.404275391149</v>
      </c>
      <c r="W407" s="79">
        <f t="shared" si="55"/>
        <v>759870.96848096722</v>
      </c>
    </row>
    <row r="408" spans="4:23" x14ac:dyDescent="0.25">
      <c r="D408" s="77" t="s">
        <v>34</v>
      </c>
      <c r="E408" s="77" t="s">
        <v>162</v>
      </c>
      <c r="F408" s="82" t="s">
        <v>261</v>
      </c>
      <c r="G408" s="77" t="s">
        <v>260</v>
      </c>
      <c r="H408" s="77" t="s">
        <v>1860</v>
      </c>
      <c r="I408" s="83">
        <v>2093042.9861664006</v>
      </c>
      <c r="J408" s="83">
        <v>14616195.439794699</v>
      </c>
      <c r="K408" s="83">
        <v>844630.46002331772</v>
      </c>
      <c r="L408" s="83">
        <v>2654014.1829827698</v>
      </c>
      <c r="M408" s="83">
        <f t="shared" si="48"/>
        <v>2937673.4461897183</v>
      </c>
      <c r="N408" s="83">
        <f t="shared" si="48"/>
        <v>17270209.622777469</v>
      </c>
      <c r="O408" s="84">
        <f>INDEX('CHIRP Payment Calc'!AO:AO,MATCH(G:G,'CHIRP Payment Calc'!A:A,0))</f>
        <v>1.2</v>
      </c>
      <c r="P408" s="84">
        <f>INDEX('CHIRP Payment Calc'!AN:AN,MATCH(G:G,'CHIRP Payment Calc'!A:A,0))</f>
        <v>1.3</v>
      </c>
      <c r="Q408" s="85">
        <f t="shared" si="49"/>
        <v>25976480.645038374</v>
      </c>
      <c r="R408" s="79">
        <f t="shared" si="50"/>
        <v>1597368.0414685796</v>
      </c>
      <c r="S408" s="85">
        <f t="shared" si="51"/>
        <v>2664882.3166044354</v>
      </c>
      <c r="T408" s="85">
        <f t="shared" si="52"/>
        <v>1078251.6510935971</v>
      </c>
      <c r="U408" s="85">
        <f t="shared" si="53"/>
        <v>20160269.57213062</v>
      </c>
      <c r="V408" s="85">
        <f t="shared" si="54"/>
        <v>3670445.1466782987</v>
      </c>
      <c r="W408" s="79">
        <f t="shared" si="55"/>
        <v>27573848.686506953</v>
      </c>
    </row>
    <row r="409" spans="4:23" x14ac:dyDescent="0.25">
      <c r="D409" s="77" t="s">
        <v>34</v>
      </c>
      <c r="E409" s="77" t="s">
        <v>162</v>
      </c>
      <c r="F409" s="82" t="s">
        <v>979</v>
      </c>
      <c r="G409" s="77" t="s">
        <v>978</v>
      </c>
      <c r="H409" s="77" t="s">
        <v>1861</v>
      </c>
      <c r="I409" s="83">
        <v>0</v>
      </c>
      <c r="J409" s="83">
        <v>163378.65159184893</v>
      </c>
      <c r="K409" s="83">
        <v>0</v>
      </c>
      <c r="L409" s="83">
        <v>158654.7590465628</v>
      </c>
      <c r="M409" s="83">
        <f t="shared" si="48"/>
        <v>0</v>
      </c>
      <c r="N409" s="83">
        <f t="shared" si="48"/>
        <v>322033.41063841176</v>
      </c>
      <c r="O409" s="84">
        <f>INDEX('CHIRP Payment Calc'!AO:AO,MATCH(G:G,'CHIRP Payment Calc'!A:A,0))</f>
        <v>1.2</v>
      </c>
      <c r="P409" s="84">
        <f>INDEX('CHIRP Payment Calc'!AN:AN,MATCH(G:G,'CHIRP Payment Calc'!A:A,0))</f>
        <v>0.4</v>
      </c>
      <c r="Q409" s="85">
        <f t="shared" si="49"/>
        <v>128813.36425536471</v>
      </c>
      <c r="R409" s="79">
        <f t="shared" si="50"/>
        <v>8037.7189424335747</v>
      </c>
      <c r="S409" s="85">
        <f t="shared" si="51"/>
        <v>0</v>
      </c>
      <c r="T409" s="85">
        <f t="shared" si="52"/>
        <v>0</v>
      </c>
      <c r="U409" s="85">
        <f t="shared" si="53"/>
        <v>69338.419773728994</v>
      </c>
      <c r="V409" s="85">
        <f t="shared" si="54"/>
        <v>67512.66342406928</v>
      </c>
      <c r="W409" s="79">
        <f t="shared" si="55"/>
        <v>136851.08319779829</v>
      </c>
    </row>
    <row r="410" spans="4:23" x14ac:dyDescent="0.25">
      <c r="D410" s="77" t="s">
        <v>34</v>
      </c>
      <c r="E410" s="77" t="s">
        <v>162</v>
      </c>
      <c r="F410" s="82" t="s">
        <v>530</v>
      </c>
      <c r="G410" s="77" t="s">
        <v>529</v>
      </c>
      <c r="H410" s="77" t="s">
        <v>1862</v>
      </c>
      <c r="I410" s="83">
        <v>1095458.068763548</v>
      </c>
      <c r="J410" s="83">
        <v>690776.11966532038</v>
      </c>
      <c r="K410" s="83">
        <v>1385880.2392686894</v>
      </c>
      <c r="L410" s="83">
        <v>655130.33825973666</v>
      </c>
      <c r="M410" s="83">
        <f t="shared" si="48"/>
        <v>2481338.3080322375</v>
      </c>
      <c r="N410" s="83">
        <f t="shared" si="48"/>
        <v>1345906.457925057</v>
      </c>
      <c r="O410" s="84">
        <f>INDEX('CHIRP Payment Calc'!AO:AO,MATCH(G:G,'CHIRP Payment Calc'!A:A,0))</f>
        <v>1.2</v>
      </c>
      <c r="P410" s="84">
        <f>INDEX('CHIRP Payment Calc'!AN:AN,MATCH(G:G,'CHIRP Payment Calc'!A:A,0))</f>
        <v>2.81</v>
      </c>
      <c r="Q410" s="85">
        <f t="shared" si="49"/>
        <v>6759603.1164080948</v>
      </c>
      <c r="R410" s="79">
        <f t="shared" si="50"/>
        <v>422277.19373095356</v>
      </c>
      <c r="S410" s="85">
        <f t="shared" si="51"/>
        <v>1394747.6737573023</v>
      </c>
      <c r="T410" s="85">
        <f t="shared" si="52"/>
        <v>1769208.8160876886</v>
      </c>
      <c r="U410" s="85">
        <f t="shared" si="53"/>
        <v>2059502.277198462</v>
      </c>
      <c r="V410" s="85">
        <f t="shared" si="54"/>
        <v>1958421.5430955959</v>
      </c>
      <c r="W410" s="79">
        <f t="shared" si="55"/>
        <v>7181880.3101390488</v>
      </c>
    </row>
    <row r="411" spans="4:23" x14ac:dyDescent="0.25">
      <c r="D411" s="77" t="s">
        <v>34</v>
      </c>
      <c r="E411" s="77" t="s">
        <v>162</v>
      </c>
      <c r="F411" s="82" t="s">
        <v>1009</v>
      </c>
      <c r="G411" s="77" t="s">
        <v>1008</v>
      </c>
      <c r="H411" s="77" t="s">
        <v>1863</v>
      </c>
      <c r="I411" s="83">
        <v>214775.47057614865</v>
      </c>
      <c r="J411" s="83">
        <v>23892.891673040453</v>
      </c>
      <c r="K411" s="83">
        <v>84126.651892448921</v>
      </c>
      <c r="L411" s="83">
        <v>53512.390168498343</v>
      </c>
      <c r="M411" s="83">
        <f t="shared" si="48"/>
        <v>298902.1224685976</v>
      </c>
      <c r="N411" s="83">
        <f t="shared" si="48"/>
        <v>77405.281841538788</v>
      </c>
      <c r="O411" s="84">
        <f>INDEX('CHIRP Payment Calc'!AO:AO,MATCH(G:G,'CHIRP Payment Calc'!A:A,0))</f>
        <v>1.2</v>
      </c>
      <c r="P411" s="84">
        <f>INDEX('CHIRP Payment Calc'!AN:AN,MATCH(G:G,'CHIRP Payment Calc'!A:A,0))</f>
        <v>0.41000000000000003</v>
      </c>
      <c r="Q411" s="85">
        <f t="shared" si="49"/>
        <v>390418.71251734806</v>
      </c>
      <c r="R411" s="79">
        <f t="shared" si="50"/>
        <v>24165.428711736236</v>
      </c>
      <c r="S411" s="85">
        <f t="shared" si="51"/>
        <v>273454.18004390277</v>
      </c>
      <c r="T411" s="85">
        <f t="shared" si="52"/>
        <v>107395.72582014756</v>
      </c>
      <c r="U411" s="85">
        <f t="shared" si="53"/>
        <v>10393.724759625025</v>
      </c>
      <c r="V411" s="85">
        <f t="shared" si="54"/>
        <v>23340.510605408857</v>
      </c>
      <c r="W411" s="79">
        <f t="shared" si="55"/>
        <v>414584.14122908423</v>
      </c>
    </row>
    <row r="412" spans="4:23" x14ac:dyDescent="0.25">
      <c r="D412" s="77" t="s">
        <v>34</v>
      </c>
      <c r="E412" s="77" t="s">
        <v>162</v>
      </c>
      <c r="F412" s="82" t="s">
        <v>581</v>
      </c>
      <c r="G412" s="77" t="s">
        <v>580</v>
      </c>
      <c r="H412" s="77" t="s">
        <v>1864</v>
      </c>
      <c r="I412" s="83">
        <v>1157991.3663512208</v>
      </c>
      <c r="J412" s="83">
        <v>1150747.5865576295</v>
      </c>
      <c r="K412" s="83">
        <v>287356.86917351506</v>
      </c>
      <c r="L412" s="83">
        <v>259043.30272174257</v>
      </c>
      <c r="M412" s="83">
        <f t="shared" si="48"/>
        <v>1445348.2355247359</v>
      </c>
      <c r="N412" s="83">
        <f t="shared" si="48"/>
        <v>1409790.8892793721</v>
      </c>
      <c r="O412" s="84">
        <f>INDEX('CHIRP Payment Calc'!AO:AO,MATCH(G:G,'CHIRP Payment Calc'!A:A,0))</f>
        <v>1.2</v>
      </c>
      <c r="P412" s="84">
        <f>INDEX('CHIRP Payment Calc'!AN:AN,MATCH(G:G,'CHIRP Payment Calc'!A:A,0))</f>
        <v>2.09</v>
      </c>
      <c r="Q412" s="85">
        <f t="shared" si="49"/>
        <v>4680880.8412235705</v>
      </c>
      <c r="R412" s="79">
        <f t="shared" si="50"/>
        <v>288071.76627617318</v>
      </c>
      <c r="S412" s="85">
        <f t="shared" si="51"/>
        <v>1474365.6653808644</v>
      </c>
      <c r="T412" s="85">
        <f t="shared" si="52"/>
        <v>366838.55639172136</v>
      </c>
      <c r="U412" s="85">
        <f t="shared" si="53"/>
        <v>2551790.4041437088</v>
      </c>
      <c r="V412" s="85">
        <f t="shared" si="54"/>
        <v>575957.98158344894</v>
      </c>
      <c r="W412" s="79">
        <f t="shared" si="55"/>
        <v>4968952.6074997438</v>
      </c>
    </row>
    <row r="413" spans="4:23" x14ac:dyDescent="0.25">
      <c r="D413" s="77" t="s">
        <v>34</v>
      </c>
      <c r="E413" s="77" t="s">
        <v>162</v>
      </c>
      <c r="F413" s="82" t="s">
        <v>574</v>
      </c>
      <c r="G413" s="77" t="s">
        <v>572</v>
      </c>
      <c r="H413" s="77" t="s">
        <v>576</v>
      </c>
      <c r="I413" s="83">
        <v>214068.63403012767</v>
      </c>
      <c r="J413" s="83">
        <v>235461.66581757882</v>
      </c>
      <c r="K413" s="83">
        <v>526518.62099106086</v>
      </c>
      <c r="L413" s="83">
        <v>169134.93437325777</v>
      </c>
      <c r="M413" s="83">
        <f t="shared" si="48"/>
        <v>740587.25502118852</v>
      </c>
      <c r="N413" s="83">
        <f t="shared" si="48"/>
        <v>404596.60019083659</v>
      </c>
      <c r="O413" s="84">
        <f>INDEX('CHIRP Payment Calc'!AO:AO,MATCH(G:G,'CHIRP Payment Calc'!A:A,0))</f>
        <v>1.31</v>
      </c>
      <c r="P413" s="84">
        <f>INDEX('CHIRP Payment Calc'!AN:AN,MATCH(G:G,'CHIRP Payment Calc'!A:A,0))</f>
        <v>0.4</v>
      </c>
      <c r="Q413" s="85">
        <f t="shared" si="49"/>
        <v>1132007.9441540916</v>
      </c>
      <c r="R413" s="79">
        <f t="shared" si="50"/>
        <v>71198.727693038716</v>
      </c>
      <c r="S413" s="85">
        <f t="shared" si="51"/>
        <v>297538.36666256475</v>
      </c>
      <c r="T413" s="85">
        <f t="shared" si="52"/>
        <v>733765.31223222322</v>
      </c>
      <c r="U413" s="85">
        <f t="shared" si="53"/>
        <v>99930.680453083856</v>
      </c>
      <c r="V413" s="85">
        <f t="shared" si="54"/>
        <v>71972.312499258638</v>
      </c>
      <c r="W413" s="79">
        <f t="shared" si="55"/>
        <v>1203206.6718471306</v>
      </c>
    </row>
    <row r="414" spans="4:23" x14ac:dyDescent="0.25">
      <c r="D414" s="77" t="s">
        <v>34</v>
      </c>
      <c r="E414" s="77" t="s">
        <v>162</v>
      </c>
      <c r="F414" s="82" t="s">
        <v>1021</v>
      </c>
      <c r="G414" s="77" t="s">
        <v>1020</v>
      </c>
      <c r="H414" s="77" t="s">
        <v>1865</v>
      </c>
      <c r="I414" s="83">
        <v>0</v>
      </c>
      <c r="J414" s="83">
        <v>81111.741954088575</v>
      </c>
      <c r="K414" s="83">
        <v>0</v>
      </c>
      <c r="L414" s="83">
        <v>79391.620812792942</v>
      </c>
      <c r="M414" s="83">
        <f t="shared" si="48"/>
        <v>0</v>
      </c>
      <c r="N414" s="83">
        <f t="shared" si="48"/>
        <v>160503.36276688153</v>
      </c>
      <c r="O414" s="84">
        <f>INDEX('CHIRP Payment Calc'!AO:AO,MATCH(G:G,'CHIRP Payment Calc'!A:A,0))</f>
        <v>1.2</v>
      </c>
      <c r="P414" s="84">
        <f>INDEX('CHIRP Payment Calc'!AN:AN,MATCH(G:G,'CHIRP Payment Calc'!A:A,0))</f>
        <v>0.53</v>
      </c>
      <c r="Q414" s="85">
        <f t="shared" si="49"/>
        <v>85066.782266447219</v>
      </c>
      <c r="R414" s="79">
        <f t="shared" si="50"/>
        <v>5308.4863469478214</v>
      </c>
      <c r="S414" s="85">
        <f t="shared" si="51"/>
        <v>0</v>
      </c>
      <c r="T414" s="85">
        <f t="shared" si="52"/>
        <v>0</v>
      </c>
      <c r="U414" s="85">
        <f t="shared" si="53"/>
        <v>45611.907942352198</v>
      </c>
      <c r="V414" s="85">
        <f t="shared" si="54"/>
        <v>44763.360671042828</v>
      </c>
      <c r="W414" s="79">
        <f t="shared" si="55"/>
        <v>90375.268613395019</v>
      </c>
    </row>
    <row r="415" spans="4:23" x14ac:dyDescent="0.25">
      <c r="D415" s="77" t="s">
        <v>34</v>
      </c>
      <c r="E415" s="77" t="s">
        <v>162</v>
      </c>
      <c r="F415" s="82" t="s">
        <v>521</v>
      </c>
      <c r="G415" s="77" t="s">
        <v>520</v>
      </c>
      <c r="H415" s="77" t="s">
        <v>1866</v>
      </c>
      <c r="I415" s="83">
        <v>1111407.5106097136</v>
      </c>
      <c r="J415" s="83">
        <v>934193.00224656309</v>
      </c>
      <c r="K415" s="83">
        <v>400377.30641735968</v>
      </c>
      <c r="L415" s="83">
        <v>1342675.7569048735</v>
      </c>
      <c r="M415" s="83">
        <f t="shared" si="48"/>
        <v>1511784.8170270734</v>
      </c>
      <c r="N415" s="83">
        <f t="shared" si="48"/>
        <v>2276868.7591514364</v>
      </c>
      <c r="O415" s="84">
        <f>INDEX('CHIRP Payment Calc'!AO:AO,MATCH(G:G,'CHIRP Payment Calc'!A:A,0))</f>
        <v>1.2</v>
      </c>
      <c r="P415" s="84">
        <f>INDEX('CHIRP Payment Calc'!AN:AN,MATCH(G:G,'CHIRP Payment Calc'!A:A,0))</f>
        <v>2.2799999999999998</v>
      </c>
      <c r="Q415" s="85">
        <f t="shared" si="49"/>
        <v>7005402.5512977624</v>
      </c>
      <c r="R415" s="79">
        <f t="shared" si="50"/>
        <v>437379.52664513123</v>
      </c>
      <c r="S415" s="85">
        <f t="shared" si="51"/>
        <v>1415054.655418203</v>
      </c>
      <c r="T415" s="85">
        <f t="shared" si="52"/>
        <v>511119.9656391826</v>
      </c>
      <c r="U415" s="85">
        <f t="shared" si="53"/>
        <v>2259904.5571587943</v>
      </c>
      <c r="V415" s="85">
        <f t="shared" si="54"/>
        <v>3256702.8997267145</v>
      </c>
      <c r="W415" s="79">
        <f t="shared" si="55"/>
        <v>7442782.0779428948</v>
      </c>
    </row>
    <row r="416" spans="4:23" x14ac:dyDescent="0.25">
      <c r="D416" s="77" t="s">
        <v>34</v>
      </c>
      <c r="E416" s="77" t="s">
        <v>162</v>
      </c>
      <c r="F416" s="82" t="s">
        <v>491</v>
      </c>
      <c r="G416" s="77" t="s">
        <v>490</v>
      </c>
      <c r="H416" s="77" t="s">
        <v>1867</v>
      </c>
      <c r="I416" s="83">
        <v>1291076.3529132451</v>
      </c>
      <c r="J416" s="83">
        <v>2661317.5654392666</v>
      </c>
      <c r="K416" s="83">
        <v>468281.69640477316</v>
      </c>
      <c r="L416" s="83">
        <v>1642728.5302465553</v>
      </c>
      <c r="M416" s="83">
        <f t="shared" si="48"/>
        <v>1759358.0493180184</v>
      </c>
      <c r="N416" s="83">
        <f t="shared" si="48"/>
        <v>4304046.095685822</v>
      </c>
      <c r="O416" s="84">
        <f>INDEX('CHIRP Payment Calc'!AO:AO,MATCH(G:G,'CHIRP Payment Calc'!A:A,0))</f>
        <v>1.24</v>
      </c>
      <c r="P416" s="84">
        <f>INDEX('CHIRP Payment Calc'!AN:AN,MATCH(G:G,'CHIRP Payment Calc'!A:A,0))</f>
        <v>1.62</v>
      </c>
      <c r="Q416" s="85">
        <f t="shared" si="49"/>
        <v>9154158.6561653744</v>
      </c>
      <c r="R416" s="79">
        <f t="shared" si="50"/>
        <v>567624.58284563688</v>
      </c>
      <c r="S416" s="85">
        <f t="shared" si="51"/>
        <v>1698604.4324800256</v>
      </c>
      <c r="T416" s="85">
        <f t="shared" si="52"/>
        <v>617733.30164033908</v>
      </c>
      <c r="U416" s="85">
        <f t="shared" si="53"/>
        <v>4574360.1655295622</v>
      </c>
      <c r="V416" s="85">
        <f t="shared" si="54"/>
        <v>2831085.3393610851</v>
      </c>
      <c r="W416" s="79">
        <f t="shared" si="55"/>
        <v>9721783.239011012</v>
      </c>
    </row>
    <row r="417" spans="4:23" x14ac:dyDescent="0.25">
      <c r="D417" s="77" t="s">
        <v>34</v>
      </c>
      <c r="E417" s="77" t="s">
        <v>162</v>
      </c>
      <c r="F417" s="82" t="s">
        <v>273</v>
      </c>
      <c r="G417" s="77" t="s">
        <v>272</v>
      </c>
      <c r="H417" s="77" t="s">
        <v>1868</v>
      </c>
      <c r="I417" s="87">
        <v>2699530.2198176677</v>
      </c>
      <c r="J417" s="87">
        <v>19930231.688835736</v>
      </c>
      <c r="K417" s="83">
        <v>581974.3885398889</v>
      </c>
      <c r="L417" s="83">
        <v>2194956.3734295806</v>
      </c>
      <c r="M417" s="88">
        <f t="shared" si="48"/>
        <v>3281504.6083575566</v>
      </c>
      <c r="N417" s="88">
        <f t="shared" si="48"/>
        <v>22125188.062265318</v>
      </c>
      <c r="O417" s="84">
        <f>INDEX('CHIRP Payment Calc'!AO:AO,MATCH(G:G,'CHIRP Payment Calc'!A:A,0))</f>
        <v>1.21</v>
      </c>
      <c r="P417" s="84">
        <f>INDEX('CHIRP Payment Calc'!AN:AN,MATCH(G:G,'CHIRP Payment Calc'!A:A,0))</f>
        <v>1.07</v>
      </c>
      <c r="Q417" s="85">
        <f t="shared" si="49"/>
        <v>27644571.802736536</v>
      </c>
      <c r="R417" s="79">
        <f t="shared" si="50"/>
        <v>1695153.3232825408</v>
      </c>
      <c r="S417" s="85">
        <f t="shared" si="51"/>
        <v>3465709.8843282522</v>
      </c>
      <c r="T417" s="85">
        <f t="shared" si="52"/>
        <v>749137.24482262298</v>
      </c>
      <c r="U417" s="85">
        <f t="shared" si="53"/>
        <v>22626363.827113252</v>
      </c>
      <c r="V417" s="85">
        <f t="shared" si="54"/>
        <v>2498514.1697549485</v>
      </c>
      <c r="W417" s="79">
        <f t="shared" si="55"/>
        <v>29339725.126019076</v>
      </c>
    </row>
    <row r="418" spans="4:23" x14ac:dyDescent="0.25">
      <c r="D418" s="77" t="s">
        <v>34</v>
      </c>
      <c r="E418" s="77" t="s">
        <v>162</v>
      </c>
      <c r="F418" s="82" t="s">
        <v>539</v>
      </c>
      <c r="G418" s="77" t="s">
        <v>538</v>
      </c>
      <c r="H418" s="77" t="s">
        <v>1869</v>
      </c>
      <c r="I418" s="87">
        <v>613302.28842599888</v>
      </c>
      <c r="J418" s="87">
        <v>2661986.1311607086</v>
      </c>
      <c r="K418" s="83">
        <v>282312.24045859586</v>
      </c>
      <c r="L418" s="83">
        <v>984941.14176766668</v>
      </c>
      <c r="M418" s="88">
        <f t="shared" si="48"/>
        <v>895614.52888459479</v>
      </c>
      <c r="N418" s="88">
        <f t="shared" si="48"/>
        <v>3646927.2729283753</v>
      </c>
      <c r="O418" s="84">
        <f>INDEX('CHIRP Payment Calc'!AO:AO,MATCH(G:G,'CHIRP Payment Calc'!A:A,0))</f>
        <v>1.26</v>
      </c>
      <c r="P418" s="84">
        <f>INDEX('CHIRP Payment Calc'!AN:AN,MATCH(G:G,'CHIRP Payment Calc'!A:A,0))</f>
        <v>1.27</v>
      </c>
      <c r="Q418" s="85">
        <f t="shared" si="49"/>
        <v>5760071.9430136262</v>
      </c>
      <c r="R418" s="79">
        <f t="shared" si="50"/>
        <v>355943.74423211633</v>
      </c>
      <c r="S418" s="85">
        <f t="shared" si="51"/>
        <v>819905.44659603026</v>
      </c>
      <c r="T418" s="85">
        <f t="shared" si="52"/>
        <v>378418.53508279874</v>
      </c>
      <c r="U418" s="85">
        <f t="shared" si="53"/>
        <v>3586973.3544552787</v>
      </c>
      <c r="V418" s="85">
        <f t="shared" si="54"/>
        <v>1330718.3511116349</v>
      </c>
      <c r="W418" s="79">
        <f t="shared" si="55"/>
        <v>6116015.6872457424</v>
      </c>
    </row>
    <row r="419" spans="4:23" x14ac:dyDescent="0.25">
      <c r="D419" s="77" t="s">
        <v>34</v>
      </c>
      <c r="E419" s="77" t="s">
        <v>162</v>
      </c>
      <c r="F419" s="82" t="s">
        <v>372</v>
      </c>
      <c r="G419" s="77" t="s">
        <v>371</v>
      </c>
      <c r="H419" s="77" t="s">
        <v>1870</v>
      </c>
      <c r="I419" s="87">
        <v>1471962.6097136608</v>
      </c>
      <c r="J419" s="87">
        <v>5575235.467282692</v>
      </c>
      <c r="K419" s="83">
        <v>1043286.4638032644</v>
      </c>
      <c r="L419" s="83">
        <v>5244961.3129153689</v>
      </c>
      <c r="M419" s="88">
        <f t="shared" si="48"/>
        <v>2515249.0735169253</v>
      </c>
      <c r="N419" s="88">
        <f t="shared" si="48"/>
        <v>10820196.78019806</v>
      </c>
      <c r="O419" s="84">
        <f>INDEX('CHIRP Payment Calc'!AO:AO,MATCH(G:G,'CHIRP Payment Calc'!A:A,0))</f>
        <v>1.27</v>
      </c>
      <c r="P419" s="84">
        <f>INDEX('CHIRP Payment Calc'!AN:AN,MATCH(G:G,'CHIRP Payment Calc'!A:A,0))</f>
        <v>1.46</v>
      </c>
      <c r="Q419" s="85">
        <f t="shared" si="49"/>
        <v>18991853.622455664</v>
      </c>
      <c r="R419" s="79">
        <f t="shared" si="50"/>
        <v>1184001.6159020769</v>
      </c>
      <c r="S419" s="85">
        <f t="shared" si="51"/>
        <v>1983440.3335133679</v>
      </c>
      <c r="T419" s="85">
        <f t="shared" si="52"/>
        <v>1409546.6053512192</v>
      </c>
      <c r="U419" s="85">
        <f t="shared" si="53"/>
        <v>8636439.0262416229</v>
      </c>
      <c r="V419" s="85">
        <f t="shared" si="54"/>
        <v>8146429.2732515307</v>
      </c>
      <c r="W419" s="79">
        <f t="shared" si="55"/>
        <v>20175855.238357741</v>
      </c>
    </row>
    <row r="420" spans="4:23" x14ac:dyDescent="0.25">
      <c r="D420" s="77" t="s">
        <v>34</v>
      </c>
      <c r="E420" s="77" t="s">
        <v>162</v>
      </c>
      <c r="F420" s="82" t="s">
        <v>234</v>
      </c>
      <c r="G420" s="77" t="s">
        <v>233</v>
      </c>
      <c r="H420" s="77" t="s">
        <v>1871</v>
      </c>
      <c r="I420" s="87">
        <v>1752098.7197854533</v>
      </c>
      <c r="J420" s="87">
        <v>21080625.121853933</v>
      </c>
      <c r="K420" s="83">
        <v>1352152.3876133051</v>
      </c>
      <c r="L420" s="83">
        <v>5024661.8819501661</v>
      </c>
      <c r="M420" s="88">
        <f t="shared" si="48"/>
        <v>3104251.1073987586</v>
      </c>
      <c r="N420" s="88">
        <f t="shared" si="48"/>
        <v>26105287.003804099</v>
      </c>
      <c r="O420" s="84">
        <f>INDEX('CHIRP Payment Calc'!AO:AO,MATCH(G:G,'CHIRP Payment Calc'!A:A,0))</f>
        <v>1.31</v>
      </c>
      <c r="P420" s="84">
        <f>INDEX('CHIRP Payment Calc'!AN:AN,MATCH(G:G,'CHIRP Payment Calc'!A:A,0))</f>
        <v>1.1400000000000001</v>
      </c>
      <c r="Q420" s="85">
        <f t="shared" si="49"/>
        <v>33826596.135029048</v>
      </c>
      <c r="R420" s="79">
        <f t="shared" si="50"/>
        <v>2084853.6672851874</v>
      </c>
      <c r="S420" s="85">
        <f t="shared" si="51"/>
        <v>2435277.796200471</v>
      </c>
      <c r="T420" s="85">
        <f t="shared" si="52"/>
        <v>1884382.5827376915</v>
      </c>
      <c r="U420" s="85">
        <f t="shared" si="53"/>
        <v>25498050.545266297</v>
      </c>
      <c r="V420" s="85">
        <f t="shared" si="54"/>
        <v>6093738.8781097764</v>
      </c>
      <c r="W420" s="79">
        <f t="shared" si="55"/>
        <v>35911449.802314237</v>
      </c>
    </row>
    <row r="421" spans="4:23" x14ac:dyDescent="0.25">
      <c r="D421" s="77" t="s">
        <v>34</v>
      </c>
      <c r="E421" s="77" t="s">
        <v>162</v>
      </c>
      <c r="F421" s="82" t="s">
        <v>850</v>
      </c>
      <c r="G421" s="77" t="s">
        <v>849</v>
      </c>
      <c r="H421" s="77" t="s">
        <v>1872</v>
      </c>
      <c r="I421" s="87">
        <v>279146.13152019778</v>
      </c>
      <c r="J421" s="87">
        <v>43879.332779613069</v>
      </c>
      <c r="K421" s="83">
        <v>61804.417460430537</v>
      </c>
      <c r="L421" s="83">
        <v>62060.908728558883</v>
      </c>
      <c r="M421" s="88">
        <f t="shared" si="48"/>
        <v>340950.54898062831</v>
      </c>
      <c r="N421" s="88">
        <f t="shared" si="48"/>
        <v>105940.24150817195</v>
      </c>
      <c r="O421" s="84">
        <f>INDEX('CHIRP Payment Calc'!AO:AO,MATCH(G:G,'CHIRP Payment Calc'!A:A,0))</f>
        <v>1.21</v>
      </c>
      <c r="P421" s="84">
        <f>INDEX('CHIRP Payment Calc'!AN:AN,MATCH(G:G,'CHIRP Payment Calc'!A:A,0))</f>
        <v>1.5100000000000002</v>
      </c>
      <c r="Q421" s="85">
        <f t="shared" si="49"/>
        <v>572519.92894389993</v>
      </c>
      <c r="R421" s="79">
        <f t="shared" si="50"/>
        <v>35403.736613449859</v>
      </c>
      <c r="S421" s="85">
        <f t="shared" si="51"/>
        <v>358373.28290656692</v>
      </c>
      <c r="T421" s="85">
        <f t="shared" si="52"/>
        <v>79556.750135235066</v>
      </c>
      <c r="U421" s="85">
        <f t="shared" si="53"/>
        <v>70300.045089884079</v>
      </c>
      <c r="V421" s="85">
        <f t="shared" si="54"/>
        <v>99693.587425663747</v>
      </c>
      <c r="W421" s="79">
        <f t="shared" si="55"/>
        <v>607923.6655573498</v>
      </c>
    </row>
    <row r="422" spans="4:23" x14ac:dyDescent="0.25">
      <c r="D422" s="77" t="s">
        <v>34</v>
      </c>
      <c r="E422" s="77" t="s">
        <v>162</v>
      </c>
      <c r="F422" s="82" t="s">
        <v>1873</v>
      </c>
      <c r="G422" s="77" t="s">
        <v>1397</v>
      </c>
      <c r="H422" s="77" t="s">
        <v>1398</v>
      </c>
      <c r="I422" s="87">
        <v>509.63842809254555</v>
      </c>
      <c r="J422" s="87">
        <v>0</v>
      </c>
      <c r="K422" s="83">
        <v>0</v>
      </c>
      <c r="L422" s="83">
        <v>0</v>
      </c>
      <c r="M422" s="88">
        <f t="shared" si="48"/>
        <v>509.63842809254555</v>
      </c>
      <c r="N422" s="88">
        <f t="shared" si="48"/>
        <v>0</v>
      </c>
      <c r="O422" s="84">
        <f>INDEX('CHIRP Payment Calc'!AO:AO,MATCH(G:G,'CHIRP Payment Calc'!A:A,0))</f>
        <v>1.2</v>
      </c>
      <c r="P422" s="84">
        <f>INDEX('CHIRP Payment Calc'!AN:AN,MATCH(G:G,'CHIRP Payment Calc'!A:A,0))</f>
        <v>0.4</v>
      </c>
      <c r="Q422" s="85">
        <f t="shared" si="49"/>
        <v>611.56611371105464</v>
      </c>
      <c r="R422" s="79">
        <f t="shared" si="50"/>
        <v>37.310399510223498</v>
      </c>
      <c r="S422" s="85">
        <f t="shared" si="51"/>
        <v>648.87651322127817</v>
      </c>
      <c r="T422" s="85">
        <f t="shared" si="52"/>
        <v>0</v>
      </c>
      <c r="U422" s="85">
        <f t="shared" si="53"/>
        <v>0</v>
      </c>
      <c r="V422" s="85">
        <f t="shared" si="54"/>
        <v>0</v>
      </c>
      <c r="W422" s="79">
        <f t="shared" si="55"/>
        <v>648.87651322127817</v>
      </c>
    </row>
  </sheetData>
  <autoFilter ref="D4:M422" xr:uid="{CE9383AF-F666-41D7-84A0-1566F1B41C27}"/>
  <mergeCells count="2">
    <mergeCell ref="I3:J3"/>
    <mergeCell ref="K3:L3"/>
  </mergeCells>
  <conditionalFormatting sqref="A1">
    <cfRule type="duplicateValues" dxfId="1" priority="1"/>
  </conditionalFormatting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804FE-20D0-466C-BF6F-95E9F76B909E}">
  <dimension ref="A1:I18"/>
  <sheetViews>
    <sheetView workbookViewId="0">
      <selection activeCell="F25" sqref="F25"/>
    </sheetView>
  </sheetViews>
  <sheetFormatPr defaultColWidth="8.796875" defaultRowHeight="15" x14ac:dyDescent="0.2"/>
  <cols>
    <col min="1" max="1" width="16.09765625" style="96" customWidth="1"/>
    <col min="2" max="2" width="14.5" customWidth="1"/>
    <col min="3" max="3" width="11.5" customWidth="1"/>
    <col min="8" max="9" width="16.796875" bestFit="1" customWidth="1"/>
  </cols>
  <sheetData>
    <row r="1" spans="1:3" ht="19.5" x14ac:dyDescent="0.25">
      <c r="A1" s="2" t="s">
        <v>1874</v>
      </c>
    </row>
    <row r="3" spans="1:3" x14ac:dyDescent="0.2">
      <c r="A3" s="89"/>
      <c r="B3" s="90" t="s">
        <v>1875</v>
      </c>
      <c r="C3" s="90" t="s">
        <v>115</v>
      </c>
    </row>
    <row r="4" spans="1:3" x14ac:dyDescent="0.2">
      <c r="A4" s="91" t="s">
        <v>1876</v>
      </c>
      <c r="B4" s="92">
        <v>0.68010000000000004</v>
      </c>
      <c r="C4" s="93">
        <f>1-B4</f>
        <v>0.31989999999999996</v>
      </c>
    </row>
    <row r="5" spans="1:3" x14ac:dyDescent="0.2">
      <c r="A5" s="91" t="s">
        <v>1877</v>
      </c>
      <c r="B5" s="92">
        <v>0.67</v>
      </c>
      <c r="C5" s="93">
        <f t="shared" ref="C5:C17" si="0">1-B5</f>
        <v>0.32999999999999996</v>
      </c>
    </row>
    <row r="6" spans="1:3" x14ac:dyDescent="0.2">
      <c r="A6" s="91" t="s">
        <v>1878</v>
      </c>
      <c r="B6" s="92">
        <v>0.67</v>
      </c>
      <c r="C6" s="93">
        <f t="shared" si="0"/>
        <v>0.32999999999999996</v>
      </c>
    </row>
    <row r="7" spans="1:3" x14ac:dyDescent="0.2">
      <c r="A7" s="91" t="s">
        <v>1879</v>
      </c>
      <c r="B7" s="92">
        <v>0.67</v>
      </c>
      <c r="C7" s="93">
        <f t="shared" si="0"/>
        <v>0.32999999999999996</v>
      </c>
    </row>
    <row r="8" spans="1:3" x14ac:dyDescent="0.2">
      <c r="A8" s="91" t="s">
        <v>1880</v>
      </c>
      <c r="B8" s="92">
        <v>0.60799999999999998</v>
      </c>
      <c r="C8" s="93">
        <f t="shared" si="0"/>
        <v>0.39200000000000002</v>
      </c>
    </row>
    <row r="9" spans="1:3" x14ac:dyDescent="0.2">
      <c r="A9" s="91" t="s">
        <v>1881</v>
      </c>
      <c r="B9" s="92">
        <v>0.60799999999999998</v>
      </c>
      <c r="C9" s="93">
        <f t="shared" si="0"/>
        <v>0.39200000000000002</v>
      </c>
    </row>
    <row r="10" spans="1:3" x14ac:dyDescent="0.2">
      <c r="A10" s="91" t="s">
        <v>1882</v>
      </c>
      <c r="B10" s="92">
        <v>0.60799999999999998</v>
      </c>
      <c r="C10" s="93">
        <f t="shared" si="0"/>
        <v>0.39200000000000002</v>
      </c>
    </row>
    <row r="11" spans="1:3" x14ac:dyDescent="0.2">
      <c r="A11" s="91" t="s">
        <v>1883</v>
      </c>
      <c r="B11" s="92">
        <v>0.60799999999999998</v>
      </c>
      <c r="C11" s="93">
        <f t="shared" si="0"/>
        <v>0.39200000000000002</v>
      </c>
    </row>
    <row r="12" spans="1:3" x14ac:dyDescent="0.2">
      <c r="A12" s="91" t="s">
        <v>1884</v>
      </c>
      <c r="B12" s="92">
        <v>0.60799999999999998</v>
      </c>
      <c r="C12" s="93">
        <f t="shared" si="0"/>
        <v>0.39200000000000002</v>
      </c>
    </row>
    <row r="13" spans="1:3" x14ac:dyDescent="0.2">
      <c r="A13" s="91" t="s">
        <v>1885</v>
      </c>
      <c r="B13" s="92">
        <v>0.60799999999999998</v>
      </c>
      <c r="C13" s="93">
        <f t="shared" si="0"/>
        <v>0.39200000000000002</v>
      </c>
    </row>
    <row r="14" spans="1:3" x14ac:dyDescent="0.2">
      <c r="A14" s="91" t="s">
        <v>1886</v>
      </c>
      <c r="B14" s="92">
        <v>0.60799999999999998</v>
      </c>
      <c r="C14" s="93">
        <f t="shared" si="0"/>
        <v>0.39200000000000002</v>
      </c>
    </row>
    <row r="15" spans="1:3" x14ac:dyDescent="0.2">
      <c r="A15" s="91" t="s">
        <v>1887</v>
      </c>
      <c r="B15" s="92">
        <v>0.60799999999999998</v>
      </c>
      <c r="C15" s="93">
        <f t="shared" si="0"/>
        <v>0.39200000000000002</v>
      </c>
    </row>
    <row r="16" spans="1:3" x14ac:dyDescent="0.2">
      <c r="A16" s="94"/>
      <c r="B16" s="95"/>
      <c r="C16" s="93"/>
    </row>
    <row r="17" spans="1:9" ht="30" x14ac:dyDescent="0.2">
      <c r="A17" s="91" t="s">
        <v>1888</v>
      </c>
      <c r="B17" s="92">
        <v>0.62949999999999995</v>
      </c>
      <c r="C17" s="92">
        <f t="shared" si="0"/>
        <v>0.37050000000000005</v>
      </c>
    </row>
    <row r="18" spans="1:9" x14ac:dyDescent="0.2">
      <c r="H18" s="13"/>
      <c r="I18" s="97"/>
    </row>
  </sheetData>
  <conditionalFormatting sqref="A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Acronyms</vt:lpstr>
      <vt:lpstr>IGT Commitment Suggestions</vt:lpstr>
      <vt:lpstr>Summary</vt:lpstr>
      <vt:lpstr>IGT by SDA</vt:lpstr>
      <vt:lpstr>CHIRP Payment Calc</vt:lpstr>
      <vt:lpstr>Encounters and MCO Fees</vt:lpstr>
      <vt:lpstr>Percentage Match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2022-07-14T20:25:26Z</dcterms:created>
  <dcterms:modified xsi:type="dcterms:W3CDTF">2022-07-14T20:25:40Z</dcterms:modified>
  <cp:category/>
  <cp:contentStatus/>
</cp:coreProperties>
</file>